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S:\สถาบันสุขภาพเด็ก26-10-2564\NICU\ปรับราคาครั้งที่ 3 ใช้ดัชนีเดือน เม.ย.65\"/>
    </mc:Choice>
  </mc:AlternateContent>
  <xr:revisionPtr revIDLastSave="0" documentId="8_{F0C4E60A-06F5-49A6-8F34-EB03A8776F6C}" xr6:coauthVersionLast="47" xr6:coauthVersionMax="47" xr10:uidLastSave="{00000000-0000-0000-0000-000000000000}"/>
  <bookViews>
    <workbookView xWindow="-120" yWindow="-120" windowWidth="20730" windowHeight="11310" tabRatio="850" activeTab="2" xr2:uid="{00000000-000D-0000-FFFF-FFFF00000000}"/>
  </bookViews>
  <sheets>
    <sheet name="สรุป Factor F-แบบรวม" sheetId="4" r:id="rId1"/>
    <sheet name="สรุปส่วนงาน" sheetId="19" r:id="rId2"/>
    <sheet name="BOQ-30-11-2564" sheetId="23" r:id="rId3"/>
    <sheet name="ว281" sheetId="20" r:id="rId4"/>
    <sheet name="F" sheetId="16" r:id="rId5"/>
    <sheet name="คำนวณFactor F" sheetId="24" r:id="rId6"/>
  </sheets>
  <externalReferences>
    <externalReference r:id="rId7"/>
  </externalReferences>
  <definedNames>
    <definedName name="factor_table">F!$F$10:$F$33</definedName>
    <definedName name="_xlnm.Print_Area" localSheetId="2">'BOQ-30-11-2564'!$B$1:$K$687</definedName>
    <definedName name="_xlnm.Print_Area" localSheetId="4">F!$B$2:$G$33</definedName>
    <definedName name="_xlnm.Print_Area" localSheetId="0">'สรุป Factor F-แบบรวม'!$B$2:$I$43</definedName>
    <definedName name="_xlnm.Print_Area" localSheetId="1">สรุปส่วนงาน!$B$1:$G$65</definedName>
    <definedName name="_xlnm.Print_Titles" localSheetId="2">'BOQ-30-11-2564'!$9:$10</definedName>
    <definedName name="_xlnm.Print_Titles" localSheetId="1">สรุปส่วนงาน!$1:$5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03" i="23" l="1"/>
  <c r="G402" i="23"/>
  <c r="G401" i="23"/>
  <c r="G400" i="23"/>
  <c r="G399" i="23"/>
  <c r="G371" i="23"/>
  <c r="G368" i="23"/>
  <c r="G370" i="23"/>
  <c r="G359" i="23"/>
  <c r="G358" i="23"/>
  <c r="G356" i="23"/>
  <c r="G348" i="23"/>
  <c r="G345" i="23"/>
  <c r="G336" i="23"/>
  <c r="G331" i="23"/>
  <c r="G313" i="23"/>
  <c r="G310" i="23"/>
  <c r="G299" i="23"/>
  <c r="G296" i="23"/>
  <c r="G287" i="23"/>
  <c r="G284" i="23"/>
  <c r="G271" i="23"/>
  <c r="G203" i="23"/>
  <c r="G202" i="23"/>
  <c r="G201" i="23"/>
  <c r="G200" i="23"/>
  <c r="G199" i="23"/>
  <c r="G48" i="23"/>
  <c r="G347" i="23"/>
  <c r="G343" i="23"/>
  <c r="G342" i="23"/>
  <c r="G330" i="23"/>
  <c r="G335" i="23"/>
  <c r="G334" i="23"/>
  <c r="G270" i="23"/>
  <c r="G269" i="23"/>
  <c r="G268" i="23"/>
  <c r="G261" i="23"/>
  <c r="G35" i="23"/>
  <c r="G496" i="23"/>
  <c r="M495" i="23"/>
  <c r="L495" i="23"/>
  <c r="J495" i="23"/>
  <c r="K495" i="23" s="1"/>
  <c r="H495" i="23"/>
  <c r="G466" i="23"/>
  <c r="G465" i="23"/>
  <c r="G464" i="23"/>
  <c r="G463" i="23"/>
  <c r="G462" i="23"/>
  <c r="G461" i="23"/>
  <c r="G467" i="23"/>
  <c r="I467" i="23"/>
  <c r="H467" i="23"/>
  <c r="G286" i="23"/>
  <c r="G312" i="23" s="1"/>
  <c r="G283" i="23"/>
  <c r="G267" i="23"/>
  <c r="G266" i="23"/>
  <c r="G258" i="23"/>
  <c r="G257" i="23"/>
  <c r="G256" i="23"/>
  <c r="G255" i="23"/>
  <c r="G254" i="23"/>
  <c r="G253" i="23"/>
  <c r="G252" i="23"/>
  <c r="I225" i="23"/>
  <c r="L225" i="23" s="1"/>
  <c r="H225" i="23"/>
  <c r="J63" i="23"/>
  <c r="M63" i="23"/>
  <c r="I224" i="23"/>
  <c r="J224" i="23" s="1"/>
  <c r="H224" i="23"/>
  <c r="AC15" i="24"/>
  <c r="W15" i="24"/>
  <c r="V18" i="24" s="1"/>
  <c r="AH14" i="24"/>
  <c r="Y14" i="24"/>
  <c r="V14" i="24"/>
  <c r="R14" i="24"/>
  <c r="R17" i="24" s="1"/>
  <c r="R19" i="24" s="1"/>
  <c r="Z12" i="24"/>
  <c r="X12" i="24"/>
  <c r="AD11" i="24"/>
  <c r="AB11" i="24"/>
  <c r="W11" i="24"/>
  <c r="U11" i="24"/>
  <c r="R11" i="24"/>
  <c r="T6" i="24"/>
  <c r="AB14" i="24" s="1"/>
  <c r="G631" i="23"/>
  <c r="G621" i="23"/>
  <c r="G620" i="23"/>
  <c r="G614" i="23"/>
  <c r="G613" i="23"/>
  <c r="G612" i="23"/>
  <c r="G610" i="23"/>
  <c r="G608" i="23"/>
  <c r="G607" i="23"/>
  <c r="G606" i="23"/>
  <c r="G609" i="23"/>
  <c r="M580" i="23"/>
  <c r="H580" i="23"/>
  <c r="M467" i="23" l="1"/>
  <c r="J467" i="23"/>
  <c r="K467" i="23" s="1"/>
  <c r="L467" i="23"/>
  <c r="M225" i="23"/>
  <c r="J225" i="23"/>
  <c r="K225" i="23" s="1"/>
  <c r="L63" i="23"/>
  <c r="H63" i="23"/>
  <c r="K63" i="23" s="1"/>
  <c r="L224" i="23"/>
  <c r="K224" i="23"/>
  <c r="M224" i="23"/>
  <c r="U17" i="24"/>
  <c r="X17" i="24"/>
  <c r="U19" i="24" s="1"/>
  <c r="R21" i="24" s="1"/>
  <c r="V24" i="24" s="1"/>
  <c r="J580" i="23"/>
  <c r="K580" i="23" s="1"/>
  <c r="L580" i="23"/>
  <c r="AN19" i="24" l="1"/>
  <c r="G194" i="23" l="1"/>
  <c r="G193" i="23"/>
  <c r="G192" i="23"/>
  <c r="G191" i="23"/>
  <c r="G189" i="23"/>
  <c r="G190" i="23"/>
  <c r="M673" i="23"/>
  <c r="L673" i="23"/>
  <c r="M671" i="23"/>
  <c r="L671" i="23"/>
  <c r="M670" i="23"/>
  <c r="L670" i="23"/>
  <c r="M664" i="23"/>
  <c r="L664" i="23"/>
  <c r="M659" i="23"/>
  <c r="L659" i="23"/>
  <c r="M658" i="23"/>
  <c r="L658" i="23"/>
  <c r="M657" i="23"/>
  <c r="L657" i="23"/>
  <c r="M656" i="23"/>
  <c r="L656" i="23"/>
  <c r="M655" i="23"/>
  <c r="L655" i="23"/>
  <c r="M654" i="23"/>
  <c r="L654" i="23"/>
  <c r="M643" i="23"/>
  <c r="L643" i="23"/>
  <c r="M642" i="23"/>
  <c r="L642" i="23"/>
  <c r="M641" i="23"/>
  <c r="L641" i="23"/>
  <c r="M640" i="23"/>
  <c r="L640" i="23"/>
  <c r="M639" i="23"/>
  <c r="L639" i="23"/>
  <c r="M638" i="23"/>
  <c r="L638" i="23"/>
  <c r="M637" i="23"/>
  <c r="L637" i="23"/>
  <c r="M631" i="23"/>
  <c r="L631" i="23"/>
  <c r="M621" i="23"/>
  <c r="L621" i="23"/>
  <c r="M620" i="23"/>
  <c r="L620" i="23"/>
  <c r="M614" i="23"/>
  <c r="L614" i="23"/>
  <c r="M613" i="23"/>
  <c r="L613" i="23"/>
  <c r="M612" i="23"/>
  <c r="L612" i="23"/>
  <c r="M611" i="23"/>
  <c r="L611" i="23"/>
  <c r="M610" i="23"/>
  <c r="L610" i="23"/>
  <c r="M609" i="23"/>
  <c r="L609" i="23"/>
  <c r="M608" i="23"/>
  <c r="L608" i="23"/>
  <c r="M607" i="23"/>
  <c r="L607" i="23"/>
  <c r="M606" i="23"/>
  <c r="L606" i="23"/>
  <c r="M583" i="23"/>
  <c r="L583" i="23"/>
  <c r="M582" i="23"/>
  <c r="L582" i="23"/>
  <c r="M581" i="23"/>
  <c r="L581" i="23"/>
  <c r="M576" i="23"/>
  <c r="L576" i="23"/>
  <c r="M575" i="23"/>
  <c r="L575" i="23"/>
  <c r="M573" i="23"/>
  <c r="L573" i="23"/>
  <c r="M552" i="23"/>
  <c r="L552" i="23"/>
  <c r="M548" i="23"/>
  <c r="L548" i="23"/>
  <c r="M547" i="23"/>
  <c r="L547" i="23"/>
  <c r="M546" i="23"/>
  <c r="L546" i="23"/>
  <c r="M541" i="23"/>
  <c r="L541" i="23"/>
  <c r="M540" i="23"/>
  <c r="L540" i="23"/>
  <c r="M539" i="23"/>
  <c r="L539" i="23"/>
  <c r="M534" i="23"/>
  <c r="L534" i="23"/>
  <c r="M533" i="23"/>
  <c r="L533" i="23"/>
  <c r="M532" i="23"/>
  <c r="L532" i="23"/>
  <c r="M523" i="23"/>
  <c r="L523" i="23"/>
  <c r="M518" i="23"/>
  <c r="L518" i="23"/>
  <c r="M512" i="23"/>
  <c r="L512" i="23"/>
  <c r="M494" i="23"/>
  <c r="L494" i="23"/>
  <c r="M493" i="23"/>
  <c r="L493" i="23"/>
  <c r="M492" i="23"/>
  <c r="L492" i="23"/>
  <c r="M491" i="23"/>
  <c r="L491" i="23"/>
  <c r="M490" i="23"/>
  <c r="L490" i="23"/>
  <c r="M489" i="23"/>
  <c r="L489" i="23"/>
  <c r="M488" i="23"/>
  <c r="L488" i="23"/>
  <c r="M487" i="23"/>
  <c r="L487" i="23"/>
  <c r="M486" i="23"/>
  <c r="L486" i="23"/>
  <c r="M485" i="23"/>
  <c r="L485" i="23"/>
  <c r="M484" i="23"/>
  <c r="L484" i="23"/>
  <c r="M483" i="23"/>
  <c r="L483" i="23"/>
  <c r="M482" i="23"/>
  <c r="L482" i="23"/>
  <c r="M481" i="23"/>
  <c r="L481" i="23"/>
  <c r="M480" i="23"/>
  <c r="L480" i="23"/>
  <c r="M479" i="23"/>
  <c r="L479" i="23"/>
  <c r="M478" i="23"/>
  <c r="L478" i="23"/>
  <c r="M451" i="23"/>
  <c r="L451" i="23"/>
  <c r="M450" i="23"/>
  <c r="L450" i="23"/>
  <c r="M449" i="23"/>
  <c r="L449" i="23"/>
  <c r="M448" i="23"/>
  <c r="L448" i="23"/>
  <c r="M447" i="23"/>
  <c r="L447" i="23"/>
  <c r="M446" i="23"/>
  <c r="L446" i="23"/>
  <c r="M445" i="23"/>
  <c r="L445" i="23"/>
  <c r="M444" i="23"/>
  <c r="L444" i="23"/>
  <c r="M443" i="23"/>
  <c r="L443" i="23"/>
  <c r="M435" i="23"/>
  <c r="L435" i="23"/>
  <c r="M434" i="23"/>
  <c r="L434" i="23"/>
  <c r="M422" i="23"/>
  <c r="L422" i="23"/>
  <c r="M421" i="23"/>
  <c r="L421" i="23"/>
  <c r="M416" i="23"/>
  <c r="L416" i="23"/>
  <c r="M415" i="23"/>
  <c r="L415" i="23"/>
  <c r="M410" i="23"/>
  <c r="L410" i="23"/>
  <c r="M397" i="23"/>
  <c r="L397" i="23"/>
  <c r="M396" i="23"/>
  <c r="L396" i="23"/>
  <c r="M395" i="23"/>
  <c r="L395" i="23"/>
  <c r="M394" i="23"/>
  <c r="L394" i="23"/>
  <c r="M393" i="23"/>
  <c r="L393" i="23"/>
  <c r="M392" i="23"/>
  <c r="L392" i="23"/>
  <c r="M391" i="23"/>
  <c r="L391" i="23"/>
  <c r="M390" i="23"/>
  <c r="L390" i="23"/>
  <c r="M389" i="23"/>
  <c r="L389" i="23"/>
  <c r="M388" i="23"/>
  <c r="L388" i="23"/>
  <c r="M387" i="23"/>
  <c r="L387" i="23"/>
  <c r="M385" i="23"/>
  <c r="L385" i="23"/>
  <c r="M384" i="23"/>
  <c r="L384" i="23"/>
  <c r="M383" i="23"/>
  <c r="L383" i="23"/>
  <c r="M382" i="23"/>
  <c r="L382" i="23"/>
  <c r="M381" i="23"/>
  <c r="L381" i="23"/>
  <c r="M380" i="23"/>
  <c r="L380" i="23"/>
  <c r="M379" i="23"/>
  <c r="L379" i="23"/>
  <c r="M378" i="23"/>
  <c r="L378" i="23"/>
  <c r="M366" i="23"/>
  <c r="L366" i="23"/>
  <c r="M365" i="23"/>
  <c r="L365" i="23"/>
  <c r="M364" i="23"/>
  <c r="L364" i="23"/>
  <c r="M354" i="23"/>
  <c r="L354" i="23"/>
  <c r="M353" i="23"/>
  <c r="L353" i="23"/>
  <c r="M341" i="23"/>
  <c r="L341" i="23"/>
  <c r="M333" i="23"/>
  <c r="L333" i="23"/>
  <c r="M332" i="23"/>
  <c r="L332" i="23"/>
  <c r="M328" i="23"/>
  <c r="L328" i="23"/>
  <c r="M327" i="23"/>
  <c r="L327" i="23"/>
  <c r="M326" i="23"/>
  <c r="L326" i="23"/>
  <c r="M325" i="23"/>
  <c r="L325" i="23"/>
  <c r="M324" i="23"/>
  <c r="L324" i="23"/>
  <c r="M323" i="23"/>
  <c r="L323" i="23"/>
  <c r="M322" i="23"/>
  <c r="L322" i="23"/>
  <c r="M321" i="23"/>
  <c r="L321" i="23"/>
  <c r="M320" i="23"/>
  <c r="L320" i="23"/>
  <c r="M319" i="23"/>
  <c r="L319" i="23"/>
  <c r="M314" i="23"/>
  <c r="L314" i="23"/>
  <c r="M311" i="23"/>
  <c r="L311" i="23"/>
  <c r="M307" i="23"/>
  <c r="L307" i="23"/>
  <c r="M306" i="23"/>
  <c r="L306" i="23"/>
  <c r="M305" i="23"/>
  <c r="L305" i="23"/>
  <c r="L297" i="23"/>
  <c r="L293" i="23"/>
  <c r="L292" i="23"/>
  <c r="L291" i="23"/>
  <c r="L290" i="23"/>
  <c r="L289" i="23"/>
  <c r="L288" i="23"/>
  <c r="L285" i="23"/>
  <c r="L282" i="23"/>
  <c r="L281" i="23"/>
  <c r="L280" i="23"/>
  <c r="L279" i="23"/>
  <c r="L278" i="23"/>
  <c r="L277" i="23"/>
  <c r="L276" i="23"/>
  <c r="L275" i="23"/>
  <c r="L274" i="23"/>
  <c r="L273" i="23"/>
  <c r="L272" i="23"/>
  <c r="L265" i="23"/>
  <c r="L263" i="23"/>
  <c r="L262" i="23"/>
  <c r="L261" i="23"/>
  <c r="L260" i="23"/>
  <c r="L259" i="23"/>
  <c r="L251" i="23"/>
  <c r="L250" i="23"/>
  <c r="L249" i="23"/>
  <c r="L247" i="23"/>
  <c r="L241" i="23"/>
  <c r="L240" i="23"/>
  <c r="L239" i="23"/>
  <c r="L231" i="23"/>
  <c r="L230" i="23"/>
  <c r="M297" i="23"/>
  <c r="M293" i="23"/>
  <c r="M292" i="23"/>
  <c r="M291" i="23"/>
  <c r="M290" i="23"/>
  <c r="M289" i="23"/>
  <c r="M288" i="23"/>
  <c r="M285" i="23"/>
  <c r="M282" i="23"/>
  <c r="M281" i="23"/>
  <c r="M280" i="23"/>
  <c r="M279" i="23"/>
  <c r="M278" i="23"/>
  <c r="M277" i="23"/>
  <c r="M276" i="23"/>
  <c r="M275" i="23"/>
  <c r="M274" i="23"/>
  <c r="M273" i="23"/>
  <c r="M272" i="23"/>
  <c r="M265" i="23"/>
  <c r="M263" i="23"/>
  <c r="M262" i="23"/>
  <c r="M261" i="23"/>
  <c r="M260" i="23"/>
  <c r="M259" i="23"/>
  <c r="M251" i="23"/>
  <c r="M250" i="23"/>
  <c r="M249" i="23"/>
  <c r="M247" i="23"/>
  <c r="M241" i="23"/>
  <c r="M240" i="23"/>
  <c r="M239" i="23"/>
  <c r="M231" i="23"/>
  <c r="M230" i="23"/>
  <c r="M223" i="23"/>
  <c r="M222" i="23"/>
  <c r="M221" i="23"/>
  <c r="M216" i="23"/>
  <c r="M214" i="23"/>
  <c r="M213" i="23"/>
  <c r="M212" i="23"/>
  <c r="M208" i="23"/>
  <c r="M207" i="23"/>
  <c r="M198" i="23"/>
  <c r="M181" i="23"/>
  <c r="M180" i="23"/>
  <c r="M179" i="23"/>
  <c r="M175" i="23"/>
  <c r="M173" i="23"/>
  <c r="M168" i="23"/>
  <c r="M159" i="23"/>
  <c r="M154" i="23"/>
  <c r="M142" i="23"/>
  <c r="M141" i="23"/>
  <c r="M138" i="23"/>
  <c r="M137" i="23"/>
  <c r="M136" i="23"/>
  <c r="M135" i="23"/>
  <c r="M134" i="23"/>
  <c r="M133" i="23"/>
  <c r="M132" i="23"/>
  <c r="M131" i="23"/>
  <c r="M130" i="23"/>
  <c r="M129" i="23"/>
  <c r="M128" i="23"/>
  <c r="M127" i="23"/>
  <c r="M126" i="23"/>
  <c r="M125" i="23"/>
  <c r="M124" i="23"/>
  <c r="M123" i="23"/>
  <c r="M122" i="23"/>
  <c r="M116" i="23"/>
  <c r="M115" i="23"/>
  <c r="M114" i="23"/>
  <c r="M113" i="23"/>
  <c r="M112" i="23"/>
  <c r="M111" i="23"/>
  <c r="M110" i="23"/>
  <c r="M109" i="23"/>
  <c r="M108" i="23"/>
  <c r="M107" i="23"/>
  <c r="M106" i="23"/>
  <c r="M105" i="23"/>
  <c r="M104" i="23"/>
  <c r="M103" i="23"/>
  <c r="M102" i="23"/>
  <c r="M101" i="23"/>
  <c r="M100" i="23"/>
  <c r="M99" i="23"/>
  <c r="M98" i="23"/>
  <c r="M97" i="23"/>
  <c r="M96" i="23"/>
  <c r="M95" i="23"/>
  <c r="M94" i="23"/>
  <c r="M93" i="23"/>
  <c r="M92" i="23"/>
  <c r="M91" i="23"/>
  <c r="M90" i="23"/>
  <c r="M67" i="23"/>
  <c r="L159" i="23"/>
  <c r="L154" i="23"/>
  <c r="M65" i="23"/>
  <c r="M62" i="23"/>
  <c r="M60" i="23"/>
  <c r="M58" i="23"/>
  <c r="M56" i="23"/>
  <c r="M54" i="23"/>
  <c r="M41" i="23"/>
  <c r="M40" i="23"/>
  <c r="M39" i="23"/>
  <c r="M36" i="23"/>
  <c r="U582" i="23"/>
  <c r="L138" i="23"/>
  <c r="L137" i="23"/>
  <c r="L136" i="23"/>
  <c r="L135" i="23"/>
  <c r="L134" i="23"/>
  <c r="L133" i="23"/>
  <c r="L132" i="23"/>
  <c r="L131" i="23"/>
  <c r="L130" i="23"/>
  <c r="L129" i="23"/>
  <c r="L128" i="23"/>
  <c r="L127" i="23"/>
  <c r="L126" i="23"/>
  <c r="L125" i="23"/>
  <c r="L124" i="23"/>
  <c r="H65" i="19"/>
  <c r="H64" i="19"/>
  <c r="H63" i="19"/>
  <c r="H61" i="19"/>
  <c r="H58" i="19"/>
  <c r="H53" i="19"/>
  <c r="H51" i="19"/>
  <c r="H49" i="19"/>
  <c r="H45" i="19"/>
  <c r="H44" i="19"/>
  <c r="H35" i="19"/>
  <c r="H25" i="19"/>
  <c r="H24" i="19"/>
  <c r="H23" i="19"/>
  <c r="H22" i="19"/>
  <c r="J631" i="23"/>
  <c r="J633" i="23" s="1"/>
  <c r="H631" i="23"/>
  <c r="K631" i="23" s="1"/>
  <c r="K633" i="23" s="1"/>
  <c r="G627" i="23"/>
  <c r="L627" i="23" s="1"/>
  <c r="G572" i="23"/>
  <c r="G571" i="23"/>
  <c r="G570" i="23"/>
  <c r="G569" i="23"/>
  <c r="G568" i="23"/>
  <c r="G567" i="23"/>
  <c r="G566" i="23"/>
  <c r="G565" i="23"/>
  <c r="G561" i="23"/>
  <c r="G564" i="23"/>
  <c r="G563" i="23"/>
  <c r="G562" i="23"/>
  <c r="G560" i="23"/>
  <c r="G559" i="23"/>
  <c r="G558" i="23"/>
  <c r="M627" i="23" l="1"/>
  <c r="H633" i="23"/>
  <c r="L633" i="23" s="1"/>
  <c r="M633" i="23" s="1"/>
  <c r="G574" i="23" l="1"/>
  <c r="G577" i="23"/>
  <c r="J239" i="23"/>
  <c r="J240" i="23"/>
  <c r="H239" i="23"/>
  <c r="H240" i="23"/>
  <c r="G626" i="23"/>
  <c r="G625" i="23"/>
  <c r="G624" i="23"/>
  <c r="G623" i="23"/>
  <c r="G622" i="23"/>
  <c r="I571" i="23"/>
  <c r="H571" i="23"/>
  <c r="L626" i="23" l="1"/>
  <c r="M626" i="23"/>
  <c r="L623" i="23"/>
  <c r="M623" i="23"/>
  <c r="J571" i="23"/>
  <c r="K571" i="23" s="1"/>
  <c r="L571" i="23"/>
  <c r="M571" i="23"/>
  <c r="L625" i="23"/>
  <c r="M625" i="23"/>
  <c r="M622" i="23"/>
  <c r="L622" i="23"/>
  <c r="M624" i="23"/>
  <c r="L624" i="23"/>
  <c r="K240" i="23"/>
  <c r="K239" i="23"/>
  <c r="J659" i="23"/>
  <c r="H659" i="23"/>
  <c r="J657" i="23"/>
  <c r="H657" i="23"/>
  <c r="G650" i="23"/>
  <c r="G649" i="23"/>
  <c r="J614" i="23"/>
  <c r="H614" i="23"/>
  <c r="J613" i="23"/>
  <c r="H613" i="23"/>
  <c r="J612" i="23"/>
  <c r="H612" i="23"/>
  <c r="J611" i="23"/>
  <c r="H611" i="23"/>
  <c r="J610" i="23"/>
  <c r="H610" i="23"/>
  <c r="J609" i="23"/>
  <c r="H609" i="23"/>
  <c r="J608" i="23"/>
  <c r="H608" i="23"/>
  <c r="J607" i="23"/>
  <c r="H607" i="23"/>
  <c r="J606" i="23"/>
  <c r="H606" i="23"/>
  <c r="H578" i="23"/>
  <c r="I572" i="23"/>
  <c r="H572" i="23"/>
  <c r="I570" i="23"/>
  <c r="H570" i="23"/>
  <c r="J262" i="23"/>
  <c r="H262" i="23"/>
  <c r="J261" i="23"/>
  <c r="H261" i="23"/>
  <c r="L649" i="23" l="1"/>
  <c r="M649" i="23"/>
  <c r="J572" i="23"/>
  <c r="K572" i="23" s="1"/>
  <c r="M572" i="23"/>
  <c r="L572" i="23"/>
  <c r="J570" i="23"/>
  <c r="K570" i="23" s="1"/>
  <c r="L570" i="23"/>
  <c r="M570" i="23"/>
  <c r="J578" i="23"/>
  <c r="K578" i="23" s="1"/>
  <c r="L578" i="23"/>
  <c r="M578" i="23"/>
  <c r="K607" i="23"/>
  <c r="M650" i="23"/>
  <c r="L650" i="23"/>
  <c r="M253" i="23"/>
  <c r="L253" i="23"/>
  <c r="M257" i="23"/>
  <c r="L257" i="23"/>
  <c r="L255" i="23"/>
  <c r="M255" i="23"/>
  <c r="K609" i="23"/>
  <c r="K657" i="23"/>
  <c r="K659" i="23"/>
  <c r="K611" i="23"/>
  <c r="K612" i="23"/>
  <c r="K614" i="23"/>
  <c r="K613" i="23"/>
  <c r="K608" i="23"/>
  <c r="K610" i="23"/>
  <c r="K606" i="23"/>
  <c r="K262" i="23"/>
  <c r="K261" i="23"/>
  <c r="I577" i="23" l="1"/>
  <c r="H577" i="23"/>
  <c r="I574" i="23"/>
  <c r="H574" i="23"/>
  <c r="I167" i="23"/>
  <c r="H167" i="23"/>
  <c r="G121" i="23"/>
  <c r="G120" i="23"/>
  <c r="G119" i="23"/>
  <c r="G118" i="23"/>
  <c r="G117" i="23"/>
  <c r="L116" i="23"/>
  <c r="L115" i="23"/>
  <c r="L114" i="23"/>
  <c r="L113" i="23"/>
  <c r="L112" i="23"/>
  <c r="L111" i="23"/>
  <c r="L110" i="23"/>
  <c r="L109" i="23"/>
  <c r="L108" i="23"/>
  <c r="L107" i="23"/>
  <c r="L106" i="23"/>
  <c r="L105" i="23"/>
  <c r="L104" i="23"/>
  <c r="L103" i="23"/>
  <c r="L102" i="23"/>
  <c r="L101" i="23"/>
  <c r="L100" i="23"/>
  <c r="L99" i="23"/>
  <c r="L98" i="23"/>
  <c r="L97" i="23"/>
  <c r="L96" i="23"/>
  <c r="L95" i="23"/>
  <c r="L94" i="23"/>
  <c r="L93" i="23"/>
  <c r="L92" i="23"/>
  <c r="L91" i="23"/>
  <c r="L90" i="23"/>
  <c r="J138" i="23"/>
  <c r="H138" i="23"/>
  <c r="J113" i="23"/>
  <c r="H113" i="23"/>
  <c r="J109" i="23"/>
  <c r="H109" i="23"/>
  <c r="J108" i="23"/>
  <c r="H108" i="23"/>
  <c r="J107" i="23"/>
  <c r="H107" i="23"/>
  <c r="J106" i="23"/>
  <c r="H106" i="23"/>
  <c r="J105" i="23"/>
  <c r="H105" i="23"/>
  <c r="J104" i="23"/>
  <c r="H104" i="23"/>
  <c r="J103" i="23"/>
  <c r="H103" i="23"/>
  <c r="J102" i="23"/>
  <c r="H102" i="23"/>
  <c r="J101" i="23"/>
  <c r="H101" i="23"/>
  <c r="J100" i="23"/>
  <c r="H100" i="23"/>
  <c r="J99" i="23"/>
  <c r="H99" i="23"/>
  <c r="J98" i="23"/>
  <c r="H98" i="23"/>
  <c r="J97" i="23"/>
  <c r="H97" i="23"/>
  <c r="J96" i="23"/>
  <c r="H96" i="23"/>
  <c r="J95" i="23"/>
  <c r="H95" i="23"/>
  <c r="J94" i="23"/>
  <c r="H94" i="23"/>
  <c r="J93" i="23"/>
  <c r="H93" i="23"/>
  <c r="J92" i="23"/>
  <c r="H92" i="23"/>
  <c r="J91" i="23"/>
  <c r="H91" i="23"/>
  <c r="I89" i="23"/>
  <c r="I87" i="23"/>
  <c r="H87" i="23"/>
  <c r="J574" i="23" l="1"/>
  <c r="K574" i="23" s="1"/>
  <c r="M574" i="23"/>
  <c r="L574" i="23"/>
  <c r="J577" i="23"/>
  <c r="K577" i="23" s="1"/>
  <c r="L577" i="23"/>
  <c r="M577" i="23"/>
  <c r="L89" i="23"/>
  <c r="M89" i="23"/>
  <c r="L120" i="23"/>
  <c r="M120" i="23"/>
  <c r="L117" i="23"/>
  <c r="M117" i="23"/>
  <c r="L121" i="23"/>
  <c r="M121" i="23"/>
  <c r="J87" i="23"/>
  <c r="K87" i="23" s="1"/>
  <c r="M87" i="23"/>
  <c r="L118" i="23"/>
  <c r="M118" i="23"/>
  <c r="L119" i="23"/>
  <c r="M119" i="23"/>
  <c r="J167" i="23"/>
  <c r="K167" i="23" s="1"/>
  <c r="M167" i="23"/>
  <c r="L167" i="23"/>
  <c r="K113" i="23"/>
  <c r="K108" i="23"/>
  <c r="K99" i="23"/>
  <c r="K103" i="23"/>
  <c r="K95" i="23"/>
  <c r="K92" i="23"/>
  <c r="K94" i="23"/>
  <c r="K96" i="23"/>
  <c r="K98" i="23"/>
  <c r="K100" i="23"/>
  <c r="K102" i="23"/>
  <c r="K104" i="23"/>
  <c r="K106" i="23"/>
  <c r="L87" i="23"/>
  <c r="K91" i="23"/>
  <c r="K97" i="23"/>
  <c r="K101" i="23"/>
  <c r="K105" i="23"/>
  <c r="K107" i="23"/>
  <c r="K109" i="23"/>
  <c r="K138" i="23"/>
  <c r="K93" i="23"/>
  <c r="G61" i="23" l="1"/>
  <c r="J61" i="23"/>
  <c r="G59" i="23"/>
  <c r="J59" i="23"/>
  <c r="G57" i="23"/>
  <c r="M57" i="23" s="1"/>
  <c r="J57" i="23"/>
  <c r="J673" i="23"/>
  <c r="H673" i="23"/>
  <c r="H654" i="23"/>
  <c r="J654" i="23"/>
  <c r="J650" i="23"/>
  <c r="H650" i="23"/>
  <c r="J649" i="23"/>
  <c r="H649" i="23"/>
  <c r="H397" i="23"/>
  <c r="H396" i="23"/>
  <c r="H395" i="23"/>
  <c r="H394" i="23"/>
  <c r="H393" i="23"/>
  <c r="H392" i="23"/>
  <c r="H391" i="23"/>
  <c r="H390" i="23"/>
  <c r="H389" i="23"/>
  <c r="H388" i="23"/>
  <c r="H387" i="23"/>
  <c r="L223" i="23"/>
  <c r="L222" i="23"/>
  <c r="L221" i="23"/>
  <c r="L216" i="23"/>
  <c r="L214" i="23"/>
  <c r="L213" i="23"/>
  <c r="L212" i="23"/>
  <c r="L208" i="23"/>
  <c r="L207" i="23"/>
  <c r="L198" i="23"/>
  <c r="L181" i="23"/>
  <c r="L180" i="23"/>
  <c r="J76" i="23"/>
  <c r="G76" i="23"/>
  <c r="J75" i="23"/>
  <c r="G75" i="23"/>
  <c r="J74" i="23"/>
  <c r="G74" i="23"/>
  <c r="J73" i="23"/>
  <c r="G73" i="23"/>
  <c r="F46" i="23"/>
  <c r="H74" i="23" l="1"/>
  <c r="K74" i="23" s="1"/>
  <c r="M74" i="23"/>
  <c r="H76" i="23"/>
  <c r="K76" i="23" s="1"/>
  <c r="M76" i="23"/>
  <c r="L59" i="23"/>
  <c r="M59" i="23"/>
  <c r="F48" i="23"/>
  <c r="M46" i="23"/>
  <c r="H73" i="23"/>
  <c r="K73" i="23" s="1"/>
  <c r="M73" i="23"/>
  <c r="L75" i="23"/>
  <c r="M75" i="23"/>
  <c r="H61" i="23"/>
  <c r="K61" i="23" s="1"/>
  <c r="M61" i="23"/>
  <c r="H59" i="23"/>
  <c r="K59" i="23" s="1"/>
  <c r="K651" i="23"/>
  <c r="K673" i="23"/>
  <c r="L61" i="23"/>
  <c r="L57" i="23"/>
  <c r="H57" i="23"/>
  <c r="K57" i="23" s="1"/>
  <c r="J652" i="23"/>
  <c r="F57" i="19" s="1"/>
  <c r="K654" i="23"/>
  <c r="K649" i="23"/>
  <c r="K650" i="23"/>
  <c r="H652" i="23"/>
  <c r="H75" i="23"/>
  <c r="K75" i="23" s="1"/>
  <c r="L76" i="23"/>
  <c r="L73" i="23"/>
  <c r="L74" i="23"/>
  <c r="L652" i="23" l="1"/>
  <c r="K652" i="23"/>
  <c r="M652" i="23" l="1"/>
  <c r="I569" i="23"/>
  <c r="J643" i="23"/>
  <c r="H643" i="23"/>
  <c r="J666" i="23"/>
  <c r="F58" i="19" s="1"/>
  <c r="H664" i="23"/>
  <c r="K664" i="23" s="1"/>
  <c r="K666" i="23" s="1"/>
  <c r="J627" i="23"/>
  <c r="H627" i="23"/>
  <c r="K627" i="23" s="1"/>
  <c r="J384" i="23"/>
  <c r="K384" i="23" s="1"/>
  <c r="J569" i="23" l="1"/>
  <c r="L569" i="23"/>
  <c r="M569" i="23"/>
  <c r="H569" i="23"/>
  <c r="K643" i="23"/>
  <c r="H666" i="23"/>
  <c r="K569" i="23" l="1"/>
  <c r="E58" i="19"/>
  <c r="L666" i="23"/>
  <c r="M666" i="23" s="1"/>
  <c r="G672" i="23"/>
  <c r="J672" i="23"/>
  <c r="I270" i="23"/>
  <c r="J270" i="23" s="1"/>
  <c r="I269" i="23"/>
  <c r="J269" i="23" s="1"/>
  <c r="J247" i="23"/>
  <c r="H247" i="23"/>
  <c r="I246" i="23"/>
  <c r="H246" i="23"/>
  <c r="I245" i="23"/>
  <c r="I248" i="23"/>
  <c r="H248" i="23"/>
  <c r="F258" i="23"/>
  <c r="F256" i="23"/>
  <c r="J260" i="23"/>
  <c r="G244" i="23"/>
  <c r="G243" i="23"/>
  <c r="G242" i="23"/>
  <c r="G238" i="23"/>
  <c r="G237" i="23"/>
  <c r="J29" i="23"/>
  <c r="H29" i="23"/>
  <c r="F28" i="23"/>
  <c r="H28" i="23" s="1"/>
  <c r="J27" i="23"/>
  <c r="H27" i="23"/>
  <c r="J26" i="23"/>
  <c r="H26" i="23"/>
  <c r="J25" i="23"/>
  <c r="H25" i="23"/>
  <c r="J24" i="23"/>
  <c r="H24" i="23"/>
  <c r="H672" i="23" l="1"/>
  <c r="K672" i="23" s="1"/>
  <c r="L672" i="23"/>
  <c r="M672" i="23"/>
  <c r="H244" i="23"/>
  <c r="J246" i="23"/>
  <c r="K246" i="23" s="1"/>
  <c r="L246" i="23"/>
  <c r="M246" i="23"/>
  <c r="H238" i="23"/>
  <c r="J248" i="23"/>
  <c r="K248" i="23" s="1"/>
  <c r="M248" i="23"/>
  <c r="L248" i="23"/>
  <c r="H269" i="23"/>
  <c r="K269" i="23" s="1"/>
  <c r="M269" i="23"/>
  <c r="L269" i="23"/>
  <c r="I237" i="23"/>
  <c r="J237" i="23" s="1"/>
  <c r="I242" i="23"/>
  <c r="J242" i="23" s="1"/>
  <c r="M256" i="23"/>
  <c r="L256" i="23"/>
  <c r="J245" i="23"/>
  <c r="M245" i="23"/>
  <c r="L245" i="23"/>
  <c r="H270" i="23"/>
  <c r="K270" i="23" s="1"/>
  <c r="L270" i="23"/>
  <c r="M270" i="23"/>
  <c r="H243" i="23"/>
  <c r="L258" i="23"/>
  <c r="M258" i="23"/>
  <c r="K247" i="23"/>
  <c r="I243" i="23"/>
  <c r="J243" i="23" s="1"/>
  <c r="H245" i="23"/>
  <c r="H260" i="23"/>
  <c r="K260" i="23" s="1"/>
  <c r="I244" i="23"/>
  <c r="J244" i="23" s="1"/>
  <c r="H242" i="23"/>
  <c r="H237" i="23"/>
  <c r="I238" i="23"/>
  <c r="J238" i="23" s="1"/>
  <c r="K24" i="23"/>
  <c r="J28" i="23"/>
  <c r="K28" i="23" s="1"/>
  <c r="K27" i="23"/>
  <c r="K29" i="23"/>
  <c r="K25" i="23"/>
  <c r="K26" i="23"/>
  <c r="L243" i="23" l="1"/>
  <c r="K238" i="23"/>
  <c r="K244" i="23"/>
  <c r="K245" i="23"/>
  <c r="K237" i="23"/>
  <c r="L237" i="23"/>
  <c r="K243" i="23"/>
  <c r="M243" i="23"/>
  <c r="L242" i="23"/>
  <c r="L238" i="23"/>
  <c r="L244" i="23"/>
  <c r="M244" i="23"/>
  <c r="K242" i="23"/>
  <c r="M242" i="23"/>
  <c r="M237" i="23"/>
  <c r="M238" i="23"/>
  <c r="F157" i="23"/>
  <c r="F156" i="23"/>
  <c r="F150" i="23"/>
  <c r="F151" i="23"/>
  <c r="F149" i="23"/>
  <c r="G78" i="23"/>
  <c r="F78" i="23"/>
  <c r="F77" i="23"/>
  <c r="M77" i="23" s="1"/>
  <c r="F55" i="23"/>
  <c r="F53" i="23"/>
  <c r="M53" i="23" s="1"/>
  <c r="F51" i="23"/>
  <c r="F49" i="23"/>
  <c r="F47" i="23"/>
  <c r="M47" i="23" s="1"/>
  <c r="F45" i="23"/>
  <c r="M45" i="23" s="1"/>
  <c r="F38" i="23"/>
  <c r="M26" i="23"/>
  <c r="M24" i="23"/>
  <c r="M29" i="23"/>
  <c r="M25" i="23"/>
  <c r="F174" i="23" l="1"/>
  <c r="M174" i="23" s="1"/>
  <c r="M38" i="23"/>
  <c r="M78" i="23"/>
  <c r="F50" i="23"/>
  <c r="M50" i="23" s="1"/>
  <c r="M49" i="23"/>
  <c r="L78" i="23"/>
  <c r="F172" i="23"/>
  <c r="F52" i="23"/>
  <c r="M52" i="23" s="1"/>
  <c r="H78" i="23"/>
  <c r="J78" i="23"/>
  <c r="L28" i="23"/>
  <c r="M28" i="23"/>
  <c r="M27" i="23"/>
  <c r="L25" i="23"/>
  <c r="L29" i="23"/>
  <c r="I235" i="23"/>
  <c r="J235" i="23" s="1"/>
  <c r="G235" i="23"/>
  <c r="F503" i="23"/>
  <c r="F502" i="23"/>
  <c r="I502" i="23"/>
  <c r="I503" i="23"/>
  <c r="M502" i="23" l="1"/>
  <c r="L502" i="23"/>
  <c r="M503" i="23"/>
  <c r="L503" i="23"/>
  <c r="H235" i="23"/>
  <c r="K235" i="23" s="1"/>
  <c r="L235" i="23"/>
  <c r="M235" i="23"/>
  <c r="L26" i="23"/>
  <c r="L27" i="23"/>
  <c r="J31" i="23"/>
  <c r="F14" i="19" s="1"/>
  <c r="K78" i="23"/>
  <c r="L24" i="23"/>
  <c r="H31" i="23"/>
  <c r="K19" i="23"/>
  <c r="H12" i="19" s="1"/>
  <c r="J19" i="23"/>
  <c r="F12" i="19" s="1"/>
  <c r="H19" i="23"/>
  <c r="E12" i="19" s="1"/>
  <c r="J502" i="23"/>
  <c r="H502" i="23"/>
  <c r="J503" i="23"/>
  <c r="H503" i="23"/>
  <c r="J523" i="23"/>
  <c r="H523" i="23"/>
  <c r="G12" i="19" l="1"/>
  <c r="K31" i="23"/>
  <c r="H14" i="19" s="1"/>
  <c r="H17" i="19"/>
  <c r="L31" i="23"/>
  <c r="E14" i="19"/>
  <c r="L19" i="23"/>
  <c r="K502" i="23"/>
  <c r="K503" i="23"/>
  <c r="K523" i="23"/>
  <c r="M31" i="23" l="1"/>
  <c r="J130" i="23"/>
  <c r="H130" i="23"/>
  <c r="J121" i="23"/>
  <c r="J120" i="23"/>
  <c r="J119" i="23"/>
  <c r="J118" i="23"/>
  <c r="J117" i="23"/>
  <c r="J116" i="23"/>
  <c r="J115" i="23"/>
  <c r="J114" i="23"/>
  <c r="J112" i="23"/>
  <c r="J111" i="23"/>
  <c r="J110" i="23"/>
  <c r="L77" i="23"/>
  <c r="J72" i="23"/>
  <c r="G72" i="23"/>
  <c r="J71" i="23"/>
  <c r="G71" i="23"/>
  <c r="J70" i="23"/>
  <c r="G70" i="23"/>
  <c r="J69" i="23"/>
  <c r="G69" i="23"/>
  <c r="J68" i="23"/>
  <c r="G68" i="23"/>
  <c r="L67" i="23"/>
  <c r="L52" i="23"/>
  <c r="L53" i="23"/>
  <c r="G55" i="23"/>
  <c r="J53" i="23"/>
  <c r="H53" i="23"/>
  <c r="J52" i="23"/>
  <c r="H52" i="23"/>
  <c r="J51" i="23"/>
  <c r="G51" i="23"/>
  <c r="H50" i="23"/>
  <c r="J50" i="23"/>
  <c r="L50" i="23"/>
  <c r="L49" i="23"/>
  <c r="L47" i="23"/>
  <c r="L46" i="23"/>
  <c r="L45" i="23"/>
  <c r="J49" i="23"/>
  <c r="H49" i="23"/>
  <c r="J47" i="23"/>
  <c r="H47" i="23"/>
  <c r="J46" i="23"/>
  <c r="H46" i="23"/>
  <c r="J45" i="23"/>
  <c r="H45" i="23"/>
  <c r="L41" i="23"/>
  <c r="J41" i="23"/>
  <c r="H41" i="23"/>
  <c r="L40" i="23"/>
  <c r="J40" i="23"/>
  <c r="H40" i="23"/>
  <c r="L39" i="23"/>
  <c r="J39" i="23"/>
  <c r="H39" i="23"/>
  <c r="J38" i="23"/>
  <c r="L38" i="23"/>
  <c r="I48" i="23" l="1"/>
  <c r="J48" i="23" s="1"/>
  <c r="H68" i="23"/>
  <c r="M68" i="23"/>
  <c r="H70" i="23"/>
  <c r="K70" i="23" s="1"/>
  <c r="M70" i="23"/>
  <c r="H71" i="23"/>
  <c r="K71" i="23" s="1"/>
  <c r="M71" i="23"/>
  <c r="H51" i="23"/>
  <c r="K51" i="23" s="1"/>
  <c r="M51" i="23"/>
  <c r="H69" i="23"/>
  <c r="M69" i="23"/>
  <c r="I55" i="23"/>
  <c r="J55" i="23" s="1"/>
  <c r="H72" i="23"/>
  <c r="K72" i="23" s="1"/>
  <c r="M72" i="23"/>
  <c r="K130" i="23"/>
  <c r="L71" i="23"/>
  <c r="L72" i="23"/>
  <c r="H117" i="23"/>
  <c r="K117" i="23" s="1"/>
  <c r="H110" i="23"/>
  <c r="K110" i="23" s="1"/>
  <c r="H119" i="23"/>
  <c r="K119" i="23" s="1"/>
  <c r="H112" i="23"/>
  <c r="K112" i="23" s="1"/>
  <c r="H121" i="23"/>
  <c r="K121" i="23" s="1"/>
  <c r="H115" i="23"/>
  <c r="K115" i="23" s="1"/>
  <c r="H111" i="23"/>
  <c r="K111" i="23" s="1"/>
  <c r="H114" i="23"/>
  <c r="K114" i="23" s="1"/>
  <c r="H116" i="23"/>
  <c r="K116" i="23" s="1"/>
  <c r="H118" i="23"/>
  <c r="K118" i="23" s="1"/>
  <c r="H120" i="23"/>
  <c r="K120" i="23" s="1"/>
  <c r="K41" i="23"/>
  <c r="K69" i="23"/>
  <c r="K46" i="23"/>
  <c r="K39" i="23"/>
  <c r="K49" i="23"/>
  <c r="K68" i="23"/>
  <c r="L69" i="23"/>
  <c r="L68" i="23"/>
  <c r="L70" i="23"/>
  <c r="K47" i="23"/>
  <c r="K53" i="23"/>
  <c r="K52" i="23"/>
  <c r="K40" i="23"/>
  <c r="K45" i="23"/>
  <c r="L51" i="23"/>
  <c r="H55" i="23"/>
  <c r="K50" i="23"/>
  <c r="H48" i="23"/>
  <c r="H38" i="23"/>
  <c r="K38" i="23" s="1"/>
  <c r="K48" i="23" l="1"/>
  <c r="L48" i="23"/>
  <c r="J66" i="23"/>
  <c r="F16" i="19" s="1"/>
  <c r="L55" i="23"/>
  <c r="K55" i="23"/>
  <c r="K66" i="23" s="1"/>
  <c r="M55" i="23"/>
  <c r="M48" i="23"/>
  <c r="H66" i="23"/>
  <c r="H16" i="19" l="1"/>
  <c r="L66" i="23"/>
  <c r="M66" i="23" s="1"/>
  <c r="E16" i="19"/>
  <c r="G16" i="19" s="1"/>
  <c r="I37" i="23" l="1"/>
  <c r="J37" i="23" s="1"/>
  <c r="G37" i="23"/>
  <c r="I35" i="23"/>
  <c r="J35" i="23" s="1"/>
  <c r="I34" i="23"/>
  <c r="J34" i="23" s="1"/>
  <c r="I33" i="23"/>
  <c r="M33" i="23" s="1"/>
  <c r="H33" i="23"/>
  <c r="J16" i="23"/>
  <c r="H16" i="23"/>
  <c r="I182" i="23"/>
  <c r="M182" i="23" s="1"/>
  <c r="H182" i="23"/>
  <c r="F370" i="23"/>
  <c r="F367" i="23"/>
  <c r="F358" i="23"/>
  <c r="F355" i="23"/>
  <c r="F335" i="23"/>
  <c r="F334" i="23"/>
  <c r="F330" i="23"/>
  <c r="F329" i="23"/>
  <c r="F309" i="23"/>
  <c r="F308" i="23"/>
  <c r="J314" i="23"/>
  <c r="H314" i="23"/>
  <c r="J655" i="23"/>
  <c r="H655" i="23"/>
  <c r="M37" i="23" l="1"/>
  <c r="M35" i="23"/>
  <c r="M34" i="23"/>
  <c r="L309" i="23"/>
  <c r="M309" i="23"/>
  <c r="L355" i="23"/>
  <c r="M355" i="23"/>
  <c r="M358" i="23"/>
  <c r="L358" i="23"/>
  <c r="M370" i="23"/>
  <c r="L370" i="23"/>
  <c r="M367" i="23"/>
  <c r="L367" i="23"/>
  <c r="J182" i="23"/>
  <c r="K182" i="23" s="1"/>
  <c r="L182" i="23"/>
  <c r="L34" i="23"/>
  <c r="J43" i="23"/>
  <c r="F15" i="19" s="1"/>
  <c r="H34" i="23"/>
  <c r="L37" i="23"/>
  <c r="H35" i="23"/>
  <c r="K35" i="23" s="1"/>
  <c r="L35" i="23"/>
  <c r="J33" i="23"/>
  <c r="K33" i="23" s="1"/>
  <c r="L33" i="23"/>
  <c r="H37" i="23"/>
  <c r="K37" i="23" s="1"/>
  <c r="K16" i="23"/>
  <c r="K314" i="23"/>
  <c r="K655" i="23"/>
  <c r="J662" i="23"/>
  <c r="F56" i="19" s="1"/>
  <c r="M335" i="23" l="1"/>
  <c r="L335" i="23"/>
  <c r="K662" i="23"/>
  <c r="G58" i="19"/>
  <c r="K34" i="23"/>
  <c r="H43" i="23"/>
  <c r="E15" i="19" s="1"/>
  <c r="H662" i="23"/>
  <c r="L662" i="23" s="1"/>
  <c r="M662" i="23" s="1"/>
  <c r="F298" i="23"/>
  <c r="F295" i="23"/>
  <c r="F294" i="23"/>
  <c r="F283" i="23"/>
  <c r="F286" i="23" s="1"/>
  <c r="F266" i="23"/>
  <c r="H253" i="23"/>
  <c r="J259" i="23"/>
  <c r="J256" i="23"/>
  <c r="F254" i="23"/>
  <c r="F252" i="23"/>
  <c r="J253" i="23"/>
  <c r="I236" i="23"/>
  <c r="J236" i="23" s="1"/>
  <c r="G236" i="23"/>
  <c r="I234" i="23"/>
  <c r="J234" i="23" s="1"/>
  <c r="G234" i="23"/>
  <c r="J223" i="23"/>
  <c r="H223" i="23"/>
  <c r="F203" i="23"/>
  <c r="F202" i="23"/>
  <c r="F201" i="23"/>
  <c r="F200" i="23"/>
  <c r="F199" i="23"/>
  <c r="F192" i="23"/>
  <c r="F191" i="23"/>
  <c r="F190" i="23"/>
  <c r="F189" i="23"/>
  <c r="M202" i="23" l="1"/>
  <c r="M199" i="23"/>
  <c r="M203" i="23"/>
  <c r="M252" i="23"/>
  <c r="L252" i="23"/>
  <c r="H236" i="23"/>
  <c r="M236" i="23"/>
  <c r="L236" i="23"/>
  <c r="L254" i="23"/>
  <c r="M254" i="23"/>
  <c r="L190" i="23"/>
  <c r="M190" i="23"/>
  <c r="M200" i="23"/>
  <c r="M201" i="23"/>
  <c r="L283" i="23"/>
  <c r="M283" i="23"/>
  <c r="H234" i="23"/>
  <c r="K234" i="23" s="1"/>
  <c r="L234" i="23"/>
  <c r="M234" i="23"/>
  <c r="E56" i="19"/>
  <c r="E57" i="19"/>
  <c r="G57" i="19" s="1"/>
  <c r="L202" i="23"/>
  <c r="L203" i="23"/>
  <c r="L200" i="23"/>
  <c r="L199" i="23"/>
  <c r="L201" i="23"/>
  <c r="K43" i="23"/>
  <c r="L43" i="23"/>
  <c r="H256" i="23"/>
  <c r="K256" i="23" s="1"/>
  <c r="H259" i="23"/>
  <c r="K259" i="23" s="1"/>
  <c r="K253" i="23"/>
  <c r="K236" i="23"/>
  <c r="K223" i="23"/>
  <c r="H60" i="19" s="1"/>
  <c r="M43" i="23" l="1"/>
  <c r="H15" i="19"/>
  <c r="D7" i="4"/>
  <c r="I520" i="23"/>
  <c r="I508" i="23"/>
  <c r="I509" i="23"/>
  <c r="I507" i="23"/>
  <c r="I506" i="23"/>
  <c r="I466" i="23"/>
  <c r="I465" i="23"/>
  <c r="I464" i="23"/>
  <c r="I463" i="23"/>
  <c r="I462" i="23"/>
  <c r="I461" i="23"/>
  <c r="G438" i="23"/>
  <c r="G437" i="23"/>
  <c r="G436" i="23"/>
  <c r="I439" i="23"/>
  <c r="G439" i="23"/>
  <c r="G433" i="23"/>
  <c r="G432" i="23"/>
  <c r="G431" i="23"/>
  <c r="G429" i="23"/>
  <c r="G428" i="23"/>
  <c r="G427" i="23"/>
  <c r="G425" i="23"/>
  <c r="G424" i="23"/>
  <c r="I418" i="23"/>
  <c r="I419" i="23"/>
  <c r="I417" i="23"/>
  <c r="I501" i="23"/>
  <c r="G419" i="23"/>
  <c r="G418" i="23"/>
  <c r="G417" i="23"/>
  <c r="I412" i="23"/>
  <c r="I411" i="23"/>
  <c r="I409" i="23"/>
  <c r="I408" i="23"/>
  <c r="G344" i="23"/>
  <c r="I330" i="23"/>
  <c r="I329" i="23"/>
  <c r="G308" i="23"/>
  <c r="I298" i="23"/>
  <c r="I294" i="23"/>
  <c r="I295" i="23"/>
  <c r="G294" i="23"/>
  <c r="I268" i="23"/>
  <c r="G295" i="23"/>
  <c r="G233" i="23"/>
  <c r="I233" i="23"/>
  <c r="I232" i="23"/>
  <c r="G232" i="23"/>
  <c r="I220" i="23"/>
  <c r="G219" i="23"/>
  <c r="G218" i="23"/>
  <c r="G217" i="23"/>
  <c r="I215" i="23"/>
  <c r="G211" i="23"/>
  <c r="G210" i="23"/>
  <c r="G209" i="23"/>
  <c r="I194" i="23"/>
  <c r="I193" i="23"/>
  <c r="M411" i="23" l="1"/>
  <c r="L411" i="23"/>
  <c r="M433" i="23"/>
  <c r="L433" i="23"/>
  <c r="M463" i="23"/>
  <c r="L463" i="23"/>
  <c r="M520" i="23"/>
  <c r="L520" i="23"/>
  <c r="L403" i="23"/>
  <c r="M403" i="23"/>
  <c r="M424" i="23"/>
  <c r="L424" i="23"/>
  <c r="M438" i="23"/>
  <c r="L438" i="23"/>
  <c r="M400" i="23"/>
  <c r="L400" i="23"/>
  <c r="M408" i="23"/>
  <c r="L408" i="23"/>
  <c r="M417" i="23"/>
  <c r="L417" i="23"/>
  <c r="M425" i="23"/>
  <c r="L425" i="23"/>
  <c r="M431" i="23"/>
  <c r="L431" i="23"/>
  <c r="L461" i="23"/>
  <c r="M461" i="23"/>
  <c r="L465" i="23"/>
  <c r="M465" i="23"/>
  <c r="M402" i="23"/>
  <c r="L402" i="23"/>
  <c r="M419" i="23"/>
  <c r="L419" i="23"/>
  <c r="M428" i="23"/>
  <c r="L428" i="23"/>
  <c r="M437" i="23"/>
  <c r="L437" i="23"/>
  <c r="L399" i="23"/>
  <c r="M399" i="23"/>
  <c r="M412" i="23"/>
  <c r="L412" i="23"/>
  <c r="M429" i="23"/>
  <c r="L429" i="23"/>
  <c r="M439" i="23"/>
  <c r="L439" i="23"/>
  <c r="M464" i="23"/>
  <c r="L464" i="23"/>
  <c r="M401" i="23"/>
  <c r="L401" i="23"/>
  <c r="M409" i="23"/>
  <c r="L409" i="23"/>
  <c r="M418" i="23"/>
  <c r="L418" i="23"/>
  <c r="L427" i="23"/>
  <c r="M427" i="23"/>
  <c r="L432" i="23"/>
  <c r="M432" i="23"/>
  <c r="L436" i="23"/>
  <c r="M436" i="23"/>
  <c r="M462" i="23"/>
  <c r="L462" i="23"/>
  <c r="M466" i="23"/>
  <c r="L466" i="23"/>
  <c r="L192" i="23"/>
  <c r="M192" i="23"/>
  <c r="M232" i="23"/>
  <c r="L232" i="23"/>
  <c r="M193" i="23"/>
  <c r="L210" i="23"/>
  <c r="M210" i="23"/>
  <c r="L218" i="23"/>
  <c r="M218" i="23"/>
  <c r="L294" i="23"/>
  <c r="M294" i="23"/>
  <c r="M334" i="23"/>
  <c r="L334" i="23"/>
  <c r="L347" i="23"/>
  <c r="M347" i="23"/>
  <c r="G298" i="23"/>
  <c r="L286" i="23"/>
  <c r="M286" i="23"/>
  <c r="L217" i="23"/>
  <c r="M217" i="23"/>
  <c r="L189" i="23"/>
  <c r="M189" i="23"/>
  <c r="L211" i="23"/>
  <c r="M211" i="23"/>
  <c r="L219" i="23"/>
  <c r="M219" i="23"/>
  <c r="L266" i="23"/>
  <c r="M266" i="23"/>
  <c r="M308" i="23"/>
  <c r="L308" i="23"/>
  <c r="L191" i="23"/>
  <c r="M191" i="23"/>
  <c r="L194" i="23"/>
  <c r="M194" i="23"/>
  <c r="L215" i="23"/>
  <c r="M215" i="23"/>
  <c r="L220" i="23"/>
  <c r="M220" i="23"/>
  <c r="M233" i="23"/>
  <c r="L233" i="23"/>
  <c r="L267" i="23"/>
  <c r="M267" i="23"/>
  <c r="L209" i="23"/>
  <c r="M209" i="23"/>
  <c r="L295" i="23"/>
  <c r="M295" i="23"/>
  <c r="M330" i="23"/>
  <c r="L330" i="23"/>
  <c r="L193" i="23"/>
  <c r="F312" i="23"/>
  <c r="G329" i="23"/>
  <c r="L298" i="23" l="1"/>
  <c r="M298" i="23"/>
  <c r="L329" i="23"/>
  <c r="M329" i="23"/>
  <c r="M312" i="23"/>
  <c r="L312" i="23"/>
  <c r="I88" i="23"/>
  <c r="I86" i="23"/>
  <c r="I85" i="23"/>
  <c r="I84" i="23"/>
  <c r="I166" i="23"/>
  <c r="G166" i="23"/>
  <c r="G165" i="23"/>
  <c r="G164" i="23"/>
  <c r="G163" i="23"/>
  <c r="G162" i="23"/>
  <c r="I161" i="23"/>
  <c r="G161" i="23"/>
  <c r="I160" i="23"/>
  <c r="G160" i="23"/>
  <c r="I158" i="23"/>
  <c r="I157" i="23"/>
  <c r="I156" i="23"/>
  <c r="I152" i="23"/>
  <c r="G157" i="23"/>
  <c r="G156" i="23"/>
  <c r="G155" i="23"/>
  <c r="G153" i="23"/>
  <c r="G152" i="23"/>
  <c r="G151" i="23"/>
  <c r="I150" i="23"/>
  <c r="G150" i="23"/>
  <c r="I149" i="23"/>
  <c r="G149" i="23"/>
  <c r="I148" i="23"/>
  <c r="G148" i="23"/>
  <c r="G147" i="23"/>
  <c r="G146" i="23"/>
  <c r="G145" i="23"/>
  <c r="G144" i="23"/>
  <c r="I143" i="23"/>
  <c r="G143" i="23"/>
  <c r="H174" i="23"/>
  <c r="G172" i="23"/>
  <c r="M172" i="23" s="1"/>
  <c r="F501" i="23"/>
  <c r="M501" i="23" l="1"/>
  <c r="L501" i="23"/>
  <c r="L144" i="23"/>
  <c r="M144" i="23"/>
  <c r="L148" i="23"/>
  <c r="M148" i="23"/>
  <c r="M150" i="23"/>
  <c r="L150" i="23"/>
  <c r="M153" i="23"/>
  <c r="L153" i="23"/>
  <c r="L160" i="23"/>
  <c r="M160" i="23"/>
  <c r="M162" i="23"/>
  <c r="L162" i="23"/>
  <c r="M166" i="23"/>
  <c r="L166" i="23"/>
  <c r="L86" i="23"/>
  <c r="M86" i="23"/>
  <c r="M145" i="23"/>
  <c r="L145" i="23"/>
  <c r="L163" i="23"/>
  <c r="M163" i="23"/>
  <c r="L88" i="23"/>
  <c r="M88" i="23"/>
  <c r="M155" i="23"/>
  <c r="L155" i="23"/>
  <c r="L143" i="23"/>
  <c r="M143" i="23"/>
  <c r="M146" i="23"/>
  <c r="L146" i="23"/>
  <c r="L149" i="23"/>
  <c r="M149" i="23"/>
  <c r="L151" i="23"/>
  <c r="M151" i="23"/>
  <c r="L156" i="23"/>
  <c r="M156" i="23"/>
  <c r="L161" i="23"/>
  <c r="M161" i="23"/>
  <c r="L164" i="23"/>
  <c r="M164" i="23"/>
  <c r="L84" i="23"/>
  <c r="M84" i="23"/>
  <c r="L147" i="23"/>
  <c r="M147" i="23"/>
  <c r="L152" i="23"/>
  <c r="M152" i="23"/>
  <c r="M157" i="23"/>
  <c r="L157" i="23"/>
  <c r="M158" i="23"/>
  <c r="L158" i="23"/>
  <c r="M165" i="23"/>
  <c r="L165" i="23"/>
  <c r="L85" i="23"/>
  <c r="M85" i="23"/>
  <c r="J174" i="23"/>
  <c r="K174" i="23" s="1"/>
  <c r="G674" i="23"/>
  <c r="J674" i="23"/>
  <c r="J671" i="23"/>
  <c r="H671" i="23"/>
  <c r="J670" i="23"/>
  <c r="G605" i="23"/>
  <c r="G604" i="23"/>
  <c r="G603" i="23"/>
  <c r="G602" i="23"/>
  <c r="G601" i="23"/>
  <c r="G600" i="23"/>
  <c r="G599" i="23"/>
  <c r="G598" i="23"/>
  <c r="G597" i="23"/>
  <c r="G596" i="23"/>
  <c r="G595" i="23"/>
  <c r="G594" i="23"/>
  <c r="G593" i="23"/>
  <c r="G592" i="23"/>
  <c r="G591" i="23"/>
  <c r="G590" i="23"/>
  <c r="I568" i="23"/>
  <c r="I567" i="23"/>
  <c r="I566" i="23"/>
  <c r="I565" i="23"/>
  <c r="I564" i="23"/>
  <c r="I563" i="23"/>
  <c r="I562" i="23"/>
  <c r="I561" i="23"/>
  <c r="I560" i="23"/>
  <c r="I559" i="23"/>
  <c r="I558" i="23"/>
  <c r="J640" i="23"/>
  <c r="H640" i="23"/>
  <c r="J637" i="23"/>
  <c r="H637" i="23"/>
  <c r="F53" i="19"/>
  <c r="G47" i="19"/>
  <c r="F47" i="19"/>
  <c r="L563" i="23" l="1"/>
  <c r="M563" i="23"/>
  <c r="M591" i="23"/>
  <c r="L591" i="23"/>
  <c r="M602" i="23"/>
  <c r="L602" i="23"/>
  <c r="H674" i="23"/>
  <c r="M674" i="23"/>
  <c r="L674" i="23"/>
  <c r="M564" i="23"/>
  <c r="L564" i="23"/>
  <c r="M568" i="23"/>
  <c r="L568" i="23"/>
  <c r="M596" i="23"/>
  <c r="L596" i="23"/>
  <c r="L565" i="23"/>
  <c r="M565" i="23"/>
  <c r="M593" i="23"/>
  <c r="L593" i="23"/>
  <c r="M604" i="23"/>
  <c r="L604" i="23"/>
  <c r="M559" i="23"/>
  <c r="L559" i="23"/>
  <c r="L567" i="23"/>
  <c r="M567" i="23"/>
  <c r="M595" i="23"/>
  <c r="L595" i="23"/>
  <c r="M560" i="23"/>
  <c r="L560" i="23"/>
  <c r="M592" i="23"/>
  <c r="L592" i="23"/>
  <c r="M599" i="23"/>
  <c r="L599" i="23"/>
  <c r="M603" i="23"/>
  <c r="L603" i="23"/>
  <c r="L561" i="23"/>
  <c r="M561" i="23"/>
  <c r="M579" i="23"/>
  <c r="L579" i="23"/>
  <c r="M597" i="23"/>
  <c r="L597" i="23"/>
  <c r="M600" i="23"/>
  <c r="L600" i="23"/>
  <c r="L558" i="23"/>
  <c r="M558" i="23"/>
  <c r="M562" i="23"/>
  <c r="L562" i="23"/>
  <c r="M566" i="23"/>
  <c r="L566" i="23"/>
  <c r="M590" i="23"/>
  <c r="L590" i="23"/>
  <c r="M594" i="23"/>
  <c r="L594" i="23"/>
  <c r="M598" i="23"/>
  <c r="L598" i="23"/>
  <c r="M601" i="23"/>
  <c r="L601" i="23"/>
  <c r="M605" i="23"/>
  <c r="L605" i="23"/>
  <c r="J647" i="23"/>
  <c r="F55" i="19" s="1"/>
  <c r="H647" i="23"/>
  <c r="J677" i="23"/>
  <c r="F62" i="19" s="1"/>
  <c r="F65" i="19" s="1"/>
  <c r="K674" i="23"/>
  <c r="K671" i="23"/>
  <c r="H670" i="23"/>
  <c r="K640" i="23"/>
  <c r="K637" i="23"/>
  <c r="H677" i="23" l="1"/>
  <c r="E62" i="19" s="1"/>
  <c r="L647" i="23"/>
  <c r="T582" i="23"/>
  <c r="K647" i="23"/>
  <c r="G56" i="19"/>
  <c r="K670" i="23"/>
  <c r="K677" i="23" s="1"/>
  <c r="L677" i="23" l="1"/>
  <c r="M677" i="23" s="1"/>
  <c r="M647" i="23"/>
  <c r="E65" i="19"/>
  <c r="G65" i="19" s="1"/>
  <c r="H24" i="4" s="1"/>
  <c r="G62" i="19"/>
  <c r="J181" i="23"/>
  <c r="H181" i="23"/>
  <c r="K181" i="23" l="1"/>
  <c r="J626" i="23"/>
  <c r="J625" i="23"/>
  <c r="J624" i="23"/>
  <c r="J623" i="23"/>
  <c r="J622" i="23"/>
  <c r="J621" i="23"/>
  <c r="J620" i="23"/>
  <c r="H626" i="23"/>
  <c r="K626" i="23" s="1"/>
  <c r="H625" i="23"/>
  <c r="K625" i="23" s="1"/>
  <c r="H624" i="23"/>
  <c r="K624" i="23" s="1"/>
  <c r="H623" i="23"/>
  <c r="K623" i="23" s="1"/>
  <c r="H622" i="23"/>
  <c r="K622" i="23" s="1"/>
  <c r="H621" i="23"/>
  <c r="K621" i="23" s="1"/>
  <c r="H620" i="23"/>
  <c r="K620" i="23" s="1"/>
  <c r="J629" i="23" l="1"/>
  <c r="J583" i="23"/>
  <c r="H583" i="23"/>
  <c r="J582" i="23"/>
  <c r="H582" i="23"/>
  <c r="J581" i="23"/>
  <c r="H581" i="23"/>
  <c r="K582" i="23" l="1"/>
  <c r="K581" i="23"/>
  <c r="K583" i="23"/>
  <c r="J534" i="23"/>
  <c r="H534" i="23"/>
  <c r="J533" i="23"/>
  <c r="H533" i="23"/>
  <c r="J552" i="23"/>
  <c r="H552" i="23"/>
  <c r="J520" i="23"/>
  <c r="H520" i="23"/>
  <c r="J494" i="23"/>
  <c r="H494" i="23"/>
  <c r="J493" i="23"/>
  <c r="H493" i="23"/>
  <c r="J492" i="23"/>
  <c r="H492" i="23"/>
  <c r="J491" i="23"/>
  <c r="H491" i="23"/>
  <c r="J490" i="23"/>
  <c r="H490" i="23"/>
  <c r="J489" i="23"/>
  <c r="H489" i="23"/>
  <c r="J466" i="23"/>
  <c r="H466" i="23"/>
  <c r="J465" i="23"/>
  <c r="H465" i="23"/>
  <c r="J464" i="23"/>
  <c r="H464" i="23"/>
  <c r="J463" i="23"/>
  <c r="H463" i="23"/>
  <c r="J462" i="23"/>
  <c r="H462" i="23"/>
  <c r="J461" i="23"/>
  <c r="H461" i="23"/>
  <c r="J439" i="23"/>
  <c r="H439" i="23"/>
  <c r="J438" i="23"/>
  <c r="H438" i="23"/>
  <c r="J437" i="23"/>
  <c r="H437" i="23"/>
  <c r="J436" i="23"/>
  <c r="H436" i="23"/>
  <c r="J435" i="23"/>
  <c r="H435" i="23"/>
  <c r="J434" i="23"/>
  <c r="H434" i="23"/>
  <c r="J433" i="23"/>
  <c r="H433" i="23"/>
  <c r="J432" i="23"/>
  <c r="H432" i="23"/>
  <c r="J431" i="23"/>
  <c r="H431" i="23"/>
  <c r="J429" i="23"/>
  <c r="H429" i="23"/>
  <c r="J428" i="23"/>
  <c r="H428" i="23"/>
  <c r="J427" i="23"/>
  <c r="H427" i="23"/>
  <c r="J425" i="23"/>
  <c r="H425" i="23"/>
  <c r="J424" i="23"/>
  <c r="H424" i="23"/>
  <c r="J422" i="23"/>
  <c r="H422" i="23"/>
  <c r="J421" i="23"/>
  <c r="H421" i="23"/>
  <c r="J419" i="23"/>
  <c r="H419" i="23"/>
  <c r="J418" i="23"/>
  <c r="H418" i="23"/>
  <c r="J417" i="23"/>
  <c r="H417" i="23"/>
  <c r="J412" i="23"/>
  <c r="H412" i="23"/>
  <c r="J411" i="23"/>
  <c r="H411" i="23"/>
  <c r="J403" i="23"/>
  <c r="H403" i="23"/>
  <c r="J402" i="23"/>
  <c r="H402" i="23"/>
  <c r="J383" i="23"/>
  <c r="K383" i="23" s="1"/>
  <c r="J382" i="23"/>
  <c r="K382" i="23" s="1"/>
  <c r="J381" i="23"/>
  <c r="K381" i="23" s="1"/>
  <c r="J380" i="23"/>
  <c r="K380" i="23" s="1"/>
  <c r="J379" i="23"/>
  <c r="K379" i="23" s="1"/>
  <c r="J378" i="23"/>
  <c r="K378" i="23" s="1"/>
  <c r="G472" i="23" l="1"/>
  <c r="I472" i="23" s="1"/>
  <c r="J472" i="23" s="1"/>
  <c r="G470" i="23"/>
  <c r="I470" i="23" s="1"/>
  <c r="J470" i="23" s="1"/>
  <c r="G468" i="23"/>
  <c r="I468" i="23" s="1"/>
  <c r="J468" i="23" s="1"/>
  <c r="K533" i="23"/>
  <c r="K552" i="23"/>
  <c r="K534" i="23"/>
  <c r="K419" i="23"/>
  <c r="K422" i="23"/>
  <c r="K425" i="23"/>
  <c r="K428" i="23"/>
  <c r="K431" i="23"/>
  <c r="K437" i="23"/>
  <c r="K438" i="23"/>
  <c r="K462" i="23"/>
  <c r="K466" i="23"/>
  <c r="K492" i="23"/>
  <c r="K520" i="23"/>
  <c r="K463" i="23"/>
  <c r="K465" i="23"/>
  <c r="K489" i="23"/>
  <c r="K491" i="23"/>
  <c r="K421" i="23"/>
  <c r="K424" i="23"/>
  <c r="K427" i="23"/>
  <c r="K429" i="23"/>
  <c r="K464" i="23"/>
  <c r="K490" i="23"/>
  <c r="K494" i="23"/>
  <c r="K493" i="23"/>
  <c r="K435" i="23"/>
  <c r="K461" i="23"/>
  <c r="K439" i="23"/>
  <c r="K403" i="23"/>
  <c r="K417" i="23"/>
  <c r="K432" i="23"/>
  <c r="K434" i="23"/>
  <c r="K402" i="23"/>
  <c r="K412" i="23"/>
  <c r="K418" i="23"/>
  <c r="K433" i="23"/>
  <c r="K436" i="23"/>
  <c r="K411" i="23"/>
  <c r="H470" i="23" l="1"/>
  <c r="K470" i="23" s="1"/>
  <c r="M470" i="23"/>
  <c r="L470" i="23"/>
  <c r="H472" i="23"/>
  <c r="K472" i="23" s="1"/>
  <c r="L472" i="23"/>
  <c r="M472" i="23"/>
  <c r="I496" i="23"/>
  <c r="J496" i="23" s="1"/>
  <c r="H468" i="23"/>
  <c r="K468" i="23" s="1"/>
  <c r="M468" i="23"/>
  <c r="L468" i="23"/>
  <c r="H496" i="23"/>
  <c r="J219" i="23"/>
  <c r="H219" i="23"/>
  <c r="J194" i="23"/>
  <c r="H194" i="23"/>
  <c r="J193" i="23"/>
  <c r="H193" i="23"/>
  <c r="L496" i="23" l="1"/>
  <c r="K496" i="23"/>
  <c r="M496" i="23"/>
  <c r="K194" i="23"/>
  <c r="H31" i="19" s="1"/>
  <c r="K193" i="23"/>
  <c r="H30" i="19" s="1"/>
  <c r="K219" i="23"/>
  <c r="H56" i="19" s="1"/>
  <c r="J166" i="23" l="1"/>
  <c r="H166" i="23"/>
  <c r="J165" i="23"/>
  <c r="H165" i="23"/>
  <c r="J164" i="23"/>
  <c r="H164" i="23"/>
  <c r="J163" i="23"/>
  <c r="H163" i="23"/>
  <c r="J162" i="23"/>
  <c r="H162" i="23"/>
  <c r="J161" i="23"/>
  <c r="H161" i="23"/>
  <c r="H160" i="23"/>
  <c r="K160" i="23" s="1"/>
  <c r="J137" i="23"/>
  <c r="H137" i="23"/>
  <c r="J136" i="23"/>
  <c r="H136" i="23"/>
  <c r="J135" i="23"/>
  <c r="H135" i="23"/>
  <c r="J134" i="23"/>
  <c r="H134" i="23"/>
  <c r="J133" i="23"/>
  <c r="H133" i="23"/>
  <c r="J132" i="23"/>
  <c r="H132" i="23"/>
  <c r="J131" i="23"/>
  <c r="H131" i="23"/>
  <c r="J129" i="23"/>
  <c r="H129" i="23"/>
  <c r="J128" i="23"/>
  <c r="H128" i="23"/>
  <c r="J127" i="23"/>
  <c r="H127" i="23"/>
  <c r="J126" i="23"/>
  <c r="H126" i="23"/>
  <c r="J125" i="23"/>
  <c r="H125" i="23"/>
  <c r="J124" i="23"/>
  <c r="H124" i="23"/>
  <c r="J90" i="23"/>
  <c r="H90" i="23"/>
  <c r="J89" i="23"/>
  <c r="H89" i="23"/>
  <c r="J88" i="23"/>
  <c r="H88" i="23"/>
  <c r="J86" i="23"/>
  <c r="H86" i="23"/>
  <c r="J85" i="23"/>
  <c r="H85" i="23"/>
  <c r="J84" i="23"/>
  <c r="H84" i="23"/>
  <c r="J140" i="23" l="1"/>
  <c r="F18" i="19" s="1"/>
  <c r="H140" i="23"/>
  <c r="K161" i="23"/>
  <c r="K84" i="23"/>
  <c r="K86" i="23"/>
  <c r="K132" i="23"/>
  <c r="K165" i="23"/>
  <c r="K166" i="23"/>
  <c r="K85" i="23"/>
  <c r="K137" i="23"/>
  <c r="K90" i="23"/>
  <c r="K164" i="23"/>
  <c r="K89" i="23"/>
  <c r="K127" i="23"/>
  <c r="K124" i="23"/>
  <c r="K128" i="23"/>
  <c r="K135" i="23"/>
  <c r="K162" i="23"/>
  <c r="K129" i="23"/>
  <c r="K136" i="23"/>
  <c r="K163" i="23"/>
  <c r="K88" i="23"/>
  <c r="K126" i="23"/>
  <c r="K131" i="23"/>
  <c r="K133" i="23"/>
  <c r="K125" i="23"/>
  <c r="K134" i="23"/>
  <c r="L687" i="23"/>
  <c r="M687" i="23" s="1"/>
  <c r="L686" i="23"/>
  <c r="M686" i="23" s="1"/>
  <c r="L685" i="23"/>
  <c r="M685" i="23" s="1"/>
  <c r="L684" i="23"/>
  <c r="M684" i="23" s="1"/>
  <c r="L683" i="23"/>
  <c r="M683" i="23" s="1"/>
  <c r="L682" i="23"/>
  <c r="J605" i="23"/>
  <c r="H605" i="23"/>
  <c r="J604" i="23"/>
  <c r="H604" i="23"/>
  <c r="J603" i="23"/>
  <c r="H603" i="23"/>
  <c r="J602" i="23"/>
  <c r="H602" i="23"/>
  <c r="J601" i="23"/>
  <c r="H601" i="23"/>
  <c r="J600" i="23"/>
  <c r="H600" i="23"/>
  <c r="J599" i="23"/>
  <c r="H599" i="23"/>
  <c r="J598" i="23"/>
  <c r="H598" i="23"/>
  <c r="J597" i="23"/>
  <c r="H597" i="23"/>
  <c r="J596" i="23"/>
  <c r="H596" i="23"/>
  <c r="J595" i="23"/>
  <c r="H595" i="23"/>
  <c r="J594" i="23"/>
  <c r="H594" i="23"/>
  <c r="J593" i="23"/>
  <c r="H593" i="23"/>
  <c r="J592" i="23"/>
  <c r="H592" i="23"/>
  <c r="J591" i="23"/>
  <c r="H591" i="23"/>
  <c r="J590" i="23"/>
  <c r="H590" i="23"/>
  <c r="J579" i="23"/>
  <c r="H579" i="23"/>
  <c r="J568" i="23"/>
  <c r="H568" i="23"/>
  <c r="J567" i="23"/>
  <c r="H567" i="23"/>
  <c r="J566" i="23"/>
  <c r="H566" i="23"/>
  <c r="J565" i="23"/>
  <c r="H565" i="23"/>
  <c r="J564" i="23"/>
  <c r="H564" i="23"/>
  <c r="J563" i="23"/>
  <c r="H563" i="23"/>
  <c r="J562" i="23"/>
  <c r="H562" i="23"/>
  <c r="J561" i="23"/>
  <c r="H561" i="23"/>
  <c r="J560" i="23"/>
  <c r="H560" i="23"/>
  <c r="J559" i="23"/>
  <c r="H559" i="23"/>
  <c r="J558" i="23"/>
  <c r="H558" i="23"/>
  <c r="J548" i="23"/>
  <c r="H548" i="23"/>
  <c r="J547" i="23"/>
  <c r="H547" i="23"/>
  <c r="J546" i="23"/>
  <c r="H546" i="23"/>
  <c r="J541" i="23"/>
  <c r="H541" i="23"/>
  <c r="J540" i="23"/>
  <c r="H540" i="23"/>
  <c r="J539" i="23"/>
  <c r="H539" i="23"/>
  <c r="J532" i="23"/>
  <c r="H532" i="23"/>
  <c r="J518" i="23"/>
  <c r="H518" i="23"/>
  <c r="F517" i="23"/>
  <c r="F516" i="23"/>
  <c r="F515" i="23"/>
  <c r="F514" i="23"/>
  <c r="J512" i="23"/>
  <c r="H512" i="23"/>
  <c r="F511" i="23"/>
  <c r="F510" i="23"/>
  <c r="F509" i="23"/>
  <c r="F508" i="23"/>
  <c r="F507" i="23"/>
  <c r="F506" i="23"/>
  <c r="J501" i="23"/>
  <c r="H501" i="23"/>
  <c r="G504" i="23" s="1"/>
  <c r="J487" i="23"/>
  <c r="H487" i="23"/>
  <c r="J486" i="23"/>
  <c r="H486" i="23"/>
  <c r="J485" i="23"/>
  <c r="H485" i="23"/>
  <c r="J484" i="23"/>
  <c r="H484" i="23"/>
  <c r="J483" i="23"/>
  <c r="H483" i="23"/>
  <c r="J482" i="23"/>
  <c r="H482" i="23"/>
  <c r="J481" i="23"/>
  <c r="H481" i="23"/>
  <c r="J480" i="23"/>
  <c r="H480" i="23"/>
  <c r="J479" i="23"/>
  <c r="H479" i="23"/>
  <c r="J478" i="23"/>
  <c r="H478" i="23"/>
  <c r="J451" i="23"/>
  <c r="H451" i="23"/>
  <c r="J450" i="23"/>
  <c r="H450" i="23"/>
  <c r="J449" i="23"/>
  <c r="H449" i="23"/>
  <c r="J448" i="23"/>
  <c r="H448" i="23"/>
  <c r="J447" i="23"/>
  <c r="H447" i="23"/>
  <c r="J446" i="23"/>
  <c r="H446" i="23"/>
  <c r="J445" i="23"/>
  <c r="H445" i="23"/>
  <c r="J444" i="23"/>
  <c r="H444" i="23"/>
  <c r="J443" i="23"/>
  <c r="H443" i="23"/>
  <c r="J415" i="23"/>
  <c r="H415" i="23"/>
  <c r="J410" i="23"/>
  <c r="H410" i="23"/>
  <c r="J409" i="23"/>
  <c r="H409" i="23"/>
  <c r="J408" i="23"/>
  <c r="H408" i="23"/>
  <c r="J401" i="23"/>
  <c r="H401" i="23"/>
  <c r="J400" i="23"/>
  <c r="H400" i="23"/>
  <c r="J399" i="23"/>
  <c r="H399" i="23"/>
  <c r="J397" i="23"/>
  <c r="K397" i="23" s="1"/>
  <c r="J396" i="23"/>
  <c r="K396" i="23" s="1"/>
  <c r="J395" i="23"/>
  <c r="K395" i="23" s="1"/>
  <c r="J394" i="23"/>
  <c r="K394" i="23" s="1"/>
  <c r="J393" i="23"/>
  <c r="K393" i="23" s="1"/>
  <c r="J392" i="23"/>
  <c r="K392" i="23" s="1"/>
  <c r="J391" i="23"/>
  <c r="K391" i="23" s="1"/>
  <c r="J390" i="23"/>
  <c r="K390" i="23" s="1"/>
  <c r="J389" i="23"/>
  <c r="K389" i="23" s="1"/>
  <c r="J388" i="23"/>
  <c r="K388" i="23" s="1"/>
  <c r="J387" i="23"/>
  <c r="K387" i="23" s="1"/>
  <c r="J385" i="23"/>
  <c r="K385" i="23" s="1"/>
  <c r="L376" i="23"/>
  <c r="M376" i="23" s="1"/>
  <c r="L375" i="23"/>
  <c r="M375" i="23" s="1"/>
  <c r="J365" i="23"/>
  <c r="H365" i="23"/>
  <c r="J364" i="23"/>
  <c r="H364" i="23"/>
  <c r="L357" i="23"/>
  <c r="M357" i="23" s="1"/>
  <c r="J353" i="23"/>
  <c r="H353" i="23"/>
  <c r="L351" i="23"/>
  <c r="M351" i="23" s="1"/>
  <c r="F344" i="23"/>
  <c r="F343" i="23"/>
  <c r="J341" i="23"/>
  <c r="H341" i="23"/>
  <c r="J326" i="23"/>
  <c r="H326" i="23"/>
  <c r="J325" i="23"/>
  <c r="H325" i="23"/>
  <c r="J324" i="23"/>
  <c r="H324" i="23"/>
  <c r="J323" i="23"/>
  <c r="H323" i="23"/>
  <c r="J322" i="23"/>
  <c r="H322" i="23"/>
  <c r="J321" i="23"/>
  <c r="H321" i="23"/>
  <c r="J320" i="23"/>
  <c r="H320" i="23"/>
  <c r="J319" i="23"/>
  <c r="H319" i="23"/>
  <c r="L317" i="23"/>
  <c r="M317" i="23" s="1"/>
  <c r="J306" i="23"/>
  <c r="H306" i="23"/>
  <c r="J305" i="23"/>
  <c r="H305" i="23"/>
  <c r="L304" i="23"/>
  <c r="M304" i="23" s="1"/>
  <c r="L303" i="23"/>
  <c r="M303" i="23" s="1"/>
  <c r="J292" i="23"/>
  <c r="H292" i="23"/>
  <c r="J291" i="23"/>
  <c r="H291" i="23"/>
  <c r="J281" i="23"/>
  <c r="H281" i="23"/>
  <c r="J280" i="23"/>
  <c r="H280" i="23"/>
  <c r="J279" i="23"/>
  <c r="H279" i="23"/>
  <c r="J278" i="23"/>
  <c r="H278" i="23"/>
  <c r="J277" i="23"/>
  <c r="H277" i="23"/>
  <c r="J276" i="23"/>
  <c r="H276" i="23"/>
  <c r="J275" i="23"/>
  <c r="H275" i="23"/>
  <c r="J274" i="23"/>
  <c r="H274" i="23"/>
  <c r="J273" i="23"/>
  <c r="H273" i="23"/>
  <c r="F268" i="23"/>
  <c r="J267" i="23"/>
  <c r="J266" i="23"/>
  <c r="J258" i="23"/>
  <c r="J257" i="23"/>
  <c r="J255" i="23"/>
  <c r="J254" i="23"/>
  <c r="J252" i="23"/>
  <c r="J233" i="23"/>
  <c r="H233" i="23"/>
  <c r="J232" i="23"/>
  <c r="H232" i="23"/>
  <c r="J222" i="23"/>
  <c r="H222" i="23"/>
  <c r="J220" i="23"/>
  <c r="H220" i="23"/>
  <c r="J218" i="23"/>
  <c r="H218" i="23"/>
  <c r="J217" i="23"/>
  <c r="H217" i="23"/>
  <c r="J215" i="23"/>
  <c r="H215" i="23"/>
  <c r="J213" i="23"/>
  <c r="H213" i="23"/>
  <c r="J211" i="23"/>
  <c r="H211" i="23"/>
  <c r="J210" i="23"/>
  <c r="H210" i="23"/>
  <c r="J209" i="23"/>
  <c r="H209" i="23"/>
  <c r="J203" i="23"/>
  <c r="H203" i="23"/>
  <c r="J202" i="23"/>
  <c r="H202" i="23"/>
  <c r="J201" i="23"/>
  <c r="H201" i="23"/>
  <c r="J200" i="23"/>
  <c r="H200" i="23"/>
  <c r="J199" i="23"/>
  <c r="H199" i="23"/>
  <c r="J192" i="23"/>
  <c r="H192" i="23"/>
  <c r="J191" i="23"/>
  <c r="H191" i="23"/>
  <c r="J190" i="23"/>
  <c r="H190" i="23"/>
  <c r="J189" i="23"/>
  <c r="H189" i="23"/>
  <c r="L186" i="23"/>
  <c r="M186" i="23" s="1"/>
  <c r="J180" i="23"/>
  <c r="J184" i="23" s="1"/>
  <c r="H180" i="23"/>
  <c r="H184" i="23" s="1"/>
  <c r="L179" i="23"/>
  <c r="L174" i="23"/>
  <c r="L173" i="23"/>
  <c r="L172" i="23"/>
  <c r="J172" i="23"/>
  <c r="J177" i="23" s="1"/>
  <c r="H172" i="23"/>
  <c r="H177" i="23" s="1"/>
  <c r="L171" i="23"/>
  <c r="M171" i="23" s="1"/>
  <c r="J159" i="23"/>
  <c r="H159" i="23"/>
  <c r="J158" i="23"/>
  <c r="H158" i="23"/>
  <c r="J157" i="23"/>
  <c r="H157" i="23"/>
  <c r="J156" i="23"/>
  <c r="H156" i="23"/>
  <c r="J155" i="23"/>
  <c r="H155" i="23"/>
  <c r="J153" i="23"/>
  <c r="H153" i="23"/>
  <c r="J152" i="23"/>
  <c r="H152" i="23"/>
  <c r="J151" i="23"/>
  <c r="H151" i="23"/>
  <c r="J150" i="23"/>
  <c r="H150" i="23"/>
  <c r="J149" i="23"/>
  <c r="H149" i="23"/>
  <c r="J148" i="23"/>
  <c r="H148" i="23"/>
  <c r="J147" i="23"/>
  <c r="H147" i="23"/>
  <c r="J146" i="23"/>
  <c r="H146" i="23"/>
  <c r="J145" i="23"/>
  <c r="H145" i="23"/>
  <c r="J144" i="23"/>
  <c r="H144" i="23"/>
  <c r="J143" i="23"/>
  <c r="H143" i="23"/>
  <c r="L142" i="23"/>
  <c r="L141" i="23"/>
  <c r="L82" i="23"/>
  <c r="M82" i="23" s="1"/>
  <c r="G542" i="23" l="1"/>
  <c r="G544" i="23"/>
  <c r="G535" i="23"/>
  <c r="I535" i="23" s="1"/>
  <c r="J535" i="23" s="1"/>
  <c r="G537" i="23"/>
  <c r="G536" i="23"/>
  <c r="I536" i="23" s="1"/>
  <c r="J536" i="23" s="1"/>
  <c r="G543" i="23"/>
  <c r="J509" i="23"/>
  <c r="M509" i="23"/>
  <c r="L509" i="23"/>
  <c r="I504" i="23"/>
  <c r="J504" i="23" s="1"/>
  <c r="L506" i="23"/>
  <c r="M506" i="23"/>
  <c r="L510" i="23"/>
  <c r="M510" i="23"/>
  <c r="M514" i="23"/>
  <c r="L514" i="23"/>
  <c r="M507" i="23"/>
  <c r="L507" i="23"/>
  <c r="J511" i="23"/>
  <c r="M511" i="23"/>
  <c r="L511" i="23"/>
  <c r="M515" i="23"/>
  <c r="L515" i="23"/>
  <c r="L517" i="23"/>
  <c r="M517" i="23"/>
  <c r="L508" i="23"/>
  <c r="M508" i="23"/>
  <c r="M516" i="23"/>
  <c r="L516" i="23"/>
  <c r="H268" i="23"/>
  <c r="L268" i="23"/>
  <c r="M268" i="23"/>
  <c r="J343" i="23"/>
  <c r="M343" i="23"/>
  <c r="L343" i="23"/>
  <c r="H344" i="23"/>
  <c r="M344" i="23"/>
  <c r="L344" i="23"/>
  <c r="K629" i="23"/>
  <c r="L184" i="23"/>
  <c r="H170" i="23"/>
  <c r="E19" i="19" s="1"/>
  <c r="J170" i="23"/>
  <c r="F19" i="19" s="1"/>
  <c r="K140" i="23"/>
  <c r="E18" i="19"/>
  <c r="G18" i="19" s="1"/>
  <c r="L140" i="23"/>
  <c r="E21" i="19"/>
  <c r="F21" i="19"/>
  <c r="G404" i="23"/>
  <c r="G406" i="23"/>
  <c r="G405" i="23"/>
  <c r="G206" i="23"/>
  <c r="G205" i="23"/>
  <c r="G204" i="23"/>
  <c r="G197" i="23"/>
  <c r="G196" i="23"/>
  <c r="G195" i="23"/>
  <c r="H504" i="23"/>
  <c r="H616" i="23"/>
  <c r="J616" i="23"/>
  <c r="F52" i="19" s="1"/>
  <c r="J585" i="23"/>
  <c r="F38" i="19" s="1"/>
  <c r="F40" i="19" s="1"/>
  <c r="F54" i="19"/>
  <c r="E54" i="19"/>
  <c r="H629" i="23"/>
  <c r="L629" i="23" s="1"/>
  <c r="M629" i="23" s="1"/>
  <c r="K306" i="23"/>
  <c r="J268" i="23"/>
  <c r="K547" i="23"/>
  <c r="K280" i="23"/>
  <c r="K143" i="23"/>
  <c r="K149" i="23"/>
  <c r="K209" i="23"/>
  <c r="H46" i="19" s="1"/>
  <c r="K211" i="23"/>
  <c r="H48" i="19" s="1"/>
  <c r="K292" i="23"/>
  <c r="K364" i="23"/>
  <c r="K481" i="23"/>
  <c r="K485" i="23"/>
  <c r="K567" i="23"/>
  <c r="K592" i="23"/>
  <c r="K601" i="23"/>
  <c r="K603" i="23"/>
  <c r="K150" i="23"/>
  <c r="K152" i="23"/>
  <c r="K409" i="23"/>
  <c r="K450" i="23"/>
  <c r="K541" i="23"/>
  <c r="H267" i="23"/>
  <c r="K267" i="23" s="1"/>
  <c r="K444" i="23"/>
  <c r="K482" i="23"/>
  <c r="K484" i="23"/>
  <c r="K486" i="23"/>
  <c r="K501" i="23"/>
  <c r="K548" i="23"/>
  <c r="K568" i="23"/>
  <c r="K593" i="23"/>
  <c r="K597" i="23"/>
  <c r="K326" i="23"/>
  <c r="K281" i="23"/>
  <c r="K291" i="23"/>
  <c r="K305" i="23"/>
  <c r="K323" i="23"/>
  <c r="K341" i="23"/>
  <c r="K218" i="23"/>
  <c r="H55" i="19" s="1"/>
  <c r="K217" i="23"/>
  <c r="H54" i="19" s="1"/>
  <c r="K199" i="23"/>
  <c r="H36" i="19" s="1"/>
  <c r="K159" i="23"/>
  <c r="F20" i="19"/>
  <c r="K203" i="23"/>
  <c r="H40" i="19" s="1"/>
  <c r="K190" i="23"/>
  <c r="H27" i="19" s="1"/>
  <c r="K189" i="23"/>
  <c r="K155" i="23"/>
  <c r="K156" i="23"/>
  <c r="K415" i="23"/>
  <c r="K518" i="23"/>
  <c r="K600" i="23"/>
  <c r="F342" i="23"/>
  <c r="J344" i="23"/>
  <c r="K365" i="23"/>
  <c r="K353" i="23"/>
  <c r="K487" i="23"/>
  <c r="K539" i="23"/>
  <c r="K559" i="23"/>
  <c r="K565" i="23"/>
  <c r="K180" i="23"/>
  <c r="K184" i="23" s="1"/>
  <c r="K192" i="23"/>
  <c r="H29" i="19" s="1"/>
  <c r="K200" i="23"/>
  <c r="H37" i="19" s="1"/>
  <c r="K273" i="23"/>
  <c r="K277" i="23"/>
  <c r="K325" i="23"/>
  <c r="K445" i="23"/>
  <c r="K449" i="23"/>
  <c r="K451" i="23"/>
  <c r="K532" i="23"/>
  <c r="K563" i="23"/>
  <c r="K604" i="23"/>
  <c r="K147" i="23"/>
  <c r="K151" i="23"/>
  <c r="K158" i="23"/>
  <c r="K232" i="23"/>
  <c r="K274" i="23"/>
  <c r="K276" i="23"/>
  <c r="K278" i="23"/>
  <c r="K320" i="23"/>
  <c r="H343" i="23"/>
  <c r="H511" i="23"/>
  <c r="K144" i="23"/>
  <c r="K146" i="23"/>
  <c r="K201" i="23"/>
  <c r="H38" i="19" s="1"/>
  <c r="K319" i="23"/>
  <c r="K408" i="23"/>
  <c r="K410" i="23"/>
  <c r="K448" i="23"/>
  <c r="H509" i="23"/>
  <c r="K560" i="23"/>
  <c r="K562" i="23"/>
  <c r="K595" i="23"/>
  <c r="K215" i="23"/>
  <c r="H52" i="19" s="1"/>
  <c r="K400" i="23"/>
  <c r="J506" i="23"/>
  <c r="H506" i="23"/>
  <c r="K145" i="23"/>
  <c r="K148" i="23"/>
  <c r="K153" i="23"/>
  <c r="K157" i="23"/>
  <c r="K210" i="23"/>
  <c r="H47" i="19" s="1"/>
  <c r="K213" i="23"/>
  <c r="H50" i="19" s="1"/>
  <c r="K222" i="23"/>
  <c r="H59" i="19" s="1"/>
  <c r="H254" i="23"/>
  <c r="K254" i="23" s="1"/>
  <c r="H257" i="23"/>
  <c r="K257" i="23" s="1"/>
  <c r="H266" i="23"/>
  <c r="K279" i="23"/>
  <c r="K321" i="23"/>
  <c r="K324" i="23"/>
  <c r="J507" i="23"/>
  <c r="H507" i="23"/>
  <c r="J510" i="23"/>
  <c r="H510" i="23"/>
  <c r="K220" i="23"/>
  <c r="H57" i="19" s="1"/>
  <c r="J508" i="23"/>
  <c r="H508" i="23"/>
  <c r="H252" i="23"/>
  <c r="H255" i="23"/>
  <c r="K255" i="23" s="1"/>
  <c r="H258" i="23"/>
  <c r="K275" i="23"/>
  <c r="K322" i="23"/>
  <c r="K443" i="23"/>
  <c r="K478" i="23"/>
  <c r="K480" i="23"/>
  <c r="K546" i="23"/>
  <c r="K561" i="23"/>
  <c r="K564" i="23"/>
  <c r="K566" i="23"/>
  <c r="K594" i="23"/>
  <c r="K596" i="23"/>
  <c r="K602" i="23"/>
  <c r="K605" i="23"/>
  <c r="K447" i="23"/>
  <c r="K479" i="23"/>
  <c r="K401" i="23"/>
  <c r="K446" i="23"/>
  <c r="K483" i="23"/>
  <c r="K512" i="23"/>
  <c r="K540" i="23"/>
  <c r="K579" i="23"/>
  <c r="K598" i="23"/>
  <c r="K599" i="23"/>
  <c r="K172" i="23"/>
  <c r="K233" i="23"/>
  <c r="K191" i="23"/>
  <c r="H28" i="19" s="1"/>
  <c r="K202" i="23"/>
  <c r="H39" i="19" s="1"/>
  <c r="J283" i="23"/>
  <c r="H283" i="23"/>
  <c r="J516" i="23"/>
  <c r="H516" i="23"/>
  <c r="K591" i="23"/>
  <c r="G456" i="23"/>
  <c r="I456" i="23" s="1"/>
  <c r="J456" i="23" s="1"/>
  <c r="J517" i="23"/>
  <c r="H517" i="23"/>
  <c r="K558" i="23"/>
  <c r="J514" i="23"/>
  <c r="H514" i="23"/>
  <c r="G454" i="23"/>
  <c r="I454" i="23" s="1"/>
  <c r="J454" i="23" s="1"/>
  <c r="J515" i="23"/>
  <c r="H515" i="23"/>
  <c r="K399" i="23"/>
  <c r="G452" i="23"/>
  <c r="I452" i="23" s="1"/>
  <c r="J452" i="23" s="1"/>
  <c r="K590" i="23"/>
  <c r="H26" i="19" l="1"/>
  <c r="H535" i="23"/>
  <c r="H537" i="23"/>
  <c r="I537" i="23"/>
  <c r="J537" i="23" s="1"/>
  <c r="I542" i="23"/>
  <c r="L542" i="23" s="1"/>
  <c r="H544" i="23"/>
  <c r="I544" i="23"/>
  <c r="J544" i="23" s="1"/>
  <c r="K509" i="23"/>
  <c r="L616" i="23"/>
  <c r="H543" i="23"/>
  <c r="I543" i="23"/>
  <c r="J543" i="23" s="1"/>
  <c r="K535" i="23"/>
  <c r="H536" i="23"/>
  <c r="K536" i="23" s="1"/>
  <c r="L536" i="23"/>
  <c r="M536" i="23"/>
  <c r="K504" i="23"/>
  <c r="H456" i="23"/>
  <c r="K456" i="23" s="1"/>
  <c r="M456" i="23"/>
  <c r="L456" i="23"/>
  <c r="L504" i="23"/>
  <c r="H452" i="23"/>
  <c r="K452" i="23" s="1"/>
  <c r="M452" i="23"/>
  <c r="L452" i="23"/>
  <c r="M535" i="23"/>
  <c r="L535" i="23"/>
  <c r="H454" i="23"/>
  <c r="M454" i="23"/>
  <c r="L454" i="23"/>
  <c r="K511" i="23"/>
  <c r="M504" i="23"/>
  <c r="H21" i="19"/>
  <c r="M184" i="23"/>
  <c r="K344" i="23"/>
  <c r="M342" i="23"/>
  <c r="L342" i="23"/>
  <c r="G264" i="23"/>
  <c r="F59" i="19"/>
  <c r="L170" i="23"/>
  <c r="K177" i="23"/>
  <c r="E20" i="19"/>
  <c r="G20" i="19" s="1"/>
  <c r="L177" i="23"/>
  <c r="K170" i="23"/>
  <c r="H406" i="23"/>
  <c r="I406" i="23"/>
  <c r="J406" i="23" s="1"/>
  <c r="I404" i="23"/>
  <c r="J404" i="23" s="1"/>
  <c r="H404" i="23"/>
  <c r="H405" i="23"/>
  <c r="I405" i="23"/>
  <c r="J405" i="23" s="1"/>
  <c r="I284" i="23"/>
  <c r="J284" i="23" s="1"/>
  <c r="H284" i="23"/>
  <c r="K258" i="23"/>
  <c r="I204" i="23"/>
  <c r="J204" i="23" s="1"/>
  <c r="H204" i="23"/>
  <c r="I205" i="23"/>
  <c r="J205" i="23" s="1"/>
  <c r="H205" i="23"/>
  <c r="I206" i="23"/>
  <c r="J206" i="23" s="1"/>
  <c r="H206" i="23"/>
  <c r="I195" i="23"/>
  <c r="J195" i="23" s="1"/>
  <c r="H195" i="23"/>
  <c r="I196" i="23"/>
  <c r="J196" i="23" s="1"/>
  <c r="H196" i="23"/>
  <c r="I197" i="23"/>
  <c r="J197" i="23" s="1"/>
  <c r="H197" i="23"/>
  <c r="G14" i="19"/>
  <c r="J77" i="23"/>
  <c r="J80" i="23" s="1"/>
  <c r="H77" i="23"/>
  <c r="H80" i="23" s="1"/>
  <c r="G54" i="19"/>
  <c r="E53" i="19"/>
  <c r="G53" i="19" s="1"/>
  <c r="G21" i="19"/>
  <c r="E52" i="19"/>
  <c r="K268" i="23"/>
  <c r="K252" i="23"/>
  <c r="K343" i="23"/>
  <c r="H542" i="23"/>
  <c r="N629" i="23"/>
  <c r="K510" i="23"/>
  <c r="H342" i="23"/>
  <c r="J342" i="23"/>
  <c r="K517" i="23"/>
  <c r="K516" i="23"/>
  <c r="K508" i="23"/>
  <c r="K506" i="23"/>
  <c r="K507" i="23"/>
  <c r="K266" i="23"/>
  <c r="K454" i="23"/>
  <c r="K514" i="23"/>
  <c r="K283" i="23"/>
  <c r="K515" i="23"/>
  <c r="G19" i="19"/>
  <c r="J542" i="23" l="1"/>
  <c r="K542" i="23" s="1"/>
  <c r="H227" i="23"/>
  <c r="J227" i="23"/>
  <c r="L537" i="23"/>
  <c r="K544" i="23"/>
  <c r="K537" i="23"/>
  <c r="K543" i="23"/>
  <c r="M544" i="23"/>
  <c r="L544" i="23"/>
  <c r="M537" i="23"/>
  <c r="M542" i="23"/>
  <c r="M543" i="23"/>
  <c r="L543" i="23"/>
  <c r="L405" i="23"/>
  <c r="M405" i="23"/>
  <c r="M406" i="23"/>
  <c r="L406" i="23"/>
  <c r="L284" i="23"/>
  <c r="M404" i="23"/>
  <c r="L404" i="23"/>
  <c r="M197" i="23"/>
  <c r="M196" i="23"/>
  <c r="M204" i="23"/>
  <c r="I271" i="23"/>
  <c r="J271" i="23" s="1"/>
  <c r="M284" i="23"/>
  <c r="M205" i="23"/>
  <c r="H20" i="19"/>
  <c r="M177" i="23"/>
  <c r="M206" i="23"/>
  <c r="M195" i="23"/>
  <c r="L204" i="23"/>
  <c r="L197" i="23"/>
  <c r="L205" i="23"/>
  <c r="L206" i="23"/>
  <c r="L196" i="23"/>
  <c r="L195" i="23"/>
  <c r="J554" i="23"/>
  <c r="F32" i="19" s="1"/>
  <c r="H554" i="23"/>
  <c r="H271" i="23"/>
  <c r="M170" i="23"/>
  <c r="H19" i="19"/>
  <c r="L80" i="23"/>
  <c r="H526" i="23"/>
  <c r="J526" i="23"/>
  <c r="F30" i="19" s="1"/>
  <c r="F17" i="19"/>
  <c r="K284" i="23"/>
  <c r="K406" i="23"/>
  <c r="K405" i="23"/>
  <c r="K404" i="23"/>
  <c r="K206" i="23"/>
  <c r="H43" i="19" s="1"/>
  <c r="I264" i="23"/>
  <c r="J264" i="23" s="1"/>
  <c r="H264" i="23"/>
  <c r="K195" i="23"/>
  <c r="K205" i="23"/>
  <c r="H42" i="19" s="1"/>
  <c r="K204" i="23"/>
  <c r="H41" i="19" s="1"/>
  <c r="K196" i="23"/>
  <c r="H33" i="19" s="1"/>
  <c r="E17" i="19"/>
  <c r="K197" i="23"/>
  <c r="H34" i="19" s="1"/>
  <c r="K77" i="23"/>
  <c r="I345" i="23"/>
  <c r="H345" i="23"/>
  <c r="G52" i="19"/>
  <c r="K616" i="23"/>
  <c r="M616" i="23" s="1"/>
  <c r="G15" i="19"/>
  <c r="J345" i="23"/>
  <c r="K342" i="23"/>
  <c r="K227" i="23" l="1"/>
  <c r="H62" i="19" s="1"/>
  <c r="K554" i="23"/>
  <c r="H32" i="19"/>
  <c r="K271" i="23"/>
  <c r="E32" i="19"/>
  <c r="G32" i="19" s="1"/>
  <c r="L554" i="23"/>
  <c r="L271" i="23"/>
  <c r="M264" i="23"/>
  <c r="L264" i="23"/>
  <c r="M345" i="23"/>
  <c r="L345" i="23"/>
  <c r="M271" i="23"/>
  <c r="K526" i="23"/>
  <c r="E30" i="19"/>
  <c r="G30" i="19" s="1"/>
  <c r="L526" i="23"/>
  <c r="E22" i="19"/>
  <c r="L227" i="23"/>
  <c r="M140" i="23"/>
  <c r="H18" i="19"/>
  <c r="K80" i="23"/>
  <c r="M80" i="23" s="1"/>
  <c r="G17" i="19"/>
  <c r="K264" i="23"/>
  <c r="F22" i="19"/>
  <c r="K345" i="23"/>
  <c r="M554" i="23" l="1"/>
  <c r="M526" i="23"/>
  <c r="M227" i="23"/>
  <c r="G22" i="19"/>
  <c r="J347" i="23" l="1"/>
  <c r="H347" i="23"/>
  <c r="I348" i="23" l="1"/>
  <c r="H348" i="23"/>
  <c r="J370" i="23"/>
  <c r="J371" i="23" s="1"/>
  <c r="H370" i="23"/>
  <c r="J330" i="23"/>
  <c r="H330" i="23"/>
  <c r="J329" i="23"/>
  <c r="H329" i="23"/>
  <c r="H335" i="23"/>
  <c r="J335" i="23"/>
  <c r="J348" i="23"/>
  <c r="K347" i="23"/>
  <c r="J295" i="23"/>
  <c r="H295" i="23"/>
  <c r="H367" i="23"/>
  <c r="J367" i="23"/>
  <c r="H350" i="23" l="1"/>
  <c r="E27" i="19" s="1"/>
  <c r="M348" i="23"/>
  <c r="L348" i="23"/>
  <c r="I371" i="23"/>
  <c r="H371" i="23"/>
  <c r="I331" i="23"/>
  <c r="I368" i="23"/>
  <c r="H368" i="23"/>
  <c r="K295" i="23"/>
  <c r="K335" i="23"/>
  <c r="K348" i="23"/>
  <c r="H331" i="23"/>
  <c r="J355" i="23"/>
  <c r="H355" i="23"/>
  <c r="J350" i="23"/>
  <c r="F27" i="19" s="1"/>
  <c r="H308" i="23"/>
  <c r="J308" i="23"/>
  <c r="K330" i="23"/>
  <c r="H358" i="23"/>
  <c r="J358" i="23"/>
  <c r="J309" i="23"/>
  <c r="H309" i="23"/>
  <c r="H286" i="23"/>
  <c r="J286" i="23"/>
  <c r="J331" i="23"/>
  <c r="K329" i="23"/>
  <c r="K367" i="23"/>
  <c r="J368" i="23"/>
  <c r="J334" i="23"/>
  <c r="J336" i="23" s="1"/>
  <c r="H334" i="23"/>
  <c r="K370" i="23"/>
  <c r="L331" i="23" l="1"/>
  <c r="M331" i="23"/>
  <c r="M368" i="23"/>
  <c r="L368" i="23"/>
  <c r="K371" i="23"/>
  <c r="M371" i="23"/>
  <c r="L371" i="23"/>
  <c r="L350" i="23"/>
  <c r="K350" i="23"/>
  <c r="I287" i="23"/>
  <c r="J287" i="23" s="1"/>
  <c r="H287" i="23"/>
  <c r="I336" i="23"/>
  <c r="H336" i="23"/>
  <c r="H373" i="23"/>
  <c r="I356" i="23"/>
  <c r="H356" i="23"/>
  <c r="I359" i="23"/>
  <c r="H359" i="23"/>
  <c r="K309" i="23"/>
  <c r="K331" i="23"/>
  <c r="H298" i="23"/>
  <c r="J298" i="23"/>
  <c r="G27" i="19"/>
  <c r="J290" i="23"/>
  <c r="H290" i="23"/>
  <c r="K358" i="23"/>
  <c r="J359" i="23"/>
  <c r="J356" i="23"/>
  <c r="K355" i="23"/>
  <c r="J373" i="23"/>
  <c r="F29" i="19" s="1"/>
  <c r="H294" i="23"/>
  <c r="J294" i="23"/>
  <c r="H312" i="23"/>
  <c r="J312" i="23"/>
  <c r="J289" i="23"/>
  <c r="H289" i="23"/>
  <c r="K334" i="23"/>
  <c r="K286" i="23"/>
  <c r="K308" i="23"/>
  <c r="K368" i="23"/>
  <c r="K373" i="23" l="1"/>
  <c r="K336" i="23"/>
  <c r="K338" i="23" s="1"/>
  <c r="M336" i="23"/>
  <c r="L336" i="23"/>
  <c r="H310" i="23"/>
  <c r="M356" i="23"/>
  <c r="L356" i="23"/>
  <c r="M350" i="23"/>
  <c r="M287" i="23"/>
  <c r="L359" i="23"/>
  <c r="M359" i="23"/>
  <c r="L287" i="23"/>
  <c r="E29" i="19"/>
  <c r="G29" i="19" s="1"/>
  <c r="L373" i="23"/>
  <c r="I310" i="23"/>
  <c r="J310" i="23" s="1"/>
  <c r="K287" i="23"/>
  <c r="H338" i="23"/>
  <c r="I299" i="23"/>
  <c r="J299" i="23" s="1"/>
  <c r="H299" i="23"/>
  <c r="I296" i="23"/>
  <c r="J296" i="23" s="1"/>
  <c r="H296" i="23"/>
  <c r="I313" i="23"/>
  <c r="J313" i="23" s="1"/>
  <c r="H313" i="23"/>
  <c r="H361" i="23"/>
  <c r="K359" i="23"/>
  <c r="K356" i="23"/>
  <c r="K289" i="23"/>
  <c r="J361" i="23"/>
  <c r="F28" i="19" s="1"/>
  <c r="K298" i="23"/>
  <c r="K294" i="23"/>
  <c r="J338" i="23"/>
  <c r="K312" i="23"/>
  <c r="K290" i="23"/>
  <c r="K310" i="23" l="1"/>
  <c r="L361" i="23"/>
  <c r="M299" i="23"/>
  <c r="L299" i="23"/>
  <c r="J316" i="23"/>
  <c r="M296" i="23"/>
  <c r="L310" i="23"/>
  <c r="L313" i="23"/>
  <c r="L296" i="23"/>
  <c r="M310" i="23"/>
  <c r="M313" i="23"/>
  <c r="E26" i="19"/>
  <c r="L338" i="23"/>
  <c r="M338" i="23" s="1"/>
  <c r="E28" i="19"/>
  <c r="G28" i="19" s="1"/>
  <c r="K361" i="23"/>
  <c r="K296" i="23"/>
  <c r="K313" i="23"/>
  <c r="K316" i="23" s="1"/>
  <c r="J301" i="23"/>
  <c r="F24" i="19" s="1"/>
  <c r="K299" i="23"/>
  <c r="H301" i="23"/>
  <c r="H316" i="23"/>
  <c r="F26" i="19"/>
  <c r="M361" i="23" l="1"/>
  <c r="G26" i="19"/>
  <c r="K301" i="23"/>
  <c r="E25" i="19"/>
  <c r="L316" i="23"/>
  <c r="E24" i="19"/>
  <c r="G24" i="19" s="1"/>
  <c r="L301" i="23"/>
  <c r="F25" i="19"/>
  <c r="J689" i="23"/>
  <c r="M301" i="23" l="1"/>
  <c r="E34" i="19"/>
  <c r="I34" i="19" s="1"/>
  <c r="G25" i="19"/>
  <c r="F34" i="19"/>
  <c r="F48" i="19" s="1"/>
  <c r="M316" i="23"/>
  <c r="G34" i="19" l="1"/>
  <c r="H585" i="23" l="1"/>
  <c r="L585" i="23" s="1"/>
  <c r="K585" i="23" l="1"/>
  <c r="M585" i="23" s="1"/>
  <c r="E38" i="19"/>
  <c r="G38" i="19" l="1"/>
  <c r="E40" i="19"/>
  <c r="G40" i="19" l="1"/>
  <c r="G48" i="19" s="1"/>
  <c r="H20" i="4" s="1"/>
  <c r="E48" i="19"/>
  <c r="D5" i="16" l="1"/>
  <c r="C9" i="16" s="1"/>
  <c r="C8" i="16" l="1"/>
  <c r="C12" i="16" s="1"/>
  <c r="C10" i="16" l="1"/>
  <c r="C13" i="16" s="1"/>
  <c r="C14" i="16" s="1"/>
  <c r="F21" i="4" l="1"/>
  <c r="H21" i="4" s="1"/>
  <c r="C16" i="16"/>
  <c r="K689" i="23"/>
  <c r="E55" i="19"/>
  <c r="G55" i="19" s="1"/>
  <c r="H689" i="23"/>
  <c r="K690" i="23" s="1"/>
  <c r="E59" i="19" l="1"/>
  <c r="G59" i="19" s="1"/>
  <c r="H22" i="4" s="1"/>
  <c r="H23" i="4" s="1"/>
  <c r="H26" i="4" s="1"/>
  <c r="H27" i="4" s="1"/>
  <c r="G28" i="4" l="1"/>
</calcChain>
</file>

<file path=xl/sharedStrings.xml><?xml version="1.0" encoding="utf-8"?>
<sst xmlns="http://schemas.openxmlformats.org/spreadsheetml/2006/main" count="1674" uniqueCount="754">
  <si>
    <t>สถานที่ก่อสร้าง</t>
  </si>
  <si>
    <t>ตร.ม.</t>
  </si>
  <si>
    <t xml:space="preserve"> </t>
  </si>
  <si>
    <t>รายการ</t>
  </si>
  <si>
    <t>หมายเหตุ</t>
  </si>
  <si>
    <t>เอกสารเลขที่</t>
  </si>
  <si>
    <t>ลำดับ</t>
  </si>
  <si>
    <t>หน่วย</t>
  </si>
  <si>
    <t>จำนวน</t>
  </si>
  <si>
    <t>ราคาวัสดุ</t>
  </si>
  <si>
    <t>ค่าแรงงาน</t>
  </si>
  <si>
    <t>ราคารวม</t>
  </si>
  <si>
    <t>ต่อหน่วย</t>
  </si>
  <si>
    <t>รวมวัสดุ</t>
  </si>
  <si>
    <t>รวมค่าแรง</t>
  </si>
  <si>
    <t xml:space="preserve">  </t>
  </si>
  <si>
    <t>พื้นที่อาคาร</t>
  </si>
  <si>
    <t xml:space="preserve">โครงการก่อสร้าง </t>
  </si>
  <si>
    <t xml:space="preserve">สถานที่ก่อสร้าง </t>
  </si>
  <si>
    <t>งานโครงสร้าง</t>
  </si>
  <si>
    <t>งานสถาปัตยกรรม</t>
  </si>
  <si>
    <t>งานระบบไฟฟ้าและสื่อสาร</t>
  </si>
  <si>
    <t>รวมค่างานกลุ่มงานที่ 1</t>
  </si>
  <si>
    <t>งานระบบปรับอากาศและระบายอากาศ</t>
  </si>
  <si>
    <t>รวมค่างานกลุ่มงานที่ 2</t>
  </si>
  <si>
    <t>รวมค่างานส่วนที่ 1</t>
  </si>
  <si>
    <t>รวมค่างานส่วนที่ 2</t>
  </si>
  <si>
    <t>ประเภท</t>
  </si>
  <si>
    <t xml:space="preserve">หน่วยงานออกแบบแปลนและรายการ   </t>
  </si>
  <si>
    <t>ประมาณราคาตามแบบ     ปร.4</t>
  </si>
  <si>
    <t xml:space="preserve">แผ่น  </t>
  </si>
  <si>
    <t>ลำดับที่</t>
  </si>
  <si>
    <t xml:space="preserve">     ราคารวมค่า  Factor  F</t>
  </si>
  <si>
    <t>7 %</t>
  </si>
  <si>
    <t xml:space="preserve">เฉลี่ยราคา </t>
  </si>
  <si>
    <t>บาท / ตร.ม.</t>
  </si>
  <si>
    <t>รวมเงิน (1)+(2)+(3)</t>
  </si>
  <si>
    <t>คิดเป็นเงินทั้งสิ้นโดยประมาณ</t>
  </si>
  <si>
    <t>(ตัวอักษร)</t>
  </si>
  <si>
    <t>การคำนวณหาค่า Factor-F เฉลี่ย</t>
  </si>
  <si>
    <t>ตาราง Factor F  งานอาคาร</t>
  </si>
  <si>
    <t>เงินล่วงหน้าจ่าย</t>
  </si>
  <si>
    <t>เงินประกันผลงานหัก</t>
  </si>
  <si>
    <t>ราคาค่าวัสดุและค่าแรงที่ประมาณราคาได้</t>
  </si>
  <si>
    <t>บาท</t>
  </si>
  <si>
    <t>ดอกเบี้ยเงินกู้</t>
  </si>
  <si>
    <t>Factor F =</t>
  </si>
  <si>
    <r>
      <t>D - ((D-E)*(A-</t>
    </r>
    <r>
      <rPr>
        <b/>
        <sz val="18"/>
        <color indexed="12"/>
        <rFont val="CordiaUPC"/>
        <family val="2"/>
        <charset val="222"/>
      </rPr>
      <t>B</t>
    </r>
    <r>
      <rPr>
        <b/>
        <sz val="18"/>
        <rFont val="CordiaUPC"/>
        <family val="2"/>
        <charset val="222"/>
      </rPr>
      <t>)/(</t>
    </r>
    <r>
      <rPr>
        <b/>
        <sz val="18"/>
        <color indexed="10"/>
        <rFont val="CordiaUPC"/>
        <family val="2"/>
        <charset val="222"/>
      </rPr>
      <t>C</t>
    </r>
    <r>
      <rPr>
        <b/>
        <sz val="18"/>
        <rFont val="CordiaUPC"/>
        <family val="2"/>
        <charset val="222"/>
      </rPr>
      <t>-</t>
    </r>
    <r>
      <rPr>
        <b/>
        <sz val="18"/>
        <color indexed="12"/>
        <rFont val="CordiaUPC"/>
        <family val="2"/>
        <charset val="222"/>
      </rPr>
      <t>B</t>
    </r>
    <r>
      <rPr>
        <b/>
        <sz val="18"/>
        <rFont val="CordiaUPC"/>
        <family val="2"/>
        <charset val="222"/>
      </rPr>
      <t>))</t>
    </r>
  </si>
  <si>
    <t>ค่าภาษีมูลค่าเพิ่ม</t>
  </si>
  <si>
    <t>B</t>
  </si>
  <si>
    <t>B : ค่างานต้นทุนต่ำ</t>
  </si>
  <si>
    <t>ค่างานต้นทุน</t>
  </si>
  <si>
    <t>Factor F</t>
  </si>
  <si>
    <t>A</t>
  </si>
  <si>
    <t>A : ค่างานต้นทุนที่ประมาณราคาได้</t>
  </si>
  <si>
    <t>(บาท)</t>
  </si>
  <si>
    <t>C</t>
  </si>
  <si>
    <t>C : ค่างานต้นทุนสูง</t>
  </si>
  <si>
    <t>D</t>
  </si>
  <si>
    <t>D : Factor F ทุนต่ำ</t>
  </si>
  <si>
    <t>E</t>
  </si>
  <si>
    <t>E : Factor F ทุนสูง</t>
  </si>
  <si>
    <t>นำค่านี้ไปใช้ในการคำนวณ</t>
  </si>
  <si>
    <t>A * Factor F</t>
  </si>
  <si>
    <t xml:space="preserve">จำนวน       </t>
  </si>
  <si>
    <t>ค่าวัสดุ</t>
  </si>
  <si>
    <t>เป็นเงิน</t>
  </si>
  <si>
    <t>กลุ่มงานที่ 1</t>
  </si>
  <si>
    <t>1.1.1 งานโครงสร้างอาคาร</t>
  </si>
  <si>
    <t xml:space="preserve">  ตร.ม.</t>
  </si>
  <si>
    <t>1.2.2 งานฝ้าเพดาน</t>
  </si>
  <si>
    <t>1.4.1 งานระบบไฟฟ้า - ดวงโคม</t>
  </si>
  <si>
    <t>1.4.1 งานระบบไฟฟ้า และดวงโคม</t>
  </si>
  <si>
    <t>1.4.3 งานระบบแจ้งเพลิงไหม้</t>
  </si>
  <si>
    <t>1.4.5 งานระบบ MATV</t>
  </si>
  <si>
    <t>1.2.3 งานผนัง - ผิวผนัง</t>
  </si>
  <si>
    <t>1.2.4 งานพื้น - ผิวพื้น</t>
  </si>
  <si>
    <t>1.2.5 งานประตู - หน้าต่าง</t>
  </si>
  <si>
    <t>1.2.6 งานสุขภัณฑ์</t>
  </si>
  <si>
    <t xml:space="preserve">ผู้ตรวจสอบ </t>
  </si>
  <si>
    <t xml:space="preserve">ผู้ประมาณการ </t>
  </si>
  <si>
    <t xml:space="preserve">ผู้ปรับราคา </t>
  </si>
  <si>
    <t>วันที่แจ้งราคา</t>
  </si>
  <si>
    <t xml:space="preserve">จำนวน </t>
  </si>
  <si>
    <t>ชั้น</t>
  </si>
  <si>
    <t xml:space="preserve">แบบเลขที่ </t>
  </si>
  <si>
    <t>ค่างานส่วนที่ 1 ค่างานต้นทุน (คำนวนในราคาทุน)</t>
  </si>
  <si>
    <t>ค่างานส่วนที่ 2 หมวดงานครุภัณฑ์จัดซื้อหรือสั่งซื้อ</t>
  </si>
  <si>
    <t>งานระบบประปา - สุขาภิบาล และงานระบบดับเพลิง</t>
  </si>
  <si>
    <t>บัญชีแสดงรายการก่อสร้างสำหรับงานก่อสร้างอาคาร</t>
  </si>
  <si>
    <t>*** complete ***</t>
  </si>
  <si>
    <t>LP-1</t>
  </si>
  <si>
    <t>-</t>
  </si>
  <si>
    <t>LP-2</t>
  </si>
  <si>
    <t>ชุด</t>
  </si>
  <si>
    <t>L-01</t>
  </si>
  <si>
    <t>L-02</t>
  </si>
  <si>
    <t>L-03</t>
  </si>
  <si>
    <t>L-04</t>
  </si>
  <si>
    <t>L-05</t>
  </si>
  <si>
    <t>L-06</t>
  </si>
  <si>
    <t>สายไฟฟ้า</t>
  </si>
  <si>
    <t>2.5 mm² IEC01</t>
  </si>
  <si>
    <t>ม.</t>
  </si>
  <si>
    <t>เบ็ดเตล็ดสายไฟ</t>
  </si>
  <si>
    <t>ท่อร้อยสายไฟ</t>
  </si>
  <si>
    <t>1/2" EMT</t>
  </si>
  <si>
    <t>สวิตซ์ไฟฟ้า</t>
  </si>
  <si>
    <t>เต้ารับคู่ 2P+G, 16 A, 250V</t>
  </si>
  <si>
    <t>สวิตซ์ทางเดียว ขนาด 16A 250 V</t>
  </si>
  <si>
    <t>สวิตซ์สองทาง ขนาด 16A 250 V</t>
  </si>
  <si>
    <t>สวิตซ์หรี่ไฟ DIMMER 300 V</t>
  </si>
  <si>
    <t>4 mm² IEC01</t>
  </si>
  <si>
    <t>สายป้อนและท่อร้อยสายไฟ</t>
  </si>
  <si>
    <t>50 mm² IEC01</t>
  </si>
  <si>
    <t>10 mm² IEC01</t>
  </si>
  <si>
    <t>1" IMC</t>
  </si>
  <si>
    <t>2" IMC</t>
  </si>
  <si>
    <t>เต้ารับโทรศัพท์</t>
  </si>
  <si>
    <t>เต้ารับระบบคอมพิวเตอร์</t>
  </si>
  <si>
    <t>เต้ารับระบบโทรทัศน์</t>
  </si>
  <si>
    <t xml:space="preserve">1/2"  EMT </t>
  </si>
  <si>
    <t>สาย RG6</t>
  </si>
  <si>
    <t>สาย TIEV 4C 0.65</t>
  </si>
  <si>
    <t>สาย UTP CAT6 23AWG ,Indoor type</t>
  </si>
  <si>
    <t>ตู้ใส่ monitor &amp; control module</t>
  </si>
  <si>
    <t>control module</t>
  </si>
  <si>
    <t>monitor module</t>
  </si>
  <si>
    <t>อุปกรณ์</t>
  </si>
  <si>
    <t>อุปกรณ์แจ้งเหตุด้วยมือ (manual station)</t>
  </si>
  <si>
    <t>อุปกรณ์แจ้งเหตุเตือนภัย (alarm bell)</t>
  </si>
  <si>
    <t>1.5 mm2 FRC</t>
  </si>
  <si>
    <t>1/2"  IMC</t>
  </si>
  <si>
    <t>เต้ารับ</t>
  </si>
  <si>
    <t>สาย</t>
  </si>
  <si>
    <t>ท่อร้อยสาย</t>
  </si>
  <si>
    <t>1.4.4 งานระบบควบคุมการเข้าออกและโทรทัศน์วงจรปิด</t>
  </si>
  <si>
    <t>volume control</t>
  </si>
  <si>
    <t>ลำโพงติดฝังฝ้าเพดาน ขนาด 3 วัตต์</t>
  </si>
  <si>
    <t>2C2.5 mm2 VTF</t>
  </si>
  <si>
    <t>1.4.6 งานระบบเสียงประกาศ</t>
  </si>
  <si>
    <t>- THERMOSTAT ON/OFF</t>
  </si>
  <si>
    <t>- USG 24</t>
  </si>
  <si>
    <t>ตร.ฟุต</t>
  </si>
  <si>
    <t>DUCTWORK GALV SHEET NO</t>
  </si>
  <si>
    <t>EXHUAST AIR GRILLES</t>
  </si>
  <si>
    <t>FRESH AIR GRILL</t>
  </si>
  <si>
    <t>กก.</t>
  </si>
  <si>
    <t>ของราคาท่อ ค่าแรง 30% ของค่าวัสดุ</t>
  </si>
  <si>
    <t xml:space="preserve"> - ข้อต่อ อุปกรณ์ท่อ ค่าวัสดุ 50% </t>
  </si>
  <si>
    <t xml:space="preserve"> - เหล็กยึดท่อ ค่าวัสดุ 20% ของ</t>
  </si>
  <si>
    <t>ราคาท่อ ค่าแรง 30% ของค่าวัสดุ</t>
  </si>
  <si>
    <t xml:space="preserve"> - ทดสอบ ทำความสะอาด ทาสี</t>
  </si>
  <si>
    <t xml:space="preserve">ทำสัญลักษณ์ท่อ ค่าวัสดุ 10%  </t>
  </si>
  <si>
    <t>- 8"x6"</t>
  </si>
  <si>
    <t>- 14"x12"</t>
  </si>
  <si>
    <t>- 6"x4"</t>
  </si>
  <si>
    <t>- 12"x10"</t>
  </si>
  <si>
    <t>- 6"x6"</t>
  </si>
  <si>
    <t>- 8"x8"</t>
  </si>
  <si>
    <t>- 10"x8"</t>
  </si>
  <si>
    <t xml:space="preserve">           Cold water pipe, (PPR80 SDR11)</t>
  </si>
  <si>
    <t xml:space="preserve">             -dia. 1/2"</t>
  </si>
  <si>
    <t xml:space="preserve">             -dia. 3/4"</t>
  </si>
  <si>
    <t xml:space="preserve">             -dia. 1"</t>
  </si>
  <si>
    <t xml:space="preserve">             -dia. 1 1/4"</t>
  </si>
  <si>
    <t xml:space="preserve">             -pipe fitting</t>
  </si>
  <si>
    <t xml:space="preserve">             -pipe support</t>
  </si>
  <si>
    <t xml:space="preserve">           Soil,Waste &amp; Vent pipe, (PVC class 8.5)</t>
  </si>
  <si>
    <t xml:space="preserve">             -dia. 1 1/2"</t>
  </si>
  <si>
    <t xml:space="preserve">             -dia. 2"</t>
  </si>
  <si>
    <t xml:space="preserve">             -dia. 2 1/2"</t>
  </si>
  <si>
    <t xml:space="preserve">             -dia. 3"</t>
  </si>
  <si>
    <t xml:space="preserve">             -dia. 4"</t>
  </si>
  <si>
    <t xml:space="preserve">           Gate valve</t>
  </si>
  <si>
    <t xml:space="preserve">           Stop valve</t>
  </si>
  <si>
    <t xml:space="preserve">           Hose bibb</t>
  </si>
  <si>
    <t xml:space="preserve">           Clean out plug</t>
  </si>
  <si>
    <t xml:space="preserve">           Floor drain</t>
  </si>
  <si>
    <t xml:space="preserve"> - REFRIGERENT</t>
  </si>
  <si>
    <t>1.5.2 พัดลมระบายอากาศ</t>
  </si>
  <si>
    <t>1.5.5 งานท่อ DRAIN PVC 8.5</t>
  </si>
  <si>
    <t>1.5.6 ฉนวนยางดำ CLOSECELL ELASTOMETRIC FOAM ท่อDrain (ความหนาตามระบุในรายการประกอบแบบ)</t>
  </si>
  <si>
    <t>1.5.8 ท่อน้ำยา</t>
  </si>
  <si>
    <t>1.5.10 ระบบท่อลม และหน้ากากส่งลม</t>
  </si>
  <si>
    <t>16 mm² IEC01</t>
  </si>
  <si>
    <t>2 1/2" IMC</t>
  </si>
  <si>
    <t>LED LINEAR LIGHT</t>
  </si>
  <si>
    <t>อุปกรณ์แจ้งเหตุเตือนภัย (strobe light)</t>
  </si>
  <si>
    <t>อุปกรณ์จตรวจจับความร้อนอัตโนมัติ</t>
  </si>
  <si>
    <t>อุปกรณ์จตรวจจับควันอัตโนมัติ</t>
  </si>
  <si>
    <t>EMERGENCY LIGHT</t>
  </si>
  <si>
    <t>EXIT LIGHT</t>
  </si>
  <si>
    <t xml:space="preserve">   Pipe work</t>
  </si>
  <si>
    <t xml:space="preserve">           ท่อทองแดง ASTM -L B-88</t>
  </si>
  <si>
    <t xml:space="preserve">             -Dia. 3/4"</t>
  </si>
  <si>
    <t xml:space="preserve">           ท่อทองแดง ASTM -L B-819</t>
  </si>
  <si>
    <t xml:space="preserve">             -Dia. 1/2"</t>
  </si>
  <si>
    <t xml:space="preserve">             -Dia. 1"</t>
  </si>
  <si>
    <t xml:space="preserve">   Outlet จ่ายแก๊สทางการแพทย์</t>
  </si>
  <si>
    <t xml:space="preserve">             -ออกซิเจน</t>
  </si>
  <si>
    <t xml:space="preserve">             -อากาศหายใจ</t>
  </si>
  <si>
    <t xml:space="preserve">             -สุญญากาศ</t>
  </si>
  <si>
    <t xml:space="preserve">   Valve and accessories</t>
  </si>
  <si>
    <t xml:space="preserve">             วาล์วทองเหลือง 3 ตอน รับความกดดันได้ </t>
  </si>
  <si>
    <t xml:space="preserve">             600 ปอนด์/ตารางนิ้ว บรรจุกล่องพร้อมเกจจ์</t>
  </si>
  <si>
    <t xml:space="preserve">   ระบบสัญญาณควบคุม</t>
  </si>
  <si>
    <t xml:space="preserve">             -เครื่องควบคุมสัญญาณเสียงและแสง</t>
  </si>
  <si>
    <t xml:space="preserve">              สำหรับแพทย์และพยาบาลเตือนแบบ</t>
  </si>
  <si>
    <t xml:space="preserve">              Line Alarm 3 Gas</t>
  </si>
  <si>
    <t>IP CAMERA 2 M.PIXEL</t>
  </si>
  <si>
    <t xml:space="preserve">สาย UTP CAT6 </t>
  </si>
  <si>
    <t xml:space="preserve"> - บัญชีแสดงปริมาณวัสดุเป็นเอกสาร ใช้เฉพาะเป็นแนวทางในการประมาณราคาเท่านั้น</t>
  </si>
  <si>
    <t>สถาบันสุขภาพแห่งชาติมหาราชินี  ถนนราชวิถี แขวงทุ่งพญาไท เขตราชเทวี กทม.</t>
  </si>
  <si>
    <t xml:space="preserve">งานโครงสร้างทั่วไป </t>
  </si>
  <si>
    <t>C1</t>
  </si>
  <si>
    <t>C2</t>
  </si>
  <si>
    <t>C3</t>
  </si>
  <si>
    <t>C4</t>
  </si>
  <si>
    <t>ผนังเดิม แต่งผิว</t>
  </si>
  <si>
    <t>FL-1</t>
  </si>
  <si>
    <t>พื้น VINYL แบบ ROLL SHEET หนา 2 มม.</t>
  </si>
  <si>
    <t>FL-2</t>
  </si>
  <si>
    <t>FL-3</t>
  </si>
  <si>
    <t>พื้นกระเบื้องแกรนิตโต้ ขนาด 600 x 600  มม.</t>
  </si>
  <si>
    <t>FL-4</t>
  </si>
  <si>
    <t>SK1</t>
  </si>
  <si>
    <t>พื้น VINYL ลายไม้ แบบกาว หนา 3.3 มม.</t>
  </si>
  <si>
    <t>SK2</t>
  </si>
  <si>
    <t>บัวเชิงผนัง PVC. สำเร็จรูป ความหนา 15 มม.</t>
  </si>
  <si>
    <t>SK4</t>
  </si>
  <si>
    <t>บัวเชิงผนังกระเบื้องแกรนิตโต้ สูง 10 ซม.</t>
  </si>
  <si>
    <t>D1</t>
  </si>
  <si>
    <t>D2</t>
  </si>
  <si>
    <t>D3</t>
  </si>
  <si>
    <t>D4</t>
  </si>
  <si>
    <t>D5</t>
  </si>
  <si>
    <t>D6</t>
  </si>
  <si>
    <t>D7</t>
  </si>
  <si>
    <t>D8</t>
  </si>
  <si>
    <t>D9</t>
  </si>
  <si>
    <t>บานเปิดเดี่ยว PVC. สำเร็จรูป</t>
  </si>
  <si>
    <t>D10</t>
  </si>
  <si>
    <t>W1</t>
  </si>
  <si>
    <t>อ่างล้างหน้า แบบวางบนเคาน์เตอร์</t>
  </si>
  <si>
    <t>ก็อก แบบก้านโยก</t>
  </si>
  <si>
    <t>สะดืออ่างแบบกด</t>
  </si>
  <si>
    <t>ชุดท่อน้ำทิ้ง</t>
  </si>
  <si>
    <t>สายน้ำดีสแตนเลสถัก</t>
  </si>
  <si>
    <t>Stop Valve</t>
  </si>
  <si>
    <t>โถส้วม</t>
  </si>
  <si>
    <t>ฝักบัว 5 Function พร้อมสาย</t>
  </si>
  <si>
    <t>ก็อกฝักบัว แบบก้านโยก</t>
  </si>
  <si>
    <t>ส่วนประกอบภายในห้องน้ำ</t>
  </si>
  <si>
    <t>ที่วางสบู่</t>
  </si>
  <si>
    <t>ราวแขวนผ้า</t>
  </si>
  <si>
    <t>ตะแกรงกรองกลิ่นสแตนเลส</t>
  </si>
  <si>
    <t>กระจกเงา</t>
  </si>
  <si>
    <t>ผนังกั้นห้องน้ำสำเร็จรูป Series56 Anti-Bac</t>
  </si>
  <si>
    <t>BU-01</t>
  </si>
  <si>
    <t>BU-02</t>
  </si>
  <si>
    <t>BU-03</t>
  </si>
  <si>
    <t>ตู้เสื้อผ้า (แบบเปิด)</t>
  </si>
  <si>
    <t>BU-04</t>
  </si>
  <si>
    <t>BU-05</t>
  </si>
  <si>
    <t>BU-06</t>
  </si>
  <si>
    <t>BU-07</t>
  </si>
  <si>
    <t>BU-08</t>
  </si>
  <si>
    <t>ตู้เสื้อผ้า (แบบเลื่อน)</t>
  </si>
  <si>
    <t>BU-09</t>
  </si>
  <si>
    <t>BU-10</t>
  </si>
  <si>
    <t>BU-11</t>
  </si>
  <si>
    <t>เคาน์เตอร์ TOP หินสังเคราะห์</t>
  </si>
  <si>
    <t>งานระบบประปา - สุขาภิบาล และดับเพลิง</t>
  </si>
  <si>
    <t xml:space="preserve">งานระบบปรับอากาศและระบายอากาศ </t>
  </si>
  <si>
    <t>งานครุภัณฑ์</t>
  </si>
  <si>
    <t>F-01</t>
  </si>
  <si>
    <t>กระดานจดบันทึก ( WHITE BOARD )</t>
  </si>
  <si>
    <t>ตู้เก็บของและเอกสาร แบบ 2 PART</t>
  </si>
  <si>
    <t>เก้าอี้ทำงาน พนักพิงแบบโปร่ง พร้อมแขน</t>
  </si>
  <si>
    <t>ตู้เตี้ย แบบบานเลื่อน TOP ลายไม้</t>
  </si>
  <si>
    <t>เก้าอี้ทำงาน ขาโลหะ</t>
  </si>
  <si>
    <t>F-02</t>
  </si>
  <si>
    <t>F-03</t>
  </si>
  <si>
    <t>F-04</t>
  </si>
  <si>
    <t>F-05</t>
  </si>
  <si>
    <t>F-06</t>
  </si>
  <si>
    <t>F-07</t>
  </si>
  <si>
    <t>F-08</t>
  </si>
  <si>
    <t>F13</t>
  </si>
  <si>
    <t>โต๊ะอาหาร TOP ลายไม้</t>
  </si>
  <si>
    <t>เก้าอี้</t>
  </si>
  <si>
    <t>โต๊ะประชุม TOP ลายไม้ แบบพับเก็บได้</t>
  </si>
  <si>
    <t>เก้าอี้ประชุม</t>
  </si>
  <si>
    <t>เก้าอี้พักคอย แบบชุด 3 ที่นั่ง</t>
  </si>
  <si>
    <t>F-15</t>
  </si>
  <si>
    <t>F-16</t>
  </si>
  <si>
    <t>F-17</t>
  </si>
  <si>
    <t>F-18</t>
  </si>
  <si>
    <t>F-19</t>
  </si>
  <si>
    <t>F-20</t>
  </si>
  <si>
    <t>F-21</t>
  </si>
  <si>
    <t>ส่วนงานที่ 1</t>
  </si>
  <si>
    <t>หลืบไฟ</t>
  </si>
  <si>
    <t>หลืบม่าน</t>
  </si>
  <si>
    <t>เมตร</t>
  </si>
  <si>
    <t>ช่อง Service 0.60x0.60 ม.</t>
  </si>
  <si>
    <t>1.2.3  งานผนัง-ผิวผนัง</t>
  </si>
  <si>
    <t>1.2.4  งานพื้น-ผิวพื้น</t>
  </si>
  <si>
    <t>1.2.5  งานประตู-หน้าต่าง พร้อมอุปกรณ์</t>
  </si>
  <si>
    <t>1.2.6  งานสุขภัณฑ์ พร้อมอุปกรณ์</t>
  </si>
  <si>
    <t>1.2.6.1</t>
  </si>
  <si>
    <t>1.2.6.2</t>
  </si>
  <si>
    <t>1.2.6.3</t>
  </si>
  <si>
    <t>1.2.6.4</t>
  </si>
  <si>
    <t>เส้น</t>
  </si>
  <si>
    <t>1.2.7  งานทาสี</t>
  </si>
  <si>
    <t>1.2.8 งานเบ็ดเตล็ด</t>
  </si>
  <si>
    <t>งานรื้อถอน-ขนทิ้ง</t>
  </si>
  <si>
    <t>กลุ่มงานที่ 2</t>
  </si>
  <si>
    <t>รวมกลุ่มงานที่ 2</t>
  </si>
  <si>
    <t>งานครุภัณฑ์จัดซื้อ</t>
  </si>
  <si>
    <t>งานครุภัณฑ์ระบบปรับอากาศและระบายอากาศ</t>
  </si>
  <si>
    <t>1.6.1 งานระบบแก๊สทางการแพทย์</t>
  </si>
  <si>
    <t>งานระบบเครื่องกลและงานระบบพิเศษ</t>
  </si>
  <si>
    <t>จำนวนเงิน</t>
  </si>
  <si>
    <t>ค่าแรง</t>
  </si>
  <si>
    <t>รวมเป็นเงิน</t>
  </si>
  <si>
    <t>1.2.7 งานทาสี</t>
  </si>
  <si>
    <t xml:space="preserve">1.4.2 งานระบบโทรศัพท์ </t>
  </si>
  <si>
    <t xml:space="preserve">1.4.3 งานระบบแจ้งเพลิงใหม้ </t>
  </si>
  <si>
    <t>FL-5</t>
  </si>
  <si>
    <t>ปรับพื้นแบบ  SELF  LEVELING</t>
  </si>
  <si>
    <t>SK5</t>
  </si>
  <si>
    <t>บัวเชิงผนัง VINYL  แบบ Anti-Static</t>
  </si>
  <si>
    <t>D2A</t>
  </si>
  <si>
    <t>D6A</t>
  </si>
  <si>
    <t>บาน Alu+กระจก ติดตาย</t>
  </si>
  <si>
    <t>W2</t>
  </si>
  <si>
    <t>W3</t>
  </si>
  <si>
    <t>W4</t>
  </si>
  <si>
    <t>W5</t>
  </si>
  <si>
    <t>W6</t>
  </si>
  <si>
    <t>W7</t>
  </si>
  <si>
    <t>W8</t>
  </si>
  <si>
    <t>W9</t>
  </si>
  <si>
    <t>W10</t>
  </si>
  <si>
    <t>W11</t>
  </si>
  <si>
    <t>W12</t>
  </si>
  <si>
    <t>W13</t>
  </si>
  <si>
    <t>W14</t>
  </si>
  <si>
    <t>1.2.6.5</t>
  </si>
  <si>
    <t>โถปัสสาวะชาย พร้อมฟลัชวาล์ว</t>
  </si>
  <si>
    <t>1.2.6.6</t>
  </si>
  <si>
    <t>อ่างล้างหน้า แบบแขวนพร้อมขาตั้ง</t>
  </si>
  <si>
    <t xml:space="preserve">             -Dia. 1 1/2"</t>
  </si>
  <si>
    <t xml:space="preserve">             -Dia. 2"</t>
  </si>
  <si>
    <t>ULP-1</t>
  </si>
  <si>
    <t>ULP-2</t>
  </si>
  <si>
    <t>ELP-1</t>
  </si>
  <si>
    <t>1.5.7 วาล์วและอุปกรณ์ควบคุม ระบบปรับอากาศ</t>
  </si>
  <si>
    <t>2 WAY PICV CONTROL VALVE PI</t>
  </si>
  <si>
    <t>GATE VALVE</t>
  </si>
  <si>
    <t>BUTTERFLY VALVE</t>
  </si>
  <si>
    <t>STRAINER</t>
  </si>
  <si>
    <t>AUTOMATIC AIR VENT</t>
  </si>
  <si>
    <t>DIFF PRESSURE INDICATOR</t>
  </si>
  <si>
    <t>HUMIDITY SENSOR INDICATOR</t>
  </si>
  <si>
    <t>TEMPERATURE TRANSMITER</t>
  </si>
  <si>
    <t>FLOW METER</t>
  </si>
  <si>
    <t>MOTORIZE DAMPER</t>
  </si>
  <si>
    <t>THERMOSTAT ON/OFF</t>
  </si>
  <si>
    <t>ACCESSORIES</t>
  </si>
  <si>
    <t>- USG 22</t>
  </si>
  <si>
    <t xml:space="preserve">             -Dia. 11/4"</t>
  </si>
  <si>
    <t xml:space="preserve">        สายไฟฟ้า</t>
  </si>
  <si>
    <t xml:space="preserve">        ท่อร้อยสายไฟ</t>
  </si>
  <si>
    <t>1.5.1 เครื่องปรับอากาศ</t>
  </si>
  <si>
    <t>CLOSECELL ELASTOMETRIC FOAM 3/4" THICKNESS</t>
  </si>
  <si>
    <t>1.5.9 ฉนวน</t>
  </si>
  <si>
    <t>ฉนวน PRE INSULATION PIPE</t>
  </si>
  <si>
    <t>โต๊ะทำงาน TOP ลายไม้พร้อมตู้เอกสารล้อเลื่อน</t>
  </si>
  <si>
    <t>LOCKER เหล็กอบสี แบบ 6 ช่อง+ราวแขวนผ้า</t>
  </si>
  <si>
    <t>งานท่อลมส่งเอกสาร ( กระสวย )</t>
  </si>
  <si>
    <t>บริษัท S2 all.,ltd.</t>
  </si>
  <si>
    <t>ตรวจสอบปรับราคา</t>
  </si>
  <si>
    <t>งาน</t>
  </si>
  <si>
    <t xml:space="preserve">กลุ่มงานที่ 2 </t>
  </si>
  <si>
    <t>(คิดเฉพาะค่าวัสดุและค่าแรงงานหรือทุนซึ่งยังไม่รวมค่าอำนวยการ ดอกเบี้ย กำไร และภาษี)</t>
  </si>
  <si>
    <t>งานภูมิทัศน์</t>
  </si>
  <si>
    <t xml:space="preserve">งานผังบริเวณ และงานก่อสร้างประกอบอื่นๆ </t>
  </si>
  <si>
    <t>รวมค่างานกลุ่มงานที่ 3</t>
  </si>
  <si>
    <t>ส่วนที่ 2  หมวดงานครุภัณฑ์จัดซื้อ หรือสั่งซื้อ</t>
  </si>
  <si>
    <t>(คิดราคาผู้ผลิตหรือตัวแทนจำหน่ายซึ่งยังไม่รวมค่าภาษี)</t>
  </si>
  <si>
    <t>งานครุภัณฑ์จัดซื้อ หรือสั่งซื้อ</t>
  </si>
  <si>
    <t>งานระบบปรับอากาศ และระบายอากาศ</t>
  </si>
  <si>
    <t>งานระบบก๊าซทางการแพทย์</t>
  </si>
  <si>
    <t xml:space="preserve"> งานอุปกรณ์ทางการแพทย์</t>
  </si>
  <si>
    <t>รวม (4) งานระบบก๊าซทางการแพทย์</t>
  </si>
  <si>
    <t>- USG 26</t>
  </si>
  <si>
    <t xml:space="preserve">รวม (1.5)งานระบบปรับอากาศและระบายอากาศ </t>
  </si>
  <si>
    <t>รวม (1.6.1)งานระบบแก๊สทางการแพทย์</t>
  </si>
  <si>
    <t>ส่วนงานที่ 2. หมวดงานครุภัณฑ์จัดซื้อ หรือสั่งซื้อ</t>
  </si>
  <si>
    <t>- ACCESSORIES  &amp; SUPPORTS &amp; HANGER</t>
  </si>
  <si>
    <t>งานระบบควบคุมการเข้าออกและโทรทัศน์วงจรปิด</t>
  </si>
  <si>
    <t>รวม (5) งานระบบควบคุมการเข้าออกและโทรทัศน์วงจรปิด</t>
  </si>
  <si>
    <t>เบ็ดเตล็ด</t>
  </si>
  <si>
    <t xml:space="preserve">ส่วนที่ 3  ค่าใช้จ่ายพิเศษตามข้อกำหนดฯ (ถ้ามี) </t>
  </si>
  <si>
    <t>หมวดค่าใช้จ่ายพิเศษตามข้อกำหนด เงื่อนไข และความจำเป็นต้องมี</t>
  </si>
  <si>
    <t>รวมค่างานส่วนที่ 3</t>
  </si>
  <si>
    <t xml:space="preserve">ส่วนที่ 3  ค่าใช้จ่ายพิเศษตามข้อกำหนด (ถ้ามี) </t>
  </si>
  <si>
    <t>3.1.1</t>
  </si>
  <si>
    <t>3.1.2</t>
  </si>
  <si>
    <t>งานป้ายโครงการ</t>
  </si>
  <si>
    <t>3.1.5</t>
  </si>
  <si>
    <t xml:space="preserve">ค่างานส่วนที่ 3  ค่าใช้จ่ายพิเศษตามข้อกำหนดฯ (ถ้ามี) </t>
  </si>
  <si>
    <r>
      <t xml:space="preserve"> </t>
    </r>
    <r>
      <rPr>
        <sz val="14"/>
        <rFont val="Calibri"/>
        <family val="2"/>
      </rPr>
      <t>&gt;</t>
    </r>
    <r>
      <rPr>
        <sz val="14"/>
        <rFont val="Cordia New"/>
        <family val="2"/>
      </rPr>
      <t>500,000,000</t>
    </r>
  </si>
  <si>
    <t>หนังสือกระทรวงการคลังที่ กค.0433.2 / ว.281 ลว.19 มิถุนายน 2563</t>
  </si>
  <si>
    <t>เริ่มใช้ 19 มิถุนายน 2563</t>
  </si>
  <si>
    <t>รวม (3.1)หมวดค่าใช้จ่ายพิเศษตามข้อกำหนด เงื่อนไข และความจำเป็นต้องมี</t>
  </si>
  <si>
    <t>สีน้ำอะครีลิค  สำหรับงานภายใน  เกรด Ultra Premium คุณสมบัติป้องกันฟิล์มสีจากเชื้อแบคทีเรีย</t>
  </si>
  <si>
    <t>และป้องกันกลิ่นอับชื้น</t>
  </si>
  <si>
    <t>ฝักบัวชำระสแตนเลส</t>
  </si>
  <si>
    <t>งานกั้นพื้นที่ทำงานรอบพื้นที่ก่อสร้าง พร้อมงานป้องกันฝุ่น</t>
  </si>
  <si>
    <t>(ค่าบำรุงรักษาในอัตราวันละ700บาทจำนวน 240วัน)</t>
  </si>
  <si>
    <t>ค่าซ่อมบำรุงรักษาลิฟต์ของสถาบันสุขภาพเด็กแห่งชาติมหาราชินี</t>
  </si>
  <si>
    <t xml:space="preserve">พื้น VINYL แบบ Anti-Static </t>
  </si>
  <si>
    <t>รวม  (1.1.1 ) งานโครงสร้างทั่วไป</t>
  </si>
  <si>
    <t>แผ่นฉนวนกันเสียงขนาด 0.60*1.20 ม.=0.72 ตร.ม. ราคา 225บาท/แผ่น</t>
  </si>
  <si>
    <t>ผิวฉาบปูนเรียบผนังอิฐมวลเบา</t>
  </si>
  <si>
    <t>เสาเอ็นคสล.และทับหลังคสล. 0.10 x 0.10 ม.</t>
  </si>
  <si>
    <t>ผนังกรุกระเบื้องแกรนิตโต้ ขนาด300*600 มม.(P5)</t>
  </si>
  <si>
    <t>ผนังก่ออิฐมวลเบาขนาด 20x60x7.5 ซม.(P4)</t>
  </si>
  <si>
    <t xml:space="preserve"> - รื้อถอนผนังก่ออิฐ</t>
  </si>
  <si>
    <t xml:space="preserve"> - รื้อถอนฝ้า</t>
  </si>
  <si>
    <t xml:space="preserve"> - รื้อถอนประตู-หน้าต่าง</t>
  </si>
  <si>
    <t xml:space="preserve"> - รื้อถอนเครื่องปรับอากาศ</t>
  </si>
  <si>
    <t xml:space="preserve"> - รื้อถอนดวงโคมไฟฟ้า</t>
  </si>
  <si>
    <t xml:space="preserve"> - รื้อถอนงานระบบก๊าซทางการแพทย์</t>
  </si>
  <si>
    <t xml:space="preserve"> - ข้อต่อ อุปกรณ์ท่อ ค่าวัสดุ 50% ของราคาท่อ</t>
  </si>
  <si>
    <t xml:space="preserve"> - เหล็กยึดท่อ ค่าวัสดุ 20% ของราคาท่อ</t>
  </si>
  <si>
    <t xml:space="preserve"> - ทดสอบ ทำความสะอาด ทาสีทำสัญลักษณ์ท่อ ค่าวัสดุ 10%  ของราคาท่อ</t>
  </si>
  <si>
    <t xml:space="preserve"> - ข้อต่อ อุปกรณ์ท่อ ค่าวัสดุ 40% ของราคาท่อ</t>
  </si>
  <si>
    <t xml:space="preserve"> - เหล็กยึดท่อ ค่าวัสดุ 30% ของราคาท่อ</t>
  </si>
  <si>
    <t xml:space="preserve">  Valve </t>
  </si>
  <si>
    <t>95 mm² IEC01</t>
  </si>
  <si>
    <t xml:space="preserve"> - ข้อต่อ อุปกรณ์ท่อ ค่าวัสดุ 40% </t>
  </si>
  <si>
    <t xml:space="preserve"> ส่วนราชการ  สถาบันสุขภาพเด็กแห่งชาติมหาราชินี กรมการแพทย์ กระทรวงสาธารณสุข  โทร 02</t>
  </si>
  <si>
    <t>สถาบันสุขภาพเด็กแห่งชาติมหาราชินี</t>
  </si>
  <si>
    <t>แบบเอกชน</t>
  </si>
  <si>
    <t>ประมาณราคาเมื่อเดือน   กุมภาพันธ์ 2564</t>
  </si>
  <si>
    <t>คณะกรรมการกำหนดราคากลาง</t>
  </si>
  <si>
    <t>6 mm² IEC01</t>
  </si>
  <si>
    <t>25 mm² IEC01</t>
  </si>
  <si>
    <t xml:space="preserve"> - Filber 10 Gbps(Multi Mode)</t>
  </si>
  <si>
    <t>รวม  (1.2.2 )งานฝ้าเพดาน</t>
  </si>
  <si>
    <t>C5</t>
  </si>
  <si>
    <t>ฝ้าเพดานไฟเบอร์ซีเมนต์ หนา 4 มม. ฉาบเรียบพร้อมโครงเคร่าและอุปกรณ์</t>
  </si>
  <si>
    <t>งานปิดผิวด้วยแผ่นลามิเนทเซาะร่อง 5 มม. (P6) (ส่วนผนังเบากรุแผ่นไฟเบอร์ซีเมนต์หนา8มม.</t>
  </si>
  <si>
    <t xml:space="preserve">งานปิดผิวไม้อัดยาง10มม.ตกแต่งด้วยแผ่นAcoustic+ตกแต่ง AcouPanel +เส้นStainless </t>
  </si>
  <si>
    <t>งานประตู พร้อมอุปกรณ์</t>
  </si>
  <si>
    <t>งานหน้าต่าง พร้อมอุปกรณ์</t>
  </si>
  <si>
    <t>รวม  (1.2.3) งานผนัง-ผิวผนัง</t>
  </si>
  <si>
    <t>รวม  (1.2.4) งานพื้น-ผิวพื้น</t>
  </si>
  <si>
    <t>รวม  (1.2.5) งานประตู-หน้าต่าง พร้อมอุปกรณ์</t>
  </si>
  <si>
    <t>รวม  (1.2.6)งานสุขภัณฑ์ พร้อมอุปกรณ์</t>
  </si>
  <si>
    <t>รวม  (1.2.7)งานทาสี</t>
  </si>
  <si>
    <t>รวม  (1.2.8)งานเบ็ดเตล็ด</t>
  </si>
  <si>
    <t>รวม  (1.3)งานระบบประปา - สุขาภิบาล และดับเพลิง</t>
  </si>
  <si>
    <t>รวม (1.4.1)งานระบบไฟฟ้า และดวงโคม</t>
  </si>
  <si>
    <t>รวม (1.4.2) งานระบบโทรศัพท์</t>
  </si>
  <si>
    <t>รวม 1.4.3 งานระบบแจ้งเพลิงไหม้</t>
  </si>
  <si>
    <t>รวม 1.4.4งานระบบควบคุมการเข้าออกและโทรทัศน์วงจรปิด</t>
  </si>
  <si>
    <t>รวม 1.4.5งานระบบ MATV</t>
  </si>
  <si>
    <t>รวม 1.4.6งานระบบเสียงประกาศ</t>
  </si>
  <si>
    <t>VAV 1 - VAV 34</t>
  </si>
  <si>
    <t xml:space="preserve">1.5.11 VAV BOX </t>
  </si>
  <si>
    <t xml:space="preserve">             -Dia. 3/4", Dia. 1", Dia. 1 1/4"  </t>
  </si>
  <si>
    <t>1.5.12 กรองอากาศ</t>
  </si>
  <si>
    <t>HEPA FILTER 99.97% EFF 600x600 mm.</t>
  </si>
  <si>
    <t>งานอุปกรณ์ทางการแพทย์สำหรับ NICU</t>
  </si>
  <si>
    <t>-ชุดศูนย์รวมอุปกรณ์ทางการแพทย์ พร้อมหัวจ่ายก๊าซและเต้ารับ ปลั๊กเสียบไฟฟ้าชนิดติดตั้งเพดาน</t>
  </si>
  <si>
    <t>งานอุปกรณ์ทางการแพทย์สำหรับ Intermediate</t>
  </si>
  <si>
    <t xml:space="preserve">งานตกแต่งภายใน </t>
  </si>
  <si>
    <t xml:space="preserve">        ระบบควบคุม </t>
  </si>
  <si>
    <t xml:space="preserve">ท่อทองแดง type L ASTM B-88 </t>
  </si>
  <si>
    <t xml:space="preserve">          ระบบท่อลม และหน้ากากส่งลม </t>
  </si>
  <si>
    <t xml:space="preserve">        เครื่องปรับอากาศ (Water cooled) </t>
  </si>
  <si>
    <t xml:space="preserve">        ตู้ไฟฟ้า </t>
  </si>
  <si>
    <t>งานซ่อมเปลี่ยนฝ้าเพดานใต้พื้นชั้นที่ 8 ส่วนที่ได้รับผลกระทบจากงานปรับปรุง</t>
  </si>
  <si>
    <t>ผนังเบากรุแผ่นไฟเบอร์ซีเมนต์หนา8มม.2ด้าน โครงเคร่าเหล็กชุบสังกะสี ฉาบเรียบทาสี</t>
  </si>
  <si>
    <t>ผนังเบากรุแผ่นไฟเบอร์ซีเมนต์หนา8มม.1ด้าน โครงเคร่าเหล็กชุบสังกะสี ฉาบเรียบทาสี</t>
  </si>
  <si>
    <t>1.1.2 งานโครงเหล็กรับพื้น</t>
  </si>
  <si>
    <t>1.2.1 งานรื้อถอน</t>
  </si>
  <si>
    <t>D11</t>
  </si>
  <si>
    <t>D32</t>
  </si>
  <si>
    <t>ภายในผนังบุฉนวน POLYESTER FIBER (P3&amp;P9)</t>
  </si>
  <si>
    <t>กรุแผ่นไฟเบอร์ซีเมนต์หนา 15 มม.(พื้นเตียง)</t>
  </si>
  <si>
    <t>บัวเชิงผนัง VINYL แบบ ROLL หนา 2 มม.'(ปูต่อเนื่องจากพื้น)</t>
  </si>
  <si>
    <t>ฝ้าเพดานยิบซั่มบอร์ด หนา 9 มม. ฉาบเรียบพร้อมโครงเคร่าและอุปกรณ์</t>
  </si>
  <si>
    <t>ฝ้าเพดานยิบซั่มบอร์ด หนา 9 มม. ทนชื้น ฉาบเรียบ  พร้อมโครงเคร่าและอุปกรณ์</t>
  </si>
  <si>
    <t>ฝ้าเพดานยิปซั่มอร์ด ชนิดลดเสียงสะท้อนชนิดรูเหลี่ยม S8 พร้อมแผ่นดูดซับเสียง</t>
  </si>
  <si>
    <t>DB901</t>
  </si>
  <si>
    <t>DB801</t>
  </si>
  <si>
    <t>APCC01</t>
  </si>
  <si>
    <t>APCC02</t>
  </si>
  <si>
    <t>APCC03</t>
  </si>
  <si>
    <t xml:space="preserve">        โคมไฟฟ้า </t>
  </si>
  <si>
    <t>Pull Box ขนาด 800x800x600 mm.Thk 2 mm.HDG</t>
  </si>
  <si>
    <t xml:space="preserve">       ชุดเบรคเกอร์</t>
  </si>
  <si>
    <t>MCCB 3P 320 AT 36kA</t>
  </si>
  <si>
    <t>MCCB 3P 200 AT 36kA</t>
  </si>
  <si>
    <t>UPS 120 kVA 10 min Backup</t>
  </si>
  <si>
    <t>3" IMC</t>
  </si>
  <si>
    <t>4" IMC</t>
  </si>
  <si>
    <t>แบบแขน 2 ด้าน และSupportติดตั้ง</t>
  </si>
  <si>
    <t>แบบแขนด้านเดียว และSupportติดตั้ง</t>
  </si>
  <si>
    <t>3.1.3</t>
  </si>
  <si>
    <t>งานติดตั้งนั่งร้านเหล็กสำหรับเดินท่อไฟฟ้าภายนอกอาคาร</t>
  </si>
  <si>
    <t>งานตกแต่งภายในอาคาร</t>
  </si>
  <si>
    <t>D12</t>
  </si>
  <si>
    <t>D13</t>
  </si>
  <si>
    <t>D14</t>
  </si>
  <si>
    <t>D15</t>
  </si>
  <si>
    <t>D15A</t>
  </si>
  <si>
    <t>D16</t>
  </si>
  <si>
    <t>D16A</t>
  </si>
  <si>
    <t>D17</t>
  </si>
  <si>
    <t>D18</t>
  </si>
  <si>
    <t>D19</t>
  </si>
  <si>
    <t>D20</t>
  </si>
  <si>
    <t>D21</t>
  </si>
  <si>
    <t>D22</t>
  </si>
  <si>
    <t>D22A</t>
  </si>
  <si>
    <t>D23</t>
  </si>
  <si>
    <t>D24</t>
  </si>
  <si>
    <t>บานเลื่อนคู่ ไม้อัดปิดผิวลามิเนต ลูกฟักกระจก</t>
  </si>
  <si>
    <t>D25</t>
  </si>
  <si>
    <t>บานเปิดเดี่ยวไม้อัดปิดผิวลามิเนต ลูกฟักกระจก</t>
  </si>
  <si>
    <t>D26</t>
  </si>
  <si>
    <t>D27</t>
  </si>
  <si>
    <t>D28</t>
  </si>
  <si>
    <t>D29</t>
  </si>
  <si>
    <t>D30</t>
  </si>
  <si>
    <t>D31</t>
  </si>
  <si>
    <t>D33</t>
  </si>
  <si>
    <t>บานเลื่อน Alu+กระจก พร้อมช่องแสง</t>
  </si>
  <si>
    <t>W15</t>
  </si>
  <si>
    <t>OAU-01 (200,362BTU/HR)</t>
  </si>
  <si>
    <t>OAU-02 (18,105BTU/HR)</t>
  </si>
  <si>
    <t>AHU-01 (133,093BTU/HR)</t>
  </si>
  <si>
    <t>AHU-02 (133,093BTU/HR)</t>
  </si>
  <si>
    <t>AHU-03 (227,360BTU/HR)</t>
  </si>
  <si>
    <t>AHU-04 (473,386BTU/HR)</t>
  </si>
  <si>
    <t>AHU-05 (473,386BTU/HR)</t>
  </si>
  <si>
    <t>AHU-06 (57,824BTU/HR)</t>
  </si>
  <si>
    <t>EF-01 (2,520 CFM)</t>
  </si>
  <si>
    <t>EF-02 (500 CFM)</t>
  </si>
  <si>
    <t>EF-03 (500 CFM)</t>
  </si>
  <si>
    <t>EF-04 (200 CFM)</t>
  </si>
  <si>
    <t>EF-05 (200 CFM)</t>
  </si>
  <si>
    <t>EF-06 (100 CFM)</t>
  </si>
  <si>
    <t>EF-07 (350 CFM)</t>
  </si>
  <si>
    <t>EF-08 (350 CFM)</t>
  </si>
  <si>
    <t>EF-09 (350 CFM)</t>
  </si>
  <si>
    <t>EF-10 (350 CFM)</t>
  </si>
  <si>
    <t>EF-11 (350 CFM)</t>
  </si>
  <si>
    <t>OAU-02 (18,1050BTU/HR)</t>
  </si>
  <si>
    <t>งานระบบประปา</t>
  </si>
  <si>
    <t>รวม (7)งานระบบประปา</t>
  </si>
  <si>
    <t>บานเลื่อนคู่ กระจก+Alu Powder Coat'พร้อมช่องแสง ติดฟิล์มตกแต่ง</t>
  </si>
  <si>
    <t>บานเปิดคู่ กระจก+Alu Powder Coat พร้อมช่องแสง ติดฟิล์มตกแต่ง</t>
  </si>
  <si>
    <t>บานเปิดคู่ กระจก+Alu Powder Coatพร้อมช่องแสง ติดฟิล์มตกแต่ง</t>
  </si>
  <si>
    <t>บานเลื่อนคู่ กระจก+Alu Powder Coat พร้อมช่องแสง ติดฟิล์มตกแต่ง</t>
  </si>
  <si>
    <t>บานเลื่อนเดี่ยว กระจก+Alu Powder Coat พร้อมช่องแสง ติดฟิล์มตกแต่ง</t>
  </si>
  <si>
    <t>บานเลื่อนเดี่ยว กระจก+Alu Powder Coat พร้อมหน้าต่างบานเลื่อน ติดฟิล์มตกแต่ง</t>
  </si>
  <si>
    <t>บานเลื่อนเดี่ยว กระจก+Alu Powder Coat พร้อมช่องแสง ติดฟิล์ม</t>
  </si>
  <si>
    <t>บานเลื่อนเดี่ยว กระจก+Alu Powder Coat พร้อมหน้าต่างบานเลื่อน ติดฟิล์ม</t>
  </si>
  <si>
    <t>บานเปิดเดี่ยว กระจก+Alu Powder Coat พร้อมช่องแสง ติดฟิล์ม</t>
  </si>
  <si>
    <t>บานเปิดคู่ กระจก+Alu Powder Coat พร้อมช่องแสง ติดฟิล์ม</t>
  </si>
  <si>
    <t>บานเลื่อนคู่ กระจก+Alu Powder Coat พร้อมช่องแสง ติดฟิล์ม</t>
  </si>
  <si>
    <t>บานเปิดเดี่ยว ไม้อัดปิดผิวลามิเนต+เกล็ดไม้ ระบายอากาศ</t>
  </si>
  <si>
    <t>บานเปิดเดี่ยว ไม้อัดปิดผิวลามิเนต+เกล็ดไม้ระบายอากาศ</t>
  </si>
  <si>
    <t>บานเลื่อนเดี่ยว ไม้อัดปิดผิวลามิเนต แต่งเส้นStainless</t>
  </si>
  <si>
    <t>บานเลื่อนเดี่ยว ไม้อัดปิดผิวลามิเนต ลูกฟักกระจก</t>
  </si>
  <si>
    <t xml:space="preserve">บานเลื่อนเดี่ยวไม้อัดปิดผิวลามิเนต ลูกฟักกระจก แต่งเส้น Stainless </t>
  </si>
  <si>
    <t>รวม  (1.2.1 ) งานรื้อถอน</t>
  </si>
  <si>
    <t xml:space="preserve">ฝ้าเพดานยิบซั่มบอร์ด หนา 9 มม. ฉาบเรียบพร้อมโครงเคร่าและอุปกรณ์ </t>
  </si>
  <si>
    <t>คิดในงานผนัง(P3))</t>
  </si>
  <si>
    <t>ตัวยู หน้ากว้าง 10 มม. โดยรอบ(P7) ผนังเบากรุแผ่นไฟเบอร์ซีเมนต์หนา8มม.คิดในงานผนัง(P3)</t>
  </si>
  <si>
    <t>เชื้อแบคทีเรียและป้องกันกลิ่นอับชื้น</t>
  </si>
  <si>
    <t>สีน้ำอะรีลิค สำหรับงานฝ้าเพดานเกรด Ultra Premium คุณสมบัติป้องกันฟิล์มสีจาก</t>
  </si>
  <si>
    <t>1.4.2 งานระบบโทรศัพท์ &amp;คอมพิวเตอร์</t>
  </si>
  <si>
    <t>BU-12</t>
  </si>
  <si>
    <t>งานระบบโทรศัพท์&amp;คอมพิวเตอร์</t>
  </si>
  <si>
    <t>รวม (1) งานครุภัณฑ์</t>
  </si>
  <si>
    <t>รวม (2) ระบบปรับอากาศและระบายอากาศ</t>
  </si>
  <si>
    <t>รวม (6)งานระบบโทรศัพท์&amp;คอมพิวเตอร์</t>
  </si>
  <si>
    <t>3.1.4</t>
  </si>
  <si>
    <t>ราคาค่าก่อสร้างปรับปรุง</t>
  </si>
  <si>
    <r>
      <t xml:space="preserve">      ราคารวมค่าภาษีมูลค่าเพิ่ม (</t>
    </r>
    <r>
      <rPr>
        <b/>
        <sz val="16"/>
        <rFont val="TH SarabunPSK"/>
        <family val="2"/>
      </rPr>
      <t xml:space="preserve">VAT)  </t>
    </r>
  </si>
  <si>
    <t>ผนังกรอบอลูมิเนียม Powder Coat +กระจกลามิเนตเขียวใสหนา4+0.38+4 มม.</t>
  </si>
  <si>
    <t>ขนาด 1.50*8.50 ม. (P9)</t>
  </si>
  <si>
    <t>ขนาด 1.50*3.30 ม. (P9)</t>
  </si>
  <si>
    <t xml:space="preserve"> บานเลื่อนเดี่ยว กระจก+Alu Powder Coatพร้อมหน้าต่างบานเลื่อน ติดฟิล์มตกแต่ง</t>
  </si>
  <si>
    <t>1.2.6.7</t>
  </si>
  <si>
    <t xml:space="preserve"> Bedpan พร้อมอุปกรณ์ครบชุด</t>
  </si>
  <si>
    <t xml:space="preserve"> ก็อก Censor พร้อมอุปกรณ์ + แผงกระจกอลูมิเนียมPowder Coat กระจกลามิเนตเขียวใส </t>
  </si>
  <si>
    <t xml:space="preserve">หนา4+0.38+4 มม.ขนาด1.00*1.60 ม. </t>
  </si>
  <si>
    <t xml:space="preserve">สายไฟฟ้า CV ขนาด 1Cx185 mm² </t>
  </si>
  <si>
    <t xml:space="preserve">สายไฟฟ้า CV ขนาด 1Cx95 mm² </t>
  </si>
  <si>
    <t xml:space="preserve">สายไฟฟ้า CV ขนาด 1Cx25 mm² </t>
  </si>
  <si>
    <t xml:space="preserve">สายไฟฟ้า CV ขนาด 1Cx16 mm² </t>
  </si>
  <si>
    <t>Access Control</t>
  </si>
  <si>
    <t>เคาน์เตอร์ TOP หินสังเคราะห์ พร้อมตู้ลอย</t>
  </si>
  <si>
    <t>BU-13</t>
  </si>
  <si>
    <t>BU-14</t>
  </si>
  <si>
    <t>เคาน์เตอร์ TOP หินสังเคราะห์+อ่าง Stainless</t>
  </si>
  <si>
    <t>รางม่านจีบแบบรีโมท ช่วง 2.00 ม.+ผ้าทึบแสง</t>
  </si>
  <si>
    <t>รางม่านจีบแบบรีโมท ช่วง 2.50 ม.+ผ้าทึบแสง</t>
  </si>
  <si>
    <t>รางม่านจีบแบบรีโมท ช่วง 3.60 ม.+ผ้าทึบแสง</t>
  </si>
  <si>
    <t>มู่ลี่ปรับแสง ALU. ใบกว้าง 50 มม.</t>
  </si>
  <si>
    <t>รางอลูมิเนียม+ม่าน</t>
  </si>
  <si>
    <t>ตู้ FREZZER แช่นมแม่ 4.2 Q/121 ลิตร</t>
  </si>
  <si>
    <t>F-22</t>
  </si>
  <si>
    <t>โซฟา ขนาด 2 ที่นั่ง หุ้มหนังสังเคราะห์</t>
  </si>
  <si>
    <t>F-23</t>
  </si>
  <si>
    <t>โซฟา ขนาด 3 ที่นั่ง หุ้มหนังสังเคราะห์</t>
  </si>
  <si>
    <t>F-24</t>
  </si>
  <si>
    <t>ตู้เหล็ก มีชั้นวาง หน้าบานกระจก</t>
  </si>
  <si>
    <t>F-25</t>
  </si>
  <si>
    <t>โต๊ะสแตนเลส แบบ 2 ชั้น</t>
  </si>
  <si>
    <t>F-26</t>
  </si>
  <si>
    <t>โต๊ะกลาง TOP ไม้ปิดลามิเนต ขาเหล็กทำสี</t>
  </si>
  <si>
    <t>F-27</t>
  </si>
  <si>
    <t>เตียงเดี่ยวพร้อมเบาะที่นอน</t>
  </si>
  <si>
    <t>F-28</t>
  </si>
  <si>
    <t>โซฟาแบบปรับเอน หุ้มหนังสังเคาระห์</t>
  </si>
  <si>
    <t>F-29</t>
  </si>
  <si>
    <t>ชั้นวางสแตนเลส 50x150x150 ซม.</t>
  </si>
  <si>
    <t>ข้อกำหนด</t>
  </si>
  <si>
    <t>- อุปกรณ์กระจายสัญญาณเครือข่าย สำหรับระบบ PAC X-Ray พร้อมอุปกรณ์ประกอบตาม</t>
  </si>
  <si>
    <t xml:space="preserve">- อุปกรณ์กระจายสัญญาณเครือข่าย สำหรับระบบ HIS &amp; Internet พร้อมอุปกรณ์ประกอบตาม </t>
  </si>
  <si>
    <t>- อุปกรณ์กระจายสัญญาณเครือข่าย สำหรับระบบอื่นๆ พร้อมอุปกรณ์ประกอบตาม</t>
  </si>
  <si>
    <t>เคาน์เตอร์ TOP หินสังเคราะห์ พร้อมอ่างStainless 2 หลุม</t>
  </si>
  <si>
    <t>เคาน์เตอร์ TOP หินสังเคราะห์ หน้าบานกระจก+Alu</t>
  </si>
  <si>
    <t>เตียงเดี่ยว จำนวน 6 เตียง (2ชั้น)</t>
  </si>
  <si>
    <t>เตียงเดี่ยว จำนวน 5 เตียง (2ชั้น)</t>
  </si>
  <si>
    <t>BU-06A</t>
  </si>
  <si>
    <t>เตียงเดี่ยว จำนวน 2 เตียง (2ชั้น) พร้อมโต๊ะ</t>
  </si>
  <si>
    <t>เคาน์เตอร์ TOP หินสังเคราะห์+อ่าง 2 หลุม</t>
  </si>
  <si>
    <t>เคาน์เตอร์ TOP หินสังเคราะห์ พร้อมตู้ลอยและอ่าง Stainless</t>
  </si>
  <si>
    <r>
      <t>กลุ่มงานที่ 1</t>
    </r>
    <r>
      <rPr>
        <sz val="15"/>
        <color indexed="8"/>
        <rFont val="TH SarabunPSK"/>
        <family val="2"/>
      </rPr>
      <t xml:space="preserve"> </t>
    </r>
  </si>
  <si>
    <r>
      <t>กลุ่มงานที่ 3</t>
    </r>
    <r>
      <rPr>
        <sz val="15"/>
        <color indexed="8"/>
        <rFont val="TH SarabunPSK"/>
        <family val="2"/>
      </rPr>
      <t xml:space="preserve"> </t>
    </r>
  </si>
  <si>
    <r>
      <t xml:space="preserve"> </t>
    </r>
    <r>
      <rPr>
        <sz val="15"/>
        <rFont val="TH SarabunPSK"/>
        <family val="2"/>
      </rPr>
      <t>(คิดในราคาเหมารวม ซึ่งรวมค่าใช้จ่ายและค่าภาษีไว้ด้วยแล้ว)</t>
    </r>
  </si>
  <si>
    <t>AHU-01, 4000 CFM (Supply 1 Room) + Startor/DDC Controller/Sensors</t>
  </si>
  <si>
    <t>AHU-02, 4000 CFM (Supply 1 Room) + Startor/DDC Controller/Sensors</t>
  </si>
  <si>
    <t>AHU-03, 6000 CFM (Supply 3 Room) + Startor/DDC Controller/Sensors</t>
  </si>
  <si>
    <t>AHU-04, 14050 CFM (Supply 3 Room) + Startor/DDC Controller/Sensors</t>
  </si>
  <si>
    <t>AHU-05, 14050 CFM (Supply 3 Room) + Startor/DDC Controller/Sensors</t>
  </si>
  <si>
    <t>AHU-06, 1500 CFM (Supply 1 Room) + Startor/DDC Controller/Sensors</t>
  </si>
  <si>
    <t>2.2.1 เครื่องปรับอากาศ (เครื่องควบคุมอากาศปลอดเชื้อสำหรับห้องผ่าตัด/Clean Room Double Skin Air Handling Unit</t>
  </si>
  <si>
    <t>งานแก้ไข busbar ตู้ MDB</t>
  </si>
  <si>
    <t>โต๊ะทำงานภายในห้อง NICU1-NICU4  พร้อมเคาน์เตอร์หินเทียม และอ่างสแตนเลสพับขึ้นรูป</t>
  </si>
  <si>
    <t>เคาน์เตอร์หน้าห้องIntermediate+อ่างสแตนเลสพับขึ้นรูป+ก็อก Censor พร้อมอุปกรณ์</t>
  </si>
  <si>
    <t>งานระบบไฟฟ้า</t>
  </si>
  <si>
    <t>UPS 120 Kva 10 minbackup</t>
  </si>
  <si>
    <t>รวม (3) งานระบบไฟฟ้า</t>
  </si>
  <si>
    <t>หลักเกณฑ์และวิธีการกำหนดราคากลางงานก่อสร้าง ลงวันที่ 19 ตุลาคม 2560 (ราชกิจจานุเบกษา ลงวันที่ 14 พ.ย. 2560 มีผลใช้บังคับ วันที่ 15 พ.ย. 2560)</t>
  </si>
  <si>
    <t>ประกาศอัตราดอกเบี้ยเงินกู้ฯ และปรับปรุงตาราง Factor F หนังสือกรมบัญชีกลาง ที่ กค 0433.2/ว.281 ลงวันที่ 19 มิถุนายน 2563</t>
  </si>
  <si>
    <t>จำนวนชั้น</t>
  </si>
  <si>
    <t>วันที่ประมาณราคา   เดือนกุมภาพันธ์ 2564</t>
  </si>
  <si>
    <t xml:space="preserve"> - ตู้ Rack ขนาด 42U (พร้อมอุปกรณ์ประกอบ พัดลม-รางปลั๊กไฟ)</t>
  </si>
  <si>
    <t>เครื่องทำน้ำร้อน ขนาด 6000 w</t>
  </si>
  <si>
    <t>งานสำรองระบบไฟฟ้าโดยการไฟฟ้านครหลวง อาคารสถาบันสุขภาพเด็กแห่งชาติมหาราชินี</t>
  </si>
  <si>
    <t>1.1.2 งานโครงเหล็ก</t>
  </si>
  <si>
    <t>รวม  (1.1.2 ) งานโครงเหล็ก</t>
  </si>
  <si>
    <t xml:space="preserve">             -pipe fitting </t>
  </si>
  <si>
    <t>รางม่านจีบแบบรีโมท ช่วง 3.00 ม.+ผ้าทึบแสง</t>
  </si>
  <si>
    <t>คำนวณเทียบอัตราส่วนเพื่อหาค่า Factor F</t>
  </si>
  <si>
    <t>ค่าวัสดุ และค่าแรงงาน ของงานก่อสร้าง</t>
  </si>
  <si>
    <t>เงื่อนไข</t>
  </si>
  <si>
    <t>เงินล่วงหน้าจ่าย 0%</t>
  </si>
  <si>
    <t xml:space="preserve">ดอกเบี้ยเงินกู้ </t>
  </si>
  <si>
    <t>%  ต่อปี</t>
  </si>
  <si>
    <t>เงินประกันผลงานหัก 0%</t>
  </si>
  <si>
    <t>ภาษีมูลค่าเพิ่ม (VAT) 7%</t>
  </si>
  <si>
    <t>เมื่อ</t>
  </si>
  <si>
    <t>ต้องการหาค่า Factor F ของค่างานต้นทุน</t>
  </si>
  <si>
    <t>=</t>
  </si>
  <si>
    <t>ค่างานต้นทุนตัวต่ำกว่าค่างาน ต้นทุน A</t>
  </si>
  <si>
    <t>ค่างานต้นทุนตัวสูงกว่าค่างาน ต้นทุน A</t>
  </si>
  <si>
    <t>ค่า Factor F ของงานต้นทุน B</t>
  </si>
  <si>
    <t>ค่า Factor F ของงานต้นทุน C</t>
  </si>
  <si>
    <t>ค่า Factor F</t>
  </si>
  <si>
    <t>[ (</t>
  </si>
  <si>
    <t>)</t>
  </si>
  <si>
    <t>x</t>
  </si>
  <si>
    <t>(</t>
  </si>
  <si>
    <t>)]</t>
  </si>
  <si>
    <t>แทนค่าสูตร</t>
  </si>
  <si>
    <t>[(</t>
  </si>
  <si>
    <t>)(</t>
  </si>
  <si>
    <t>- [(</t>
  </si>
  <si>
    <t>ดังนั้นใช้ Factor F</t>
  </si>
  <si>
    <t>ราคาค่าก่อสร้างเมื่อรวม Factor F</t>
  </si>
  <si>
    <t>โครงการ  ปรับปรุงพื้นที่หอผู้ป่วย ส.9+Nicu สถาบันสุขภาพเด็กแห่งชาติมหาราชินี</t>
  </si>
  <si>
    <t>- ปรับย้ายตำแหน่งชุดหัวสปริงเกอร์ระบบดับเพลิงส่วนติดฝ้าเพดาน</t>
  </si>
  <si>
    <t>ผนังเลื่อนกั้นห้องสำเร็จรูป ความหนา 10 ซม.แบบล้อเดี่ยว ปิดผิวลามิเนต ไส้กลางบุฉนวนกันเสียง</t>
  </si>
  <si>
    <t xml:space="preserve"> - งานซ่อมท่อระบบประปา สุขาภิบาล ใต้พื้นชั้น10 เหนือฝ้าเพดานชั้น9 ส่วนปรับปรุง</t>
  </si>
  <si>
    <t>ราคาค่าแรงงานตามบัญชีค่าแรงงาน / ค่าดำเนินการ สำหรับถอดแบบคำนวนราคากลางงานก่อสร้าง เดือน ธันวาคม 2561</t>
  </si>
  <si>
    <t>โครงการพัฒนาปรับปรุงพื้นที่ ส. 9 850 ตร.ม. x 30,000 บาท/ตารางเมตร /1.4 โครงการพัฒนาปรับปรุงพื้นที่หอผู้ป่วย</t>
  </si>
  <si>
    <t xml:space="preserve"> ส. 9 ฝั่งตะวันออก โดยปรับปรุงเป็น NICU จำนวน 850 ตร.ม. x 30,000 บาท ต่อตารางเมตร (พัฒนาปรับปรุงพื้นที่  </t>
  </si>
  <si>
    <t>หอผู้ป่วย ส. 9 และพื้นที่หอผู้ป่วย ส. 9  ฝั่งตะวันออก)</t>
  </si>
  <si>
    <r>
      <t>FACTOR . F  ประเภทงานอาคาร</t>
    </r>
    <r>
      <rPr>
        <sz val="14"/>
        <rFont val="TH SarabunPSK"/>
        <family val="2"/>
      </rPr>
      <t xml:space="preserve">  เงื่อนไข  - เงินล่วงหน้าจ่าย  0%  ,  - เงินประกันผลงานหัก  0 % ,  - ดอกเบี้ยเงินกู้  5 %  ,  ค่าภาษีมูลค่าเพิ่ม  7 % </t>
    </r>
  </si>
  <si>
    <t xml:space="preserve">                                             (ลงชื่อ)..........................................................ประธานคณะกรรมการ</t>
  </si>
  <si>
    <t xml:space="preserve">                                                         (นายศุภวัชร บุญกษิดิ์เดช)</t>
  </si>
  <si>
    <t xml:space="preserve">                     (ลงชื่อ)........................................................กรรมการ      (ลงชื่อ).....................................................กรรมการ</t>
  </si>
  <si>
    <t xml:space="preserve">                                            (ลงชื่อ)........................................................กรรมการ      </t>
  </si>
  <si>
    <t xml:space="preserve">                                (นายเปรมศักดิ์ เหล่าอยู่คง)                                      (นางอรวรรณ ขาวโสภา)</t>
  </si>
  <si>
    <t xml:space="preserve">                                                           (นายสุพร  ขุมทอง)                           </t>
  </si>
  <si>
    <t xml:space="preserve">                                 (นางอัชฌา พัฒนาศรีโรจน์)                                    (นายอนุวัฒน์ วุฒิมานพ)</t>
  </si>
  <si>
    <t xml:space="preserve">   โครงการพัฒนาปรับปรุงพื้นที่ ส. 9 850 ตร.ม. x 30,000 บาท/ตารางเมตร /1.4 โครงการพัฒนาปรับปรุงพื้นที่หอผู้ป่วย ส. 9 ฝั่งตะวันออก โดยปรับปรุงเป็น NICU จำนวน 850 ตร.ม. x 30,000 บาท ต่อตารางเมตร (พัฒนาปรับปรุงพื้นที่ หอผู้ป่วย ส. 9 และพื้นที่หอผู้ป่วย ส. 9  ฝั่งตะวันออก)</t>
  </si>
  <si>
    <r>
      <t xml:space="preserve">- </t>
    </r>
    <r>
      <rPr>
        <sz val="16"/>
        <color theme="1"/>
        <rFont val="Symbol"/>
        <family val="1"/>
        <charset val="2"/>
      </rPr>
      <t>ฦ</t>
    </r>
    <r>
      <rPr>
        <sz val="16"/>
        <color theme="1"/>
        <rFont val="TH SarabunPSK"/>
        <family val="2"/>
      </rPr>
      <t xml:space="preserve">  3/4" </t>
    </r>
  </si>
  <si>
    <r>
      <t xml:space="preserve">- </t>
    </r>
    <r>
      <rPr>
        <sz val="16"/>
        <color theme="1"/>
        <rFont val="Symbol"/>
        <family val="1"/>
        <charset val="2"/>
      </rPr>
      <t>ฦ</t>
    </r>
    <r>
      <rPr>
        <sz val="16"/>
        <color theme="1"/>
        <rFont val="TH SarabunPSK"/>
        <family val="2"/>
      </rPr>
      <t xml:space="preserve">  1" </t>
    </r>
  </si>
  <si>
    <r>
      <t xml:space="preserve">- </t>
    </r>
    <r>
      <rPr>
        <sz val="16"/>
        <color theme="1"/>
        <rFont val="Symbol"/>
        <family val="1"/>
        <charset val="2"/>
      </rPr>
      <t>ฦ</t>
    </r>
    <r>
      <rPr>
        <sz val="16"/>
        <color theme="1"/>
        <rFont val="TH SarabunPSK"/>
        <family val="2"/>
      </rPr>
      <t xml:space="preserve">  1 1/4" </t>
    </r>
  </si>
  <si>
    <r>
      <t xml:space="preserve">- </t>
    </r>
    <r>
      <rPr>
        <sz val="16"/>
        <color theme="1"/>
        <rFont val="Symbol"/>
        <family val="1"/>
        <charset val="2"/>
      </rPr>
      <t>ฦ</t>
    </r>
    <r>
      <rPr>
        <sz val="16"/>
        <color theme="1"/>
        <rFont val="TH SarabunPSK"/>
        <family val="2"/>
      </rPr>
      <t xml:space="preserve">  1 1/2" </t>
    </r>
  </si>
  <si>
    <r>
      <t xml:space="preserve">- </t>
    </r>
    <r>
      <rPr>
        <sz val="16"/>
        <color theme="1"/>
        <rFont val="Symbol"/>
        <family val="1"/>
        <charset val="2"/>
      </rPr>
      <t>ฦ</t>
    </r>
    <r>
      <rPr>
        <sz val="16"/>
        <color theme="1"/>
        <rFont val="TH SarabunPSK"/>
        <family val="2"/>
      </rPr>
      <t xml:space="preserve">  2" </t>
    </r>
  </si>
  <si>
    <r>
      <rPr>
        <sz val="16"/>
        <color theme="1"/>
        <rFont val="Symbol"/>
        <family val="1"/>
        <charset val="2"/>
      </rPr>
      <t>ฦ</t>
    </r>
    <r>
      <rPr>
        <sz val="16"/>
        <color theme="1"/>
        <rFont val="TH SarabunPSK"/>
        <family val="2"/>
      </rPr>
      <t xml:space="preserve">  1" </t>
    </r>
  </si>
  <si>
    <r>
      <rPr>
        <sz val="16"/>
        <color theme="1"/>
        <rFont val="Symbol"/>
        <family val="1"/>
        <charset val="2"/>
      </rPr>
      <t>ฦ</t>
    </r>
    <r>
      <rPr>
        <sz val="16"/>
        <color theme="1"/>
        <rFont val="TH SarabunPSK"/>
        <family val="2"/>
      </rPr>
      <t xml:space="preserve">  11/2" </t>
    </r>
  </si>
  <si>
    <r>
      <rPr>
        <sz val="16"/>
        <color theme="1"/>
        <rFont val="Symbol"/>
        <family val="1"/>
        <charset val="2"/>
      </rPr>
      <t>ฦ</t>
    </r>
    <r>
      <rPr>
        <sz val="16"/>
        <color theme="1"/>
        <rFont val="TH SarabunPSK"/>
        <family val="2"/>
      </rPr>
      <t xml:space="preserve">  21/2" </t>
    </r>
  </si>
  <si>
    <r>
      <rPr>
        <sz val="16"/>
        <color theme="1"/>
        <rFont val="Symbol"/>
        <family val="1"/>
        <charset val="2"/>
      </rPr>
      <t>ฦ</t>
    </r>
    <r>
      <rPr>
        <sz val="16"/>
        <color theme="1"/>
        <rFont val="TH SarabunPSK"/>
        <family val="2"/>
      </rPr>
      <t xml:space="preserve">  4" </t>
    </r>
  </si>
  <si>
    <r>
      <t xml:space="preserve">- </t>
    </r>
    <r>
      <rPr>
        <sz val="16"/>
        <color theme="1"/>
        <rFont val="Symbol"/>
        <family val="1"/>
        <charset val="2"/>
      </rPr>
      <t>ฦ</t>
    </r>
    <r>
      <rPr>
        <sz val="16"/>
        <color theme="1"/>
        <rFont val="TH SarabunPSK"/>
        <family val="2"/>
      </rPr>
      <t xml:space="preserve">  1/4" </t>
    </r>
  </si>
  <si>
    <r>
      <t xml:space="preserve">- </t>
    </r>
    <r>
      <rPr>
        <sz val="16"/>
        <color theme="1"/>
        <rFont val="Symbol"/>
        <family val="1"/>
        <charset val="2"/>
      </rPr>
      <t>ฦ</t>
    </r>
    <r>
      <rPr>
        <sz val="16"/>
        <color theme="1"/>
        <rFont val="TH SarabunPSK"/>
        <family val="2"/>
      </rPr>
      <t xml:space="preserve">  3/8" </t>
    </r>
  </si>
  <si>
    <r>
      <t xml:space="preserve">- </t>
    </r>
    <r>
      <rPr>
        <sz val="16"/>
        <color theme="1"/>
        <rFont val="Symbol"/>
        <family val="1"/>
        <charset val="2"/>
      </rPr>
      <t>ฦ</t>
    </r>
    <r>
      <rPr>
        <sz val="16"/>
        <color theme="1"/>
        <rFont val="TH SarabunPSK"/>
        <family val="2"/>
      </rPr>
      <t xml:space="preserve">  1/2" </t>
    </r>
  </si>
  <si>
    <r>
      <t xml:space="preserve">- </t>
    </r>
    <r>
      <rPr>
        <sz val="16"/>
        <color theme="1"/>
        <rFont val="Symbol"/>
        <family val="1"/>
        <charset val="2"/>
      </rPr>
      <t>ฦ</t>
    </r>
    <r>
      <rPr>
        <sz val="16"/>
        <color theme="1"/>
        <rFont val="TH SarabunPSK"/>
        <family val="2"/>
      </rPr>
      <t xml:space="preserve">  5/8" </t>
    </r>
  </si>
  <si>
    <r>
      <t xml:space="preserve">- </t>
    </r>
    <r>
      <rPr>
        <sz val="16"/>
        <color theme="1"/>
        <rFont val="Symbol"/>
        <family val="1"/>
        <charset val="2"/>
      </rPr>
      <t>ฦ</t>
    </r>
    <r>
      <rPr>
        <sz val="16"/>
        <color theme="1"/>
        <rFont val="TH SarabunPSK"/>
        <family val="2"/>
      </rPr>
      <t xml:space="preserve">  7/8" </t>
    </r>
  </si>
  <si>
    <r>
      <t xml:space="preserve">- </t>
    </r>
    <r>
      <rPr>
        <sz val="16"/>
        <color theme="1"/>
        <rFont val="Symbol"/>
        <family val="1"/>
        <charset val="2"/>
      </rPr>
      <t>ฦ</t>
    </r>
    <r>
      <rPr>
        <sz val="16"/>
        <color theme="1"/>
        <rFont val="TH SarabunPSK"/>
        <family val="2"/>
      </rPr>
      <t xml:space="preserve">  1-1/8" </t>
    </r>
  </si>
  <si>
    <r>
      <t xml:space="preserve">- </t>
    </r>
    <r>
      <rPr>
        <sz val="16"/>
        <color theme="1"/>
        <rFont val="Symbol"/>
        <family val="1"/>
        <charset val="2"/>
      </rPr>
      <t>ฦ</t>
    </r>
    <r>
      <rPr>
        <sz val="16"/>
        <color theme="1"/>
        <rFont val="TH SarabunPSK"/>
        <family val="2"/>
      </rPr>
      <t xml:space="preserve">  1-3/8" </t>
    </r>
  </si>
  <si>
    <r>
      <t xml:space="preserve">- </t>
    </r>
    <r>
      <rPr>
        <sz val="16"/>
        <color theme="1"/>
        <rFont val="Symbol"/>
        <family val="1"/>
        <charset val="2"/>
      </rPr>
      <t>ฦ</t>
    </r>
    <r>
      <rPr>
        <sz val="16"/>
        <color theme="1"/>
        <rFont val="TH SarabunPSK"/>
        <family val="2"/>
      </rPr>
      <t xml:space="preserve">  1-5/8" </t>
    </r>
  </si>
  <si>
    <r>
      <rPr>
        <sz val="16"/>
        <color theme="1"/>
        <rFont val="Symbol"/>
        <family val="1"/>
        <charset val="2"/>
      </rPr>
      <t>ฦ</t>
    </r>
    <r>
      <rPr>
        <sz val="16"/>
        <color theme="1"/>
        <rFont val="TH SarabunPSK"/>
        <family val="2"/>
      </rPr>
      <t xml:space="preserve">  1-1/2" </t>
    </r>
  </si>
  <si>
    <r>
      <rPr>
        <sz val="16"/>
        <color theme="1"/>
        <rFont val="Symbol"/>
        <family val="1"/>
        <charset val="2"/>
      </rPr>
      <t>ฦ</t>
    </r>
    <r>
      <rPr>
        <sz val="16"/>
        <color theme="1"/>
        <rFont val="TH SarabunPSK"/>
        <family val="2"/>
      </rPr>
      <t xml:space="preserve">  2" </t>
    </r>
  </si>
  <si>
    <r>
      <rPr>
        <sz val="16"/>
        <color theme="1"/>
        <rFont val="Symbol"/>
        <family val="1"/>
        <charset val="2"/>
      </rPr>
      <t>ฦ</t>
    </r>
    <r>
      <rPr>
        <sz val="16"/>
        <color theme="1"/>
        <rFont val="TH SarabunPSK"/>
        <family val="2"/>
      </rPr>
      <t xml:space="preserve">  2-1/2" </t>
    </r>
  </si>
  <si>
    <r>
      <rPr>
        <sz val="16"/>
        <color theme="1"/>
        <rFont val="Symbol"/>
        <family val="1"/>
        <charset val="2"/>
      </rPr>
      <t>ฦ</t>
    </r>
    <r>
      <rPr>
        <sz val="16"/>
        <color theme="1"/>
        <rFont val="TH SarabunPSK"/>
        <family val="2"/>
      </rPr>
      <t xml:space="preserve">  3" </t>
    </r>
  </si>
  <si>
    <r>
      <t xml:space="preserve">หมายเหตุ : </t>
    </r>
    <r>
      <rPr>
        <sz val="16"/>
        <color theme="1"/>
        <rFont val="TH SarabunPSK"/>
        <family val="2"/>
      </rPr>
      <t xml:space="preserve"> </t>
    </r>
  </si>
  <si>
    <r>
      <rPr>
        <sz val="16"/>
        <color theme="1"/>
        <rFont val="Symbol"/>
        <family val="1"/>
        <charset val="2"/>
      </rPr>
      <t>ฦ</t>
    </r>
    <r>
      <rPr>
        <sz val="16"/>
        <color theme="1"/>
        <rFont val="TH SarabunPSK"/>
        <family val="2"/>
      </rPr>
      <t xml:space="preserve">  6" </t>
    </r>
  </si>
  <si>
    <t>ท่อเหล็กดำ เบอร์ 40 (Black steel SCH40 (SML))</t>
  </si>
  <si>
    <t>ราคาค่าวัสดุ สำนักดัชนีเศรษฐกิจการค้า  กระทรวงพาณิชย์  กรุงเทพมหานคร  ประจำเดือน เมษายน 2565</t>
  </si>
  <si>
    <t>ปรับราคาเมื่อเดือน พฤษภาคม 2565</t>
  </si>
  <si>
    <t>เดือน พฤษภาคม 2565</t>
  </si>
  <si>
    <t>สพฐ 2565</t>
  </si>
  <si>
    <t>ปิดวอลล์เปเปอร์(ชนิดหลังผ้า)</t>
  </si>
  <si>
    <t>สพฐ 2565+wall paper</t>
  </si>
  <si>
    <t>ดัชนีเดือนเม.ย.2565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</si>
</sst>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3">
    <numFmt numFmtId="5" formatCode="&quot;฿&quot;#,##0;\-&quot;฿&quot;#,##0"/>
    <numFmt numFmtId="41" formatCode="_-* #,##0_-;\-* #,##0_-;_-* &quot;-&quot;_-;_-@_-"/>
    <numFmt numFmtId="44" formatCode="_-&quot;฿&quot;* #,##0.00_-;\-&quot;฿&quot;* #,##0.00_-;_-&quot;฿&quot;* &quot;-&quot;??_-;_-@_-"/>
    <numFmt numFmtId="43" formatCode="_-* #,##0.00_-;\-* #,##0.00_-;_-* &quot;-&quot;??_-;_-@_-"/>
    <numFmt numFmtId="187" formatCode="&quot;$&quot;#,##0_);\(&quot;$&quot;#,##0\)"/>
    <numFmt numFmtId="188" formatCode="&quot;$&quot;#,##0.00_);[Red]\(&quot;$&quot;#,##0.00\)"/>
    <numFmt numFmtId="189" formatCode="_(&quot;$&quot;* #,##0_);_(&quot;$&quot;* \(#,##0\);_(&quot;$&quot;* &quot;-&quot;_);_(@_)"/>
    <numFmt numFmtId="190" formatCode="_(* #,##0_);_(* \(#,##0\);_(* &quot;-&quot;_);_(@_)"/>
    <numFmt numFmtId="191" formatCode="_(&quot;$&quot;* #,##0.00_);_(&quot;$&quot;* \(#,##0.00\);_(&quot;$&quot;* &quot;-&quot;??_);_(@_)"/>
    <numFmt numFmtId="192" formatCode="_(* #,##0.00_);_(* \(#,##0.00\);_(* &quot;-&quot;??_);_(@_)"/>
    <numFmt numFmtId="193" formatCode="\t&quot;฿&quot;#,##0_);[Red]\(\t&quot;฿&quot;#,##0\)"/>
    <numFmt numFmtId="194" formatCode="_(* #,##0_);_(* \(#,##0\);_(* &quot;-&quot;??_);_(@_)"/>
    <numFmt numFmtId="195" formatCode="0.0000"/>
    <numFmt numFmtId="196" formatCode="0.0"/>
    <numFmt numFmtId="197" formatCode="_-* #,##0_-;\-* #,##0_-;_-* &quot;-&quot;??_-;_-@_-"/>
    <numFmt numFmtId="198" formatCode="_-* #,##0.0_-;\-* #,##0.0_-;_-* &quot;-&quot;??_-;_-@_-"/>
    <numFmt numFmtId="199" formatCode="_(* #,##0.0_);_(* \(#,##0.0\);_(* &quot;-&quot;??_);_(@_)"/>
    <numFmt numFmtId="200" formatCode="0_)"/>
    <numFmt numFmtId="201" formatCode="0.00000"/>
    <numFmt numFmtId="202" formatCode="General_)"/>
    <numFmt numFmtId="203" formatCode="0.000"/>
    <numFmt numFmtId="204" formatCode="0.00_)"/>
    <numFmt numFmtId="205" formatCode="#,##0.0;[Red]\-#,##0.0"/>
    <numFmt numFmtId="206" formatCode="_-* #,##0.0000_-;\-* #,##0.0000_-;_-* &quot;-&quot;??_-;_-@_-"/>
    <numFmt numFmtId="207" formatCode="_-* #,##0.00000_-;\-* #,##0.00000_-;_-* &quot;-&quot;??_-;_-@_-"/>
    <numFmt numFmtId="208" formatCode="_-* #,##0.0_-;\-* #,##0.0_-;_-* &quot;-&quot;?_-;_-@_-"/>
    <numFmt numFmtId="209" formatCode="#,##0.0000;[Red]\-#,##0.0000"/>
    <numFmt numFmtId="210" formatCode="_-* #,##0.00_-;\-* #,##0.00_-;_-* \-??_-;_-@_-"/>
    <numFmt numFmtId="211" formatCode="\฿#,##0\ ;&quot;(฿&quot;#,##0\)"/>
    <numFmt numFmtId="212" formatCode="&quot;\&quot;#,##0;[Red]&quot;\&quot;\-#,##0"/>
    <numFmt numFmtId="213" formatCode="_ * #,##0.00_ ;_ * \-#,##0.00_ ;_ * &quot;-&quot;??_ ;_ @_ "/>
    <numFmt numFmtId="214" formatCode="_ * #,##0_ ;_ * \-#,##0_ ;_ * &quot;-&quot;_ ;_ @_ "/>
    <numFmt numFmtId="215" formatCode="&quot;฿&quot;\t#,##0_);\(&quot;฿&quot;\t#,##0\)"/>
    <numFmt numFmtId="216" formatCode="\t0.00E+00"/>
    <numFmt numFmtId="217" formatCode="#,##0\ ;&quot; (&quot;#,##0\);&quot; - &quot;;@\ "/>
    <numFmt numFmtId="218" formatCode="_(* #,##0.00000000000_);_(* \(#,##0.00000000000\);_(* &quot;-&quot;??_);_(@_)"/>
    <numFmt numFmtId="219" formatCode="#,##0.00&quot; $&quot;;\-#,##0.00&quot; $&quot;"/>
    <numFmt numFmtId="220" formatCode="#,##0.00&quot; $&quot;;[Red]\-#,##0.00&quot; $&quot;"/>
    <numFmt numFmtId="221" formatCode="d\.m\.yy"/>
    <numFmt numFmtId="222" formatCode="d\.mmm\.yy"/>
    <numFmt numFmtId="223" formatCode="d\.mmm"/>
    <numFmt numFmtId="224" formatCode="mmm\.yy"/>
    <numFmt numFmtId="225" formatCode="_-&quot;THB&quot;* #,##0.00_-;\-&quot;THB&quot;* #,##0.00_-;_-&quot;THB&quot;* &quot;-&quot;??_-;_-@_-"/>
    <numFmt numFmtId="226" formatCode="#,##0.0;[Blue]\(\-#,##0.0\);\ &quot; &quot;"/>
    <numFmt numFmtId="227" formatCode="&quot;£&quot;#,##0;[Red]\-&quot;£&quot;#,##0"/>
    <numFmt numFmtId="228" formatCode="#,##0.000_ ;\-#,##0.000\ "/>
    <numFmt numFmtId="229" formatCode="#,##0%;[Blue]\(\-#,##0%\);\ &quot; &quot;"/>
    <numFmt numFmtId="230" formatCode="#,##0\ \ต\ร.\ม.;[Blue]\(\-#,##0\ \ต\ร.\ม.\);\ &quot; &quot;"/>
    <numFmt numFmtId="231" formatCode="#,##0.00\ &quot;F&quot;;\-#,##0.00\ &quot;F&quot;"/>
    <numFmt numFmtId="232" formatCode="#,##0.00;[Blue]\(\-#,##0.00\);\ &quot; &quot;"/>
    <numFmt numFmtId="233" formatCode="&quot;THB&quot;#,##0;[Red]\-&quot;THB&quot;#,##0"/>
    <numFmt numFmtId="234" formatCode="\t#,##0_);\(\t#,##0\)"/>
    <numFmt numFmtId="235" formatCode="\t#,##0_);[Red]\(\t#,##0\)"/>
    <numFmt numFmtId="236" formatCode="h\.mm"/>
    <numFmt numFmtId="237" formatCode="\$#,##0\ ;&quot;($&quot;#,##0\)"/>
    <numFmt numFmtId="238" formatCode="dd\-mmm\-yy_)"/>
    <numFmt numFmtId="239" formatCode="0."/>
    <numFmt numFmtId="240" formatCode="0.0%"/>
    <numFmt numFmtId="241" formatCode="_-[$€]* #,##0.00_-;\-[$€]* #,##0.00_-;_-[$€]* &quot;-&quot;??_-;_-@_-"/>
    <numFmt numFmtId="242" formatCode="#,##0.00\ ;&quot; (&quot;#,##0.00\);&quot; -&quot;#\ ;@\ "/>
    <numFmt numFmtId="243" formatCode="#,##0\ \ ;\(#,##0\)\ ;\—\ \ \ \ "/>
    <numFmt numFmtId="244" formatCode="_-* #,##0&quot; F&quot;_-;\-* #,##0&quot; F&quot;_-;_-* &quot;-&quot;&quot; F&quot;_-;_-@_-"/>
    <numFmt numFmtId="245" formatCode="_-* #,##0.00&quot; F&quot;_-;\-* #,##0.00&quot; F&quot;_-;_-* &quot;-&quot;??&quot; F&quot;_-;_-@_-"/>
    <numFmt numFmtId="246" formatCode="#,##0.00\ ;&quot; (&quot;#,##0.00&quot;) &quot;;&quot; -&quot;#\ ;@\ "/>
    <numFmt numFmtId="247" formatCode="\ว\ว\/\ด\ด\/\ป\ป"/>
    <numFmt numFmtId="248" formatCode="&quot;ฃค&quot;#,##0;&quot;ฃค&quot;\-#,##0"/>
    <numFmt numFmtId="249" formatCode="0&quot;  &quot;"/>
    <numFmt numFmtId="250" formatCode="#,##0&quot;£&quot;_);[Red]\(#,##0&quot;£&quot;\)"/>
    <numFmt numFmtId="251" formatCode="d\.m\.yy\ h:mm"/>
    <numFmt numFmtId="252" formatCode="_-* #,##0.00\ &quot;F&quot;_-;\-* #,##0.00\ &quot;F&quot;_-;_-* &quot;-&quot;??\ &quot;F&quot;_-;_-@_-"/>
    <numFmt numFmtId="253" formatCode="_-&quot;$&quot;* #,##0_-;\-&quot;$&quot;* #,##0_-;_-&quot;$&quot;* &quot;-&quot;_-;_-@_-"/>
    <numFmt numFmtId="254" formatCode="_-&quot;$&quot;* #,##0.00_-;\-&quot;$&quot;* #,##0.00_-;_-&quot;$&quot;* &quot;-&quot;??_-;_-@_-"/>
    <numFmt numFmtId="255" formatCode="0.00&quot;  &quot;"/>
    <numFmt numFmtId="256" formatCode="0.00_ "/>
    <numFmt numFmtId="257" formatCode="\ว\ \ด\ด\ด\ด\ \ป\ป\ป\ป"/>
    <numFmt numFmtId="258" formatCode="\ช\:\น\น\:ss"/>
    <numFmt numFmtId="259" formatCode="&quot;$&quot;#,##0.00;[Red]\-&quot;$&quot;#,##0.00"/>
    <numFmt numFmtId="260" formatCode="_-* #,##0.00_-;\-* #,##0.00_-;_-* &quot;-&quot;_-;_-@_-"/>
    <numFmt numFmtId="261" formatCode="_ &quot;\&quot;* #,##0.00_ ;_ &quot;\&quot;* \-#,##0.00_ ;_ &quot;\&quot;* &quot;-&quot;??_ ;_ @_ "/>
    <numFmt numFmtId="262" formatCode="[$-409]dd\-mmm\-yy;@"/>
    <numFmt numFmtId="263" formatCode="[$-409]mmmm\ d\,\ yyyy;@"/>
    <numFmt numFmtId="264" formatCode="&quot;฿&quot;#,##0_);\(&quot;฿&quot;#,##0\)"/>
    <numFmt numFmtId="265" formatCode="0.0000000"/>
  </numFmts>
  <fonts count="252">
    <font>
      <sz val="14"/>
      <name val="AngsanaUPC"/>
    </font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4"/>
      <name val="AngsanaUPC"/>
      <family val="1"/>
      <charset val="222"/>
    </font>
    <font>
      <sz val="12"/>
      <name val="EucrosiaUPC"/>
      <family val="1"/>
      <charset val="222"/>
    </font>
    <font>
      <b/>
      <sz val="14"/>
      <name val="Cordia New"/>
      <family val="2"/>
    </font>
    <font>
      <b/>
      <sz val="18"/>
      <name val="CordiaUPC"/>
      <family val="2"/>
      <charset val="222"/>
    </font>
    <font>
      <b/>
      <sz val="14"/>
      <name val="CordiaUPC"/>
      <family val="2"/>
      <charset val="222"/>
    </font>
    <font>
      <b/>
      <sz val="16"/>
      <color indexed="8"/>
      <name val="CordiaUPC"/>
      <family val="2"/>
      <charset val="222"/>
    </font>
    <font>
      <b/>
      <sz val="14"/>
      <color indexed="8"/>
      <name val="CordiaUPC"/>
      <family val="2"/>
      <charset val="222"/>
    </font>
    <font>
      <b/>
      <sz val="14"/>
      <color indexed="10"/>
      <name val="CordiaUPC"/>
      <family val="2"/>
      <charset val="222"/>
    </font>
    <font>
      <sz val="8"/>
      <name val="AngsanaUPC"/>
      <family val="1"/>
      <charset val="222"/>
    </font>
    <font>
      <b/>
      <sz val="16"/>
      <name val="CordiaUPC"/>
      <family val="2"/>
      <charset val="222"/>
    </font>
    <font>
      <sz val="14"/>
      <name val="AngsanaUPC"/>
      <family val="1"/>
      <charset val="222"/>
    </font>
    <font>
      <b/>
      <sz val="14"/>
      <name val="AngsanaUPC"/>
      <family val="1"/>
      <charset val="222"/>
    </font>
    <font>
      <b/>
      <sz val="14"/>
      <color indexed="12"/>
      <name val="CordiaUPC"/>
      <family val="2"/>
      <charset val="222"/>
    </font>
    <font>
      <b/>
      <sz val="24"/>
      <name val="CordiaUPC"/>
      <family val="2"/>
      <charset val="222"/>
    </font>
    <font>
      <b/>
      <sz val="20"/>
      <name val="CordiaUPC"/>
      <family val="2"/>
      <charset val="222"/>
    </font>
    <font>
      <sz val="10"/>
      <name val="Arial"/>
      <family val="2"/>
    </font>
    <font>
      <b/>
      <sz val="16"/>
      <name val="Cordia New"/>
      <family val="2"/>
    </font>
    <font>
      <sz val="14"/>
      <name val="Cordia New"/>
      <family val="2"/>
    </font>
    <font>
      <b/>
      <sz val="16"/>
      <color indexed="10"/>
      <name val="CordiaUPC"/>
      <family val="2"/>
      <charset val="222"/>
    </font>
    <font>
      <b/>
      <sz val="16"/>
      <color indexed="12"/>
      <name val="CordiaUPC"/>
      <family val="2"/>
      <charset val="222"/>
    </font>
    <font>
      <b/>
      <sz val="14"/>
      <color indexed="10"/>
      <name val="Cordia New"/>
      <family val="2"/>
    </font>
    <font>
      <b/>
      <sz val="18"/>
      <color indexed="12"/>
      <name val="CordiaUPC"/>
      <family val="2"/>
      <charset val="222"/>
    </font>
    <font>
      <b/>
      <sz val="18"/>
      <color indexed="10"/>
      <name val="CordiaUPC"/>
      <family val="2"/>
      <charset val="222"/>
    </font>
    <font>
      <sz val="14"/>
      <color indexed="12"/>
      <name val="Cordia New"/>
      <family val="2"/>
    </font>
    <font>
      <i/>
      <sz val="14"/>
      <name val="CordiaUPC"/>
      <family val="2"/>
      <charset val="222"/>
    </font>
    <font>
      <b/>
      <sz val="14"/>
      <color indexed="21"/>
      <name val="CordiaUPC"/>
      <family val="2"/>
      <charset val="222"/>
    </font>
    <font>
      <b/>
      <i/>
      <sz val="14"/>
      <color indexed="12"/>
      <name val="CordiaUPC"/>
      <family val="2"/>
      <charset val="222"/>
    </font>
    <font>
      <b/>
      <i/>
      <sz val="18"/>
      <color indexed="8"/>
      <name val="CordiaUPC"/>
      <family val="2"/>
      <charset val="222"/>
    </font>
    <font>
      <b/>
      <sz val="14"/>
      <color indexed="61"/>
      <name val="CordiaUPC"/>
      <family val="2"/>
      <charset val="222"/>
    </font>
    <font>
      <sz val="12"/>
      <name val="AngsanaUPC"/>
      <family val="1"/>
      <charset val="222"/>
    </font>
    <font>
      <sz val="14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b/>
      <sz val="18"/>
      <name val="TH SarabunPSK"/>
      <family val="2"/>
    </font>
    <font>
      <sz val="14"/>
      <color indexed="8"/>
      <name val="TH SarabunPSK"/>
      <family val="2"/>
    </font>
    <font>
      <b/>
      <sz val="22"/>
      <name val="TH SarabunPSK"/>
      <family val="2"/>
    </font>
    <font>
      <b/>
      <sz val="16"/>
      <name val="TH SarabunPSK"/>
      <family val="2"/>
    </font>
    <font>
      <b/>
      <sz val="14"/>
      <color indexed="10"/>
      <name val="TH SarabunPSK"/>
      <family val="2"/>
    </font>
    <font>
      <sz val="12"/>
      <name val="CordiaUPC"/>
      <family val="2"/>
      <charset val="222"/>
    </font>
    <font>
      <sz val="14"/>
      <name val="CordiaUPC"/>
      <family val="2"/>
      <charset val="222"/>
    </font>
    <font>
      <sz val="14"/>
      <name val="AngsanaUPC"/>
      <family val="1"/>
    </font>
    <font>
      <sz val="16"/>
      <name val="TH SarabunPSK"/>
      <family val="2"/>
    </font>
    <font>
      <sz val="12"/>
      <name val="EucrosiaUPC"/>
      <family val="1"/>
    </font>
    <font>
      <sz val="10"/>
      <name val="Arial"/>
      <family val="2"/>
    </font>
    <font>
      <sz val="11"/>
      <color indexed="8"/>
      <name val="Calibri"/>
      <family val="2"/>
      <charset val="222"/>
    </font>
    <font>
      <sz val="11"/>
      <color indexed="9"/>
      <name val="Calibri"/>
      <family val="2"/>
      <charset val="222"/>
    </font>
    <font>
      <sz val="11"/>
      <color indexed="20"/>
      <name val="Calibri"/>
      <family val="2"/>
      <charset val="222"/>
    </font>
    <font>
      <b/>
      <sz val="11"/>
      <color indexed="9"/>
      <name val="Calibri"/>
      <family val="2"/>
      <charset val="222"/>
    </font>
    <font>
      <i/>
      <sz val="11"/>
      <color indexed="23"/>
      <name val="Calibri"/>
      <family val="2"/>
      <charset val="222"/>
    </font>
    <font>
      <sz val="11"/>
      <color indexed="17"/>
      <name val="Calibri"/>
      <family val="2"/>
      <charset val="222"/>
    </font>
    <font>
      <sz val="11"/>
      <color indexed="62"/>
      <name val="Calibri"/>
      <family val="2"/>
      <charset val="222"/>
    </font>
    <font>
      <sz val="11"/>
      <color indexed="10"/>
      <name val="Calibri"/>
      <family val="2"/>
      <charset val="222"/>
    </font>
    <font>
      <b/>
      <sz val="11"/>
      <color indexed="63"/>
      <name val="Calibri"/>
      <family val="2"/>
      <charset val="222"/>
    </font>
    <font>
      <b/>
      <sz val="11"/>
      <color indexed="8"/>
      <name val="Calibri"/>
      <family val="2"/>
      <charset val="222"/>
    </font>
    <font>
      <sz val="11"/>
      <color theme="1"/>
      <name val="Tahoma"/>
      <family val="2"/>
      <charset val="222"/>
      <scheme val="minor"/>
    </font>
    <font>
      <b/>
      <sz val="16"/>
      <color rgb="FFFF0000"/>
      <name val="CordiaUPC"/>
      <family val="2"/>
      <charset val="222"/>
    </font>
    <font>
      <sz val="10"/>
      <name val="Arial"/>
      <family val="2"/>
    </font>
    <font>
      <sz val="11"/>
      <color indexed="8"/>
      <name val="Tahoma"/>
      <family val="2"/>
      <charset val="22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8"/>
      <name val="Tahoma"/>
      <family val="2"/>
    </font>
    <font>
      <sz val="10"/>
      <name val="Tahoma"/>
      <family val="2"/>
      <charset val="222"/>
    </font>
    <font>
      <sz val="10"/>
      <color indexed="8"/>
      <name val="Arial Unicode MS"/>
      <family val="2"/>
      <charset val="222"/>
    </font>
    <font>
      <sz val="14"/>
      <color indexed="8"/>
      <name val="BrowalliaUPC"/>
      <family val="2"/>
      <charset val="222"/>
    </font>
    <font>
      <sz val="14"/>
      <name val="Angsana New"/>
      <family val="1"/>
    </font>
    <font>
      <sz val="16"/>
      <color indexed="8"/>
      <name val="AngsanaUPC"/>
      <family val="2"/>
    </font>
    <font>
      <sz val="14"/>
      <name val="Browallia New"/>
      <family val="2"/>
    </font>
    <font>
      <sz val="14"/>
      <name val="CordiaUPC"/>
      <family val="2"/>
    </font>
    <font>
      <b/>
      <sz val="14"/>
      <name val="DilleniaUPC"/>
      <family val="1"/>
      <charset val="222"/>
    </font>
    <font>
      <sz val="12"/>
      <name val="Arial"/>
      <family val="2"/>
    </font>
    <font>
      <sz val="14"/>
      <name val="SV Rojchana"/>
      <charset val="66"/>
    </font>
    <font>
      <sz val="14"/>
      <name val="SV Rojchana"/>
    </font>
    <font>
      <sz val="12"/>
      <name val="Helv"/>
      <family val="2"/>
    </font>
    <font>
      <sz val="10"/>
      <name val="Arial"/>
      <family val="2"/>
      <charset val="222"/>
    </font>
    <font>
      <sz val="11"/>
      <name val="?? ?????"/>
      <family val="3"/>
      <charset val="255"/>
    </font>
    <font>
      <sz val="14"/>
      <name val="?? ??"/>
    </font>
    <font>
      <sz val="10"/>
      <name val="Helv"/>
      <family val="2"/>
    </font>
    <font>
      <sz val="16"/>
      <name val="DilleniaUPC"/>
      <family val="1"/>
      <charset val="222"/>
    </font>
    <font>
      <sz val="12"/>
      <name val="????"/>
    </font>
    <font>
      <sz val="11"/>
      <name val="??"/>
      <family val="1"/>
    </font>
    <font>
      <sz val="10"/>
      <color indexed="8"/>
      <name val="Arial"/>
      <family val="2"/>
    </font>
    <font>
      <sz val="11"/>
      <name val="ＭＳ Ｐゴシック"/>
      <charset val="128"/>
    </font>
    <font>
      <sz val="14"/>
      <name val="Helv"/>
      <family val="2"/>
    </font>
    <font>
      <b/>
      <sz val="11"/>
      <name val="Book Antiqua"/>
      <family val="1"/>
    </font>
    <font>
      <sz val="8"/>
      <name val="Helv"/>
    </font>
    <font>
      <sz val="11"/>
      <color indexed="9"/>
      <name val="Tahoma"/>
      <family val="2"/>
      <charset val="222"/>
    </font>
    <font>
      <b/>
      <sz val="14"/>
      <name val="Angsana New"/>
      <family val="1"/>
      <charset val="222"/>
    </font>
    <font>
      <b/>
      <i/>
      <sz val="24"/>
      <color indexed="49"/>
      <name val="Arial Narrow"/>
      <family val="2"/>
    </font>
    <font>
      <sz val="11"/>
      <color indexed="20"/>
      <name val="Tahoma"/>
      <family val="2"/>
      <charset val="222"/>
    </font>
    <font>
      <sz val="12"/>
      <name val="Times New Roman"/>
      <family val="1"/>
      <charset val="222"/>
    </font>
    <font>
      <b/>
      <sz val="8"/>
      <name val="Tms Rmn"/>
    </font>
    <font>
      <b/>
      <sz val="11"/>
      <color indexed="52"/>
      <name val="Calibri"/>
      <family val="2"/>
      <charset val="222"/>
    </font>
    <font>
      <b/>
      <sz val="11"/>
      <color indexed="52"/>
      <name val="Tahoma"/>
      <family val="2"/>
      <charset val="222"/>
    </font>
    <font>
      <b/>
      <sz val="10"/>
      <name val="Helv"/>
    </font>
    <font>
      <sz val="10"/>
      <name val="MS Sans Serif"/>
      <family val="2"/>
    </font>
    <font>
      <b/>
      <sz val="11"/>
      <color indexed="9"/>
      <name val="Tahoma"/>
      <family val="2"/>
      <charset val="222"/>
    </font>
    <font>
      <sz val="10"/>
      <color indexed="8"/>
      <name val="Impact"/>
      <family val="2"/>
    </font>
    <font>
      <sz val="12"/>
      <name val="Helv"/>
    </font>
    <font>
      <sz val="10"/>
      <name val="ＭＳ ゴシック"/>
      <family val="3"/>
      <charset val="128"/>
    </font>
    <font>
      <sz val="8"/>
      <name val="Arial"/>
      <family val="2"/>
    </font>
    <font>
      <sz val="11"/>
      <color indexed="8"/>
      <name val="Lucida Sans"/>
      <family val="2"/>
    </font>
    <font>
      <sz val="14"/>
      <name val="Arial Narrow"/>
      <family val="2"/>
      <charset val="222"/>
    </font>
    <font>
      <sz val="12"/>
      <name val="Tahoma"/>
      <family val="2"/>
    </font>
    <font>
      <sz val="14"/>
      <name val="Cordia New"/>
      <family val="2"/>
      <charset val="222"/>
    </font>
    <font>
      <sz val="16"/>
      <name val="AngsanaUPC"/>
      <family val="1"/>
      <charset val="222"/>
    </font>
    <font>
      <sz val="10"/>
      <name val="MS Sans Serif"/>
      <family val="2"/>
      <charset val="222"/>
    </font>
    <font>
      <sz val="9"/>
      <color indexed="8"/>
      <name val="Arial Unicode MS"/>
      <family val="2"/>
      <charset val="222"/>
    </font>
    <font>
      <sz val="12"/>
      <name val="Times New Roman"/>
      <family val="1"/>
    </font>
    <font>
      <sz val="10"/>
      <name val="MS Serif"/>
      <family val="1"/>
    </font>
    <font>
      <sz val="10"/>
      <name val="Helv"/>
    </font>
    <font>
      <sz val="10"/>
      <name val="Times New Roman"/>
      <family val="1"/>
    </font>
    <font>
      <b/>
      <sz val="10"/>
      <name val="Arial"/>
      <family val="2"/>
    </font>
    <font>
      <sz val="10"/>
      <color indexed="24"/>
      <name val="Arial"/>
      <family val="2"/>
    </font>
    <font>
      <sz val="15"/>
      <name val="DilleniaUPC"/>
      <family val="1"/>
      <charset val="222"/>
    </font>
    <font>
      <sz val="12"/>
      <name val="Times"/>
      <family val="1"/>
    </font>
    <font>
      <sz val="10"/>
      <color indexed="16"/>
      <name val="MS Serif"/>
      <family val="1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sz val="10"/>
      <color indexed="8"/>
      <name val="Arial2"/>
      <charset val="222"/>
    </font>
    <font>
      <i/>
      <sz val="11"/>
      <color indexed="23"/>
      <name val="Tahoma"/>
      <family val="2"/>
      <charset val="222"/>
    </font>
    <font>
      <sz val="11"/>
      <name val="Times New Roman"/>
      <family val="1"/>
    </font>
    <font>
      <sz val="11"/>
      <color indexed="17"/>
      <name val="Tahoma"/>
      <family val="2"/>
      <charset val="222"/>
    </font>
    <font>
      <b/>
      <sz val="12"/>
      <name val="Helv"/>
    </font>
    <font>
      <b/>
      <sz val="12"/>
      <name val="Arial"/>
      <family val="2"/>
    </font>
    <font>
      <b/>
      <sz val="10"/>
      <name val="MS Sans Serif"/>
      <family val="2"/>
      <charset val="222"/>
    </font>
    <font>
      <b/>
      <sz val="15"/>
      <color indexed="56"/>
      <name val="Calibri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Calibri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Calibri"/>
      <family val="2"/>
      <charset val="222"/>
    </font>
    <font>
      <b/>
      <sz val="11"/>
      <color indexed="56"/>
      <name val="Tahoma"/>
      <family val="2"/>
      <charset val="222"/>
    </font>
    <font>
      <b/>
      <sz val="18"/>
      <name val="Arial"/>
      <family val="2"/>
    </font>
    <font>
      <u/>
      <sz val="10"/>
      <color indexed="36"/>
      <name val="Arial"/>
      <family val="2"/>
    </font>
    <font>
      <sz val="10"/>
      <name val="Tahoma"/>
      <family val="2"/>
    </font>
    <font>
      <sz val="11"/>
      <color indexed="62"/>
      <name val="Tahoma"/>
      <family val="2"/>
      <charset val="222"/>
    </font>
    <font>
      <sz val="18"/>
      <name val="Times New Roman"/>
      <family val="1"/>
    </font>
    <font>
      <b/>
      <sz val="13"/>
      <name val="Times New Roman"/>
      <family val="1"/>
    </font>
    <font>
      <b/>
      <i/>
      <sz val="12"/>
      <name val="Times New Roman"/>
      <family val="1"/>
    </font>
    <font>
      <i/>
      <sz val="12"/>
      <name val="Times New Roman"/>
      <family val="1"/>
    </font>
    <font>
      <b/>
      <sz val="14"/>
      <name val="Helv"/>
      <family val="2"/>
    </font>
    <font>
      <sz val="8"/>
      <name val="Tms Rmn"/>
    </font>
    <font>
      <sz val="11"/>
      <color indexed="52"/>
      <name val="Calibri"/>
      <family val="2"/>
      <charset val="222"/>
    </font>
    <font>
      <sz val="11"/>
      <color indexed="52"/>
      <name val="Tahoma"/>
      <family val="2"/>
      <charset val="222"/>
    </font>
    <font>
      <b/>
      <sz val="11"/>
      <name val="Helv"/>
    </font>
    <font>
      <sz val="10"/>
      <name val="Geneva"/>
      <family val="2"/>
    </font>
    <font>
      <sz val="10"/>
      <name val="Book Antiqua"/>
      <family val="1"/>
    </font>
    <font>
      <sz val="11"/>
      <color indexed="60"/>
      <name val="Calibri"/>
      <family val="2"/>
      <charset val="222"/>
    </font>
    <font>
      <sz val="11"/>
      <color indexed="60"/>
      <name val="Tahoma"/>
      <family val="2"/>
      <charset val="22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Tahoma"/>
      <family val="2"/>
      <charset val="222"/>
    </font>
    <font>
      <sz val="12"/>
      <name val="EucrosiaUPC"/>
      <family val="1"/>
    </font>
    <font>
      <sz val="12.5"/>
      <name val="DilleniaUPC"/>
      <family val="1"/>
    </font>
    <font>
      <b/>
      <sz val="11"/>
      <color indexed="63"/>
      <name val="Tahoma"/>
      <family val="2"/>
      <charset val="222"/>
    </font>
    <font>
      <sz val="11"/>
      <color indexed="8"/>
      <name val="Arial"/>
      <family val="2"/>
      <charset val="222"/>
    </font>
    <font>
      <sz val="14"/>
      <name val="Cordia New"/>
      <family val="3"/>
    </font>
    <font>
      <sz val="16"/>
      <name val="EucrosiaUPC"/>
      <family val="1"/>
      <charset val="222"/>
    </font>
    <font>
      <i/>
      <sz val="10"/>
      <color indexed="10"/>
      <name val="Futura Bk BT"/>
      <family val="2"/>
    </font>
    <font>
      <sz val="10"/>
      <name val="Futura Bk BT"/>
    </font>
    <font>
      <b/>
      <i/>
      <sz val="18"/>
      <color indexed="28"/>
      <name val="AngsanaUPC"/>
      <family val="1"/>
    </font>
    <font>
      <b/>
      <sz val="18"/>
      <color indexed="62"/>
      <name val="Cambria"/>
      <family val="2"/>
    </font>
    <font>
      <sz val="8"/>
      <name val="MS Sans Serif"/>
      <family val="2"/>
    </font>
    <font>
      <b/>
      <sz val="10"/>
      <name val="Tahoma"/>
      <family val="2"/>
    </font>
    <font>
      <b/>
      <sz val="8"/>
      <color indexed="8"/>
      <name val="Helv"/>
      <family val="2"/>
    </font>
    <font>
      <sz val="14"/>
      <name val="BrowalliaUPC"/>
      <family val="2"/>
      <charset val="222"/>
    </font>
    <font>
      <b/>
      <sz val="18"/>
      <color indexed="56"/>
      <name val="Cambria"/>
      <family val="2"/>
      <charset val="222"/>
    </font>
    <font>
      <sz val="24"/>
      <color indexed="13"/>
      <name val="Helv"/>
      <family val="2"/>
    </font>
    <font>
      <i/>
      <sz val="28"/>
      <name val="JasmineUPC"/>
      <family val="1"/>
    </font>
    <font>
      <b/>
      <i/>
      <sz val="14"/>
      <name val="Times New Roman"/>
      <family val="1"/>
    </font>
    <font>
      <sz val="12"/>
      <name val="AngsanaUPC"/>
      <family val="1"/>
    </font>
    <font>
      <b/>
      <sz val="18"/>
      <color indexed="56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4"/>
      <name val="lr –พ’ฉ"/>
      <family val="2"/>
    </font>
    <font>
      <sz val="10"/>
      <color indexed="8"/>
      <name val="MS Sans Serif"/>
      <family val="2"/>
      <charset val="222"/>
    </font>
    <font>
      <sz val="11"/>
      <color indexed="10"/>
      <name val="Tahoma"/>
      <family val="2"/>
      <charset val="222"/>
    </font>
    <font>
      <u/>
      <sz val="9"/>
      <color indexed="12"/>
      <name val="Arial"/>
      <family val="2"/>
    </font>
    <font>
      <u/>
      <sz val="9"/>
      <color indexed="36"/>
      <name val="Arial"/>
      <family val="2"/>
    </font>
    <font>
      <sz val="12"/>
      <name val="นูลมรผ"/>
      <charset val="222"/>
    </font>
    <font>
      <sz val="12"/>
      <name val="바탕체"/>
      <family val="1"/>
      <charset val="129"/>
    </font>
    <font>
      <sz val="9"/>
      <name val="Times New Roman"/>
      <family val="1"/>
    </font>
    <font>
      <sz val="12"/>
      <name val="ⓒoUAAA¨u"/>
      <family val="1"/>
      <charset val="129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12"/>
      <name val="System"/>
      <family val="2"/>
      <charset val="129"/>
    </font>
    <font>
      <sz val="10"/>
      <name val="±¼¸²Ã¼"/>
      <family val="3"/>
      <charset val="129"/>
    </font>
    <font>
      <u/>
      <sz val="14"/>
      <color indexed="12"/>
      <name val="Cordia New"/>
      <family val="2"/>
    </font>
    <font>
      <sz val="12"/>
      <color indexed="62"/>
      <name val="CordiaUPC"/>
      <family val="2"/>
      <charset val="222"/>
    </font>
    <font>
      <sz val="16"/>
      <color theme="1"/>
      <name val="AngsanaUPC"/>
      <family val="2"/>
      <charset val="222"/>
    </font>
    <font>
      <u/>
      <sz val="10"/>
      <color theme="10"/>
      <name val="Arial"/>
      <family val="2"/>
    </font>
    <font>
      <u/>
      <sz val="11"/>
      <color theme="10"/>
      <name val="Tahoma"/>
      <family val="2"/>
      <charset val="222"/>
    </font>
    <font>
      <u/>
      <sz val="14"/>
      <color theme="10"/>
      <name val="Cordia New"/>
      <family val="2"/>
    </font>
    <font>
      <sz val="11"/>
      <color theme="1"/>
      <name val="Calibri"/>
      <family val="2"/>
    </font>
    <font>
      <sz val="11"/>
      <color theme="1"/>
      <name val="Calibri"/>
      <family val="2"/>
      <charset val="222"/>
    </font>
    <font>
      <sz val="11"/>
      <color theme="1"/>
      <name val="Tahoma"/>
      <family val="2"/>
      <scheme val="minor"/>
    </font>
    <font>
      <sz val="14"/>
      <color theme="1"/>
      <name val="BrowalliaUPC"/>
      <family val="2"/>
      <charset val="222"/>
    </font>
    <font>
      <sz val="11"/>
      <color theme="1"/>
      <name val="Tahoma"/>
      <family val="2"/>
    </font>
    <font>
      <sz val="16"/>
      <color theme="1"/>
      <name val="AngsanaUPC"/>
      <family val="2"/>
    </font>
    <font>
      <sz val="14"/>
      <name val="AngsanaUPC"/>
      <family val="1"/>
      <charset val="128"/>
    </font>
    <font>
      <sz val="11"/>
      <name val="돋움"/>
      <family val="2"/>
      <charset val="129"/>
    </font>
    <font>
      <sz val="14"/>
      <name val="ＭＳ 明朝"/>
      <family val="3"/>
      <charset val="128"/>
    </font>
    <font>
      <sz val="12"/>
      <name val="Arial"/>
      <family val="2"/>
      <charset val="222"/>
    </font>
    <font>
      <sz val="14"/>
      <name val="Calibri"/>
      <family val="2"/>
    </font>
    <font>
      <b/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8"/>
      <name val="AngsanaUPC"/>
      <family val="1"/>
    </font>
    <font>
      <sz val="16"/>
      <color indexed="8"/>
      <name val="TH SarabunPSK"/>
      <family val="2"/>
    </font>
    <font>
      <sz val="16"/>
      <color theme="1"/>
      <name val="TH SarabunPSK"/>
      <family val="2"/>
    </font>
    <font>
      <sz val="16"/>
      <color theme="1"/>
      <name val="TH SarabunPSK"/>
      <family val="2"/>
      <charset val="222"/>
    </font>
    <font>
      <b/>
      <sz val="15"/>
      <color indexed="8"/>
      <name val="TH SarabunPSK"/>
      <family val="2"/>
    </font>
    <font>
      <sz val="15"/>
      <name val="TH SarabunPSK"/>
      <family val="2"/>
    </font>
    <font>
      <sz val="15"/>
      <color indexed="8"/>
      <name val="TH SarabunPSK"/>
      <family val="2"/>
    </font>
    <font>
      <b/>
      <sz val="15"/>
      <name val="TH SarabunPSK"/>
      <family val="2"/>
    </font>
    <font>
      <b/>
      <u/>
      <sz val="15"/>
      <color indexed="8"/>
      <name val="TH SarabunPSK"/>
      <family val="2"/>
    </font>
    <font>
      <b/>
      <sz val="15"/>
      <color rgb="FFFF0000"/>
      <name val="TH SarabunPSK"/>
      <family val="2"/>
    </font>
    <font>
      <sz val="15"/>
      <color rgb="FFFF0000"/>
      <name val="TH SarabunPSK"/>
      <family val="2"/>
    </font>
    <font>
      <u/>
      <sz val="15"/>
      <color indexed="8"/>
      <name val="TH SarabunPSK"/>
      <family val="2"/>
    </font>
    <font>
      <sz val="15"/>
      <color indexed="10"/>
      <name val="TH SarabunPSK"/>
      <family val="2"/>
    </font>
    <font>
      <b/>
      <sz val="10"/>
      <name val="TH Krub"/>
    </font>
    <font>
      <sz val="10"/>
      <name val="TH Krub"/>
    </font>
    <font>
      <b/>
      <sz val="10"/>
      <color rgb="FF002060"/>
      <name val="TH Krub"/>
    </font>
    <font>
      <sz val="10"/>
      <color indexed="10"/>
      <name val="TH Krub"/>
    </font>
    <font>
      <b/>
      <sz val="10"/>
      <color indexed="10"/>
      <name val="TH Krub"/>
    </font>
    <font>
      <sz val="16"/>
      <name val="CordiaUPC"/>
      <family val="2"/>
      <charset val="222"/>
    </font>
    <font>
      <sz val="16"/>
      <color indexed="8"/>
      <name val="CordiaUPC"/>
      <family val="2"/>
      <charset val="222"/>
    </font>
    <font>
      <sz val="13"/>
      <color indexed="8"/>
      <name val="TH SarabunPSK"/>
      <family val="2"/>
    </font>
    <font>
      <sz val="14.5"/>
      <name val="TH SarabunPSK"/>
      <family val="2"/>
    </font>
    <font>
      <b/>
      <sz val="18"/>
      <color theme="1"/>
      <name val="TH SarabunPSK"/>
      <family val="2"/>
    </font>
    <font>
      <sz val="14"/>
      <color theme="1"/>
      <name val="TH SarabunPSK"/>
      <family val="2"/>
    </font>
    <font>
      <b/>
      <u/>
      <sz val="16"/>
      <color theme="1"/>
      <name val="TH SarabunPSK"/>
      <family val="2"/>
    </font>
    <font>
      <sz val="13"/>
      <color theme="1"/>
      <name val="TH SarabunPSK"/>
      <family val="2"/>
    </font>
    <font>
      <sz val="16"/>
      <color theme="1"/>
      <name val="Symbol"/>
      <family val="1"/>
      <charset val="2"/>
    </font>
    <font>
      <sz val="14"/>
      <color theme="1"/>
      <name val="TH SarabunPSK"/>
      <family val="2"/>
      <charset val="222"/>
    </font>
    <font>
      <b/>
      <sz val="13"/>
      <color theme="1"/>
      <name val="TH SarabunPSK"/>
      <family val="2"/>
    </font>
    <font>
      <sz val="18"/>
      <color theme="1"/>
      <name val="TH SarabunPSK"/>
      <family val="2"/>
    </font>
  </fonts>
  <fills count="66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11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9" tint="0.79998168889431442"/>
        <bgColor indexed="65"/>
      </patternFill>
    </fill>
    <fill>
      <patternFill patternType="solid">
        <fgColor indexed="31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22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62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57"/>
      </patternFill>
    </fill>
    <fill>
      <patternFill patternType="solid">
        <fgColor indexed="42"/>
        <bgColor indexed="42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gray125">
        <fgColor indexed="8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22"/>
        <bgColor indexed="31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13"/>
      </patternFill>
    </fill>
    <fill>
      <patternFill patternType="solid">
        <fgColor indexed="12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B050"/>
        <bgColor indexed="64"/>
      </patternFill>
    </fill>
  </fills>
  <borders count="8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double">
        <color indexed="10"/>
      </left>
      <right style="double">
        <color indexed="10"/>
      </right>
      <top style="double">
        <color indexed="10"/>
      </top>
      <bottom style="double">
        <color indexed="1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</borders>
  <cellStyleXfs count="22208">
    <xf numFmtId="0" fontId="0" fillId="0" borderId="0"/>
    <xf numFmtId="192" fontId="3" fillId="0" borderId="0" applyFont="0" applyFill="0" applyBorder="0" applyAlignment="0" applyProtection="0"/>
    <xf numFmtId="40" fontId="4" fillId="0" borderId="0" applyFont="0" applyFill="0" applyBorder="0" applyAlignment="0" applyProtection="0"/>
    <xf numFmtId="0" fontId="4" fillId="0" borderId="0"/>
    <xf numFmtId="0" fontId="45" fillId="0" borderId="0"/>
    <xf numFmtId="43" fontId="46" fillId="0" borderId="0" applyFont="0" applyFill="0" applyBorder="0" applyAlignment="0" applyProtection="0"/>
    <xf numFmtId="0" fontId="43" fillId="0" borderId="0"/>
    <xf numFmtId="0" fontId="18" fillId="0" borderId="0"/>
    <xf numFmtId="0" fontId="4" fillId="0" borderId="0"/>
    <xf numFmtId="0" fontId="5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88" fillId="0" borderId="0">
      <alignment vertical="center"/>
    </xf>
    <xf numFmtId="0" fontId="89" fillId="0" borderId="0">
      <alignment vertical="center"/>
    </xf>
    <xf numFmtId="0" fontId="90" fillId="0" borderId="0"/>
    <xf numFmtId="211" fontId="91" fillId="0" borderId="0" applyFill="0" applyBorder="0" applyAlignment="0" applyProtection="0"/>
    <xf numFmtId="202" fontId="3" fillId="0" borderId="0" applyFont="0" applyFill="0" applyBorder="0" applyAlignment="0" applyProtection="0"/>
    <xf numFmtId="212" fontId="92" fillId="0" borderId="0" applyFont="0" applyFill="0" applyBorder="0" applyAlignment="0" applyProtection="0"/>
    <xf numFmtId="0" fontId="93" fillId="0" borderId="0"/>
    <xf numFmtId="213" fontId="18" fillId="0" borderId="0" applyFont="0" applyFill="0" applyBorder="0" applyAlignment="0" applyProtection="0"/>
    <xf numFmtId="0" fontId="43" fillId="0" borderId="6"/>
    <xf numFmtId="214" fontId="18" fillId="0" borderId="0" applyFont="0" applyFill="0" applyBorder="0" applyAlignment="0" applyProtection="0"/>
    <xf numFmtId="4" fontId="94" fillId="0" borderId="0" applyFont="0" applyFill="0" applyBorder="0" applyAlignment="0" applyProtection="0"/>
    <xf numFmtId="215" fontId="95" fillId="0" borderId="0" applyFont="0" applyFill="0" applyBorder="0" applyAlignment="0" applyProtection="0"/>
    <xf numFmtId="216" fontId="95" fillId="0" borderId="0" applyFont="0" applyFill="0" applyBorder="0" applyAlignment="0" applyProtection="0"/>
    <xf numFmtId="214" fontId="18" fillId="0" borderId="0" applyFont="0" applyFill="0" applyBorder="0" applyAlignment="0" applyProtection="0"/>
    <xf numFmtId="41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0" fontId="97" fillId="0" borderId="0"/>
    <xf numFmtId="0" fontId="90" fillId="0" borderId="0"/>
    <xf numFmtId="211" fontId="91" fillId="0" borderId="0" applyFill="0" applyBorder="0" applyAlignment="0" applyProtection="0"/>
    <xf numFmtId="211" fontId="91" fillId="0" borderId="0" applyFill="0" applyBorder="0" applyAlignment="0" applyProtection="0"/>
    <xf numFmtId="217" fontId="91" fillId="0" borderId="0" applyFill="0" applyBorder="0" applyAlignment="0" applyProtection="0"/>
    <xf numFmtId="217" fontId="91" fillId="0" borderId="0" applyFill="0" applyBorder="0" applyAlignment="0" applyProtection="0"/>
    <xf numFmtId="0" fontId="98" fillId="0" borderId="0">
      <alignment vertical="top"/>
    </xf>
    <xf numFmtId="0" fontId="91" fillId="0" borderId="0"/>
    <xf numFmtId="0" fontId="91" fillId="0" borderId="0"/>
    <xf numFmtId="0" fontId="91" fillId="0" borderId="0"/>
    <xf numFmtId="9" fontId="18" fillId="17" borderId="0"/>
    <xf numFmtId="218" fontId="99" fillId="0" borderId="0" applyFont="0" applyFill="0" applyBorder="0" applyAlignment="0" applyProtection="0"/>
    <xf numFmtId="194" fontId="99" fillId="0" borderId="0" applyFont="0" applyFill="0" applyBorder="0" applyAlignment="0" applyProtection="0"/>
    <xf numFmtId="202" fontId="100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101" fillId="0" borderId="0">
      <alignment horizontal="centerContinuous"/>
    </xf>
    <xf numFmtId="0" fontId="61" fillId="20" borderId="0" applyNumberFormat="0" applyBorder="0" applyAlignment="0" applyProtection="0"/>
    <xf numFmtId="0" fontId="47" fillId="20" borderId="0" applyNumberFormat="0" applyBorder="0" applyAlignment="0" applyProtection="0"/>
    <xf numFmtId="0" fontId="47" fillId="20" borderId="0" applyNumberFormat="0" applyBorder="0" applyAlignment="0" applyProtection="0"/>
    <xf numFmtId="0" fontId="61" fillId="20" borderId="0" applyNumberFormat="0" applyBorder="0" applyAlignment="0" applyProtection="0"/>
    <xf numFmtId="0" fontId="60" fillId="20" borderId="0" applyNumberFormat="0" applyBorder="0" applyAlignment="0" applyProtection="0"/>
    <xf numFmtId="0" fontId="60" fillId="20" borderId="0" applyNumberFormat="0" applyBorder="0" applyAlignment="0" applyProtection="0"/>
    <xf numFmtId="0" fontId="60" fillId="21" borderId="0" applyNumberFormat="0" applyBorder="0" applyAlignment="0" applyProtection="0"/>
    <xf numFmtId="0" fontId="61" fillId="20" borderId="0" applyNumberFormat="0" applyBorder="0" applyAlignment="0" applyProtection="0"/>
    <xf numFmtId="0" fontId="61" fillId="20" borderId="0" applyNumberFormat="0" applyBorder="0" applyAlignment="0" applyProtection="0"/>
    <xf numFmtId="0" fontId="61" fillId="20" borderId="0" applyNumberFormat="0" applyBorder="0" applyAlignment="0" applyProtection="0"/>
    <xf numFmtId="0" fontId="61" fillId="20" borderId="0" applyNumberFormat="0" applyBorder="0" applyAlignment="0" applyProtection="0"/>
    <xf numFmtId="0" fontId="61" fillId="20" borderId="0" applyNumberFormat="0" applyBorder="0" applyAlignment="0" applyProtection="0"/>
    <xf numFmtId="0" fontId="47" fillId="20" borderId="0" applyNumberFormat="0" applyBorder="0" applyAlignment="0" applyProtection="0"/>
    <xf numFmtId="0" fontId="47" fillId="20" borderId="0" applyNumberFormat="0" applyBorder="0" applyAlignment="0" applyProtection="0"/>
    <xf numFmtId="0" fontId="47" fillId="20" borderId="0" applyNumberFormat="0" applyBorder="0" applyAlignment="0" applyProtection="0"/>
    <xf numFmtId="0" fontId="47" fillId="20" borderId="0" applyNumberFormat="0" applyBorder="0" applyAlignment="0" applyProtection="0"/>
    <xf numFmtId="0" fontId="60" fillId="20" borderId="0" applyNumberFormat="0" applyBorder="0" applyAlignment="0" applyProtection="0"/>
    <xf numFmtId="0" fontId="61" fillId="8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61" fillId="8" borderId="0" applyNumberFormat="0" applyBorder="0" applyAlignment="0" applyProtection="0"/>
    <xf numFmtId="0" fontId="60" fillId="8" borderId="0" applyNumberFormat="0" applyBorder="0" applyAlignment="0" applyProtection="0"/>
    <xf numFmtId="0" fontId="60" fillId="8" borderId="0" applyNumberFormat="0" applyBorder="0" applyAlignment="0" applyProtection="0"/>
    <xf numFmtId="0" fontId="60" fillId="22" borderId="0" applyNumberFormat="0" applyBorder="0" applyAlignment="0" applyProtection="0"/>
    <xf numFmtId="0" fontId="61" fillId="8" borderId="0" applyNumberFormat="0" applyBorder="0" applyAlignment="0" applyProtection="0"/>
    <xf numFmtId="0" fontId="61" fillId="8" borderId="0" applyNumberFormat="0" applyBorder="0" applyAlignment="0" applyProtection="0"/>
    <xf numFmtId="0" fontId="61" fillId="8" borderId="0" applyNumberFormat="0" applyBorder="0" applyAlignment="0" applyProtection="0"/>
    <xf numFmtId="0" fontId="61" fillId="8" borderId="0" applyNumberFormat="0" applyBorder="0" applyAlignment="0" applyProtection="0"/>
    <xf numFmtId="0" fontId="61" fillId="8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60" fillId="8" borderId="0" applyNumberFormat="0" applyBorder="0" applyAlignment="0" applyProtection="0"/>
    <xf numFmtId="0" fontId="61" fillId="23" borderId="0" applyNumberFormat="0" applyBorder="0" applyAlignment="0" applyProtection="0"/>
    <xf numFmtId="0" fontId="47" fillId="23" borderId="0" applyNumberFormat="0" applyBorder="0" applyAlignment="0" applyProtection="0"/>
    <xf numFmtId="0" fontId="47" fillId="23" borderId="0" applyNumberFormat="0" applyBorder="0" applyAlignment="0" applyProtection="0"/>
    <xf numFmtId="0" fontId="61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4" borderId="0" applyNumberFormat="0" applyBorder="0" applyAlignment="0" applyProtection="0"/>
    <xf numFmtId="0" fontId="61" fillId="23" borderId="0" applyNumberFormat="0" applyBorder="0" applyAlignment="0" applyProtection="0"/>
    <xf numFmtId="0" fontId="61" fillId="23" borderId="0" applyNumberFormat="0" applyBorder="0" applyAlignment="0" applyProtection="0"/>
    <xf numFmtId="0" fontId="61" fillId="23" borderId="0" applyNumberFormat="0" applyBorder="0" applyAlignment="0" applyProtection="0"/>
    <xf numFmtId="0" fontId="61" fillId="23" borderId="0" applyNumberFormat="0" applyBorder="0" applyAlignment="0" applyProtection="0"/>
    <xf numFmtId="0" fontId="61" fillId="23" borderId="0" applyNumberFormat="0" applyBorder="0" applyAlignment="0" applyProtection="0"/>
    <xf numFmtId="0" fontId="47" fillId="23" borderId="0" applyNumberFormat="0" applyBorder="0" applyAlignment="0" applyProtection="0"/>
    <xf numFmtId="0" fontId="47" fillId="23" borderId="0" applyNumberFormat="0" applyBorder="0" applyAlignment="0" applyProtection="0"/>
    <xf numFmtId="0" fontId="47" fillId="23" borderId="0" applyNumberFormat="0" applyBorder="0" applyAlignment="0" applyProtection="0"/>
    <xf numFmtId="0" fontId="47" fillId="23" borderId="0" applyNumberFormat="0" applyBorder="0" applyAlignment="0" applyProtection="0"/>
    <xf numFmtId="0" fontId="60" fillId="23" borderId="0" applyNumberFormat="0" applyBorder="0" applyAlignment="0" applyProtection="0"/>
    <xf numFmtId="0" fontId="61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61" fillId="13" borderId="0" applyNumberFormat="0" applyBorder="0" applyAlignment="0" applyProtection="0"/>
    <xf numFmtId="0" fontId="60" fillId="13" borderId="0" applyNumberFormat="0" applyBorder="0" applyAlignment="0" applyProtection="0"/>
    <xf numFmtId="0" fontId="60" fillId="13" borderId="0" applyNumberFormat="0" applyBorder="0" applyAlignment="0" applyProtection="0"/>
    <xf numFmtId="0" fontId="60" fillId="25" borderId="0" applyNumberFormat="0" applyBorder="0" applyAlignment="0" applyProtection="0"/>
    <xf numFmtId="0" fontId="61" fillId="13" borderId="0" applyNumberFormat="0" applyBorder="0" applyAlignment="0" applyProtection="0"/>
    <xf numFmtId="0" fontId="61" fillId="13" borderId="0" applyNumberFormat="0" applyBorder="0" applyAlignment="0" applyProtection="0"/>
    <xf numFmtId="0" fontId="61" fillId="13" borderId="0" applyNumberFormat="0" applyBorder="0" applyAlignment="0" applyProtection="0"/>
    <xf numFmtId="0" fontId="61" fillId="13" borderId="0" applyNumberFormat="0" applyBorder="0" applyAlignment="0" applyProtection="0"/>
    <xf numFmtId="0" fontId="61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60" fillId="13" borderId="0" applyNumberFormat="0" applyBorder="0" applyAlignment="0" applyProtection="0"/>
    <xf numFmtId="0" fontId="61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61" fillId="6" borderId="0" applyNumberFormat="0" applyBorder="0" applyAlignment="0" applyProtection="0"/>
    <xf numFmtId="0" fontId="60" fillId="6" borderId="0" applyNumberFormat="0" applyBorder="0" applyAlignment="0" applyProtection="0"/>
    <xf numFmtId="0" fontId="60" fillId="6" borderId="0" applyNumberFormat="0" applyBorder="0" applyAlignment="0" applyProtection="0"/>
    <xf numFmtId="0" fontId="60" fillId="26" borderId="0" applyNumberFormat="0" applyBorder="0" applyAlignment="0" applyProtection="0"/>
    <xf numFmtId="0" fontId="61" fillId="6" borderId="0" applyNumberFormat="0" applyBorder="0" applyAlignment="0" applyProtection="0"/>
    <xf numFmtId="0" fontId="61" fillId="6" borderId="0" applyNumberFormat="0" applyBorder="0" applyAlignment="0" applyProtection="0"/>
    <xf numFmtId="0" fontId="61" fillId="6" borderId="0" applyNumberFormat="0" applyBorder="0" applyAlignment="0" applyProtection="0"/>
    <xf numFmtId="0" fontId="61" fillId="6" borderId="0" applyNumberFormat="0" applyBorder="0" applyAlignment="0" applyProtection="0"/>
    <xf numFmtId="0" fontId="61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61" fillId="6" borderId="0" applyNumberFormat="0" applyBorder="0" applyAlignment="0" applyProtection="0"/>
    <xf numFmtId="0" fontId="205" fillId="19" borderId="0" applyNumberFormat="0" applyBorder="0" applyAlignment="0" applyProtection="0"/>
    <xf numFmtId="0" fontId="47" fillId="5" borderId="0" applyNumberFormat="0" applyBorder="0" applyAlignment="0" applyProtection="0"/>
    <xf numFmtId="0" fontId="47" fillId="5" borderId="0" applyNumberFormat="0" applyBorder="0" applyAlignment="0" applyProtection="0"/>
    <xf numFmtId="0" fontId="61" fillId="5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8" borderId="0" applyNumberFormat="0" applyBorder="0" applyAlignment="0" applyProtection="0"/>
    <xf numFmtId="0" fontId="61" fillId="5" borderId="0" applyNumberFormat="0" applyBorder="0" applyAlignment="0" applyProtection="0"/>
    <xf numFmtId="0" fontId="61" fillId="5" borderId="0" applyNumberFormat="0" applyBorder="0" applyAlignment="0" applyProtection="0"/>
    <xf numFmtId="0" fontId="61" fillId="5" borderId="0" applyNumberFormat="0" applyBorder="0" applyAlignment="0" applyProtection="0"/>
    <xf numFmtId="0" fontId="61" fillId="5" borderId="0" applyNumberFormat="0" applyBorder="0" applyAlignment="0" applyProtection="0"/>
    <xf numFmtId="0" fontId="61" fillId="5" borderId="0" applyNumberFormat="0" applyBorder="0" applyAlignment="0" applyProtection="0"/>
    <xf numFmtId="0" fontId="47" fillId="5" borderId="0" applyNumberFormat="0" applyBorder="0" applyAlignment="0" applyProtection="0"/>
    <xf numFmtId="0" fontId="47" fillId="5" borderId="0" applyNumberFormat="0" applyBorder="0" applyAlignment="0" applyProtection="0"/>
    <xf numFmtId="0" fontId="47" fillId="5" borderId="0" applyNumberFormat="0" applyBorder="0" applyAlignment="0" applyProtection="0"/>
    <xf numFmtId="0" fontId="47" fillId="5" borderId="0" applyNumberFormat="0" applyBorder="0" applyAlignment="0" applyProtection="0"/>
    <xf numFmtId="0" fontId="60" fillId="27" borderId="0" applyNumberFormat="0" applyBorder="0" applyAlignment="0" applyProtection="0"/>
    <xf numFmtId="0" fontId="60" fillId="20" borderId="0" applyNumberFormat="0" applyBorder="0" applyAlignment="0" applyProtection="0"/>
    <xf numFmtId="0" fontId="60" fillId="5" borderId="0" applyNumberFormat="0" applyBorder="0" applyAlignment="0" applyProtection="0"/>
    <xf numFmtId="0" fontId="60" fillId="8" borderId="0" applyNumberFormat="0" applyBorder="0" applyAlignment="0" applyProtection="0"/>
    <xf numFmtId="0" fontId="60" fillId="3" borderId="0" applyNumberFormat="0" applyBorder="0" applyAlignment="0" applyProtection="0"/>
    <xf numFmtId="0" fontId="60" fillId="23" borderId="0" applyNumberFormat="0" applyBorder="0" applyAlignment="0" applyProtection="0"/>
    <xf numFmtId="0" fontId="60" fillId="4" borderId="0" applyNumberFormat="0" applyBorder="0" applyAlignment="0" applyProtection="0"/>
    <xf numFmtId="0" fontId="60" fillId="13" borderId="0" applyNumberFormat="0" applyBorder="0" applyAlignment="0" applyProtection="0"/>
    <xf numFmtId="0" fontId="60" fillId="5" borderId="0" applyNumberFormat="0" applyBorder="0" applyAlignment="0" applyProtection="0"/>
    <xf numFmtId="0" fontId="60" fillId="6" borderId="0" applyNumberFormat="0" applyBorder="0" applyAlignment="0" applyProtection="0"/>
    <xf numFmtId="0" fontId="60" fillId="6" borderId="0" applyNumberFormat="0" applyBorder="0" applyAlignment="0" applyProtection="0"/>
    <xf numFmtId="0" fontId="60" fillId="5" borderId="0" applyNumberFormat="0" applyBorder="0" applyAlignment="0" applyProtection="0"/>
    <xf numFmtId="0" fontId="60" fillId="4" borderId="0" applyNumberFormat="0" applyBorder="0" applyAlignment="0" applyProtection="0"/>
    <xf numFmtId="200" fontId="102" fillId="0" borderId="0"/>
    <xf numFmtId="200" fontId="102" fillId="0" borderId="0"/>
    <xf numFmtId="200" fontId="102" fillId="0" borderId="0"/>
    <xf numFmtId="200" fontId="102" fillId="0" borderId="0"/>
    <xf numFmtId="200" fontId="102" fillId="0" borderId="0"/>
    <xf numFmtId="200" fontId="102" fillId="0" borderId="0"/>
    <xf numFmtId="200" fontId="102" fillId="0" borderId="0"/>
    <xf numFmtId="200" fontId="102" fillId="0" borderId="0"/>
    <xf numFmtId="0" fontId="61" fillId="2" borderId="0" applyNumberFormat="0" applyBorder="0" applyAlignment="0" applyProtection="0"/>
    <xf numFmtId="0" fontId="47" fillId="2" borderId="0" applyNumberFormat="0" applyBorder="0" applyAlignment="0" applyProtection="0"/>
    <xf numFmtId="0" fontId="47" fillId="2" borderId="0" applyNumberFormat="0" applyBorder="0" applyAlignment="0" applyProtection="0"/>
    <xf numFmtId="0" fontId="61" fillId="2" borderId="0" applyNumberFormat="0" applyBorder="0" applyAlignment="0" applyProtection="0"/>
    <xf numFmtId="0" fontId="60" fillId="2" borderId="0" applyNumberFormat="0" applyBorder="0" applyAlignment="0" applyProtection="0"/>
    <xf numFmtId="0" fontId="60" fillId="2" borderId="0" applyNumberFormat="0" applyBorder="0" applyAlignment="0" applyProtection="0"/>
    <xf numFmtId="0" fontId="60" fillId="29" borderId="0" applyNumberFormat="0" applyBorder="0" applyAlignment="0" applyProtection="0"/>
    <xf numFmtId="0" fontId="61" fillId="2" borderId="0" applyNumberFormat="0" applyBorder="0" applyAlignment="0" applyProtection="0"/>
    <xf numFmtId="0" fontId="61" fillId="2" borderId="0" applyNumberFormat="0" applyBorder="0" applyAlignment="0" applyProtection="0"/>
    <xf numFmtId="0" fontId="61" fillId="2" borderId="0" applyNumberFormat="0" applyBorder="0" applyAlignment="0" applyProtection="0"/>
    <xf numFmtId="0" fontId="61" fillId="2" borderId="0" applyNumberFormat="0" applyBorder="0" applyAlignment="0" applyProtection="0"/>
    <xf numFmtId="0" fontId="61" fillId="2" borderId="0" applyNumberFormat="0" applyBorder="0" applyAlignment="0" applyProtection="0"/>
    <xf numFmtId="0" fontId="47" fillId="2" borderId="0" applyNumberFormat="0" applyBorder="0" applyAlignment="0" applyProtection="0"/>
    <xf numFmtId="0" fontId="47" fillId="2" borderId="0" applyNumberFormat="0" applyBorder="0" applyAlignment="0" applyProtection="0"/>
    <xf numFmtId="0" fontId="47" fillId="2" borderId="0" applyNumberFormat="0" applyBorder="0" applyAlignment="0" applyProtection="0"/>
    <xf numFmtId="0" fontId="47" fillId="2" borderId="0" applyNumberFormat="0" applyBorder="0" applyAlignment="0" applyProtection="0"/>
    <xf numFmtId="0" fontId="60" fillId="2" borderId="0" applyNumberFormat="0" applyBorder="0" applyAlignment="0" applyProtection="0"/>
    <xf numFmtId="0" fontId="61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61" fillId="3" borderId="0" applyNumberFormat="0" applyBorder="0" applyAlignment="0" applyProtection="0"/>
    <xf numFmtId="0" fontId="60" fillId="3" borderId="0" applyNumberFormat="0" applyBorder="0" applyAlignment="0" applyProtection="0"/>
    <xf numFmtId="0" fontId="60" fillId="3" borderId="0" applyNumberFormat="0" applyBorder="0" applyAlignment="0" applyProtection="0"/>
    <xf numFmtId="0" fontId="60" fillId="30" borderId="0" applyNumberFormat="0" applyBorder="0" applyAlignment="0" applyProtection="0"/>
    <xf numFmtId="0" fontId="61" fillId="3" borderId="0" applyNumberFormat="0" applyBorder="0" applyAlignment="0" applyProtection="0"/>
    <xf numFmtId="0" fontId="61" fillId="3" borderId="0" applyNumberFormat="0" applyBorder="0" applyAlignment="0" applyProtection="0"/>
    <xf numFmtId="0" fontId="61" fillId="3" borderId="0" applyNumberFormat="0" applyBorder="0" applyAlignment="0" applyProtection="0"/>
    <xf numFmtId="0" fontId="61" fillId="3" borderId="0" applyNumberFormat="0" applyBorder="0" applyAlignment="0" applyProtection="0"/>
    <xf numFmtId="0" fontId="61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61" fillId="3" borderId="0" applyNumberFormat="0" applyBorder="0" applyAlignment="0" applyProtection="0"/>
    <xf numFmtId="0" fontId="61" fillId="31" borderId="0" applyNumberFormat="0" applyBorder="0" applyAlignment="0" applyProtection="0"/>
    <xf numFmtId="0" fontId="47" fillId="31" borderId="0" applyNumberFormat="0" applyBorder="0" applyAlignment="0" applyProtection="0"/>
    <xf numFmtId="0" fontId="47" fillId="31" borderId="0" applyNumberFormat="0" applyBorder="0" applyAlignment="0" applyProtection="0"/>
    <xf numFmtId="0" fontId="61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2" borderId="0" applyNumberFormat="0" applyBorder="0" applyAlignment="0" applyProtection="0"/>
    <xf numFmtId="0" fontId="61" fillId="31" borderId="0" applyNumberFormat="0" applyBorder="0" applyAlignment="0" applyProtection="0"/>
    <xf numFmtId="0" fontId="61" fillId="31" borderId="0" applyNumberFormat="0" applyBorder="0" applyAlignment="0" applyProtection="0"/>
    <xf numFmtId="0" fontId="61" fillId="31" borderId="0" applyNumberFormat="0" applyBorder="0" applyAlignment="0" applyProtection="0"/>
    <xf numFmtId="0" fontId="61" fillId="31" borderId="0" applyNumberFormat="0" applyBorder="0" applyAlignment="0" applyProtection="0"/>
    <xf numFmtId="0" fontId="61" fillId="31" borderId="0" applyNumberFormat="0" applyBorder="0" applyAlignment="0" applyProtection="0"/>
    <xf numFmtId="0" fontId="47" fillId="31" borderId="0" applyNumberFormat="0" applyBorder="0" applyAlignment="0" applyProtection="0"/>
    <xf numFmtId="0" fontId="47" fillId="31" borderId="0" applyNumberFormat="0" applyBorder="0" applyAlignment="0" applyProtection="0"/>
    <xf numFmtId="0" fontId="47" fillId="31" borderId="0" applyNumberFormat="0" applyBorder="0" applyAlignment="0" applyProtection="0"/>
    <xf numFmtId="0" fontId="47" fillId="31" borderId="0" applyNumberFormat="0" applyBorder="0" applyAlignment="0" applyProtection="0"/>
    <xf numFmtId="0" fontId="60" fillId="31" borderId="0" applyNumberFormat="0" applyBorder="0" applyAlignment="0" applyProtection="0"/>
    <xf numFmtId="0" fontId="61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61" fillId="13" borderId="0" applyNumberFormat="0" applyBorder="0" applyAlignment="0" applyProtection="0"/>
    <xf numFmtId="0" fontId="60" fillId="13" borderId="0" applyNumberFormat="0" applyBorder="0" applyAlignment="0" applyProtection="0"/>
    <xf numFmtId="0" fontId="60" fillId="13" borderId="0" applyNumberFormat="0" applyBorder="0" applyAlignment="0" applyProtection="0"/>
    <xf numFmtId="0" fontId="60" fillId="25" borderId="0" applyNumberFormat="0" applyBorder="0" applyAlignment="0" applyProtection="0"/>
    <xf numFmtId="0" fontId="61" fillId="13" borderId="0" applyNumberFormat="0" applyBorder="0" applyAlignment="0" applyProtection="0"/>
    <xf numFmtId="0" fontId="61" fillId="13" borderId="0" applyNumberFormat="0" applyBorder="0" applyAlignment="0" applyProtection="0"/>
    <xf numFmtId="0" fontId="61" fillId="13" borderId="0" applyNumberFormat="0" applyBorder="0" applyAlignment="0" applyProtection="0"/>
    <xf numFmtId="0" fontId="61" fillId="13" borderId="0" applyNumberFormat="0" applyBorder="0" applyAlignment="0" applyProtection="0"/>
    <xf numFmtId="0" fontId="61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60" fillId="13" borderId="0" applyNumberFormat="0" applyBorder="0" applyAlignment="0" applyProtection="0"/>
    <xf numFmtId="0" fontId="61" fillId="2" borderId="0" applyNumberFormat="0" applyBorder="0" applyAlignment="0" applyProtection="0"/>
    <xf numFmtId="0" fontId="47" fillId="2" borderId="0" applyNumberFormat="0" applyBorder="0" applyAlignment="0" applyProtection="0"/>
    <xf numFmtId="0" fontId="47" fillId="2" borderId="0" applyNumberFormat="0" applyBorder="0" applyAlignment="0" applyProtection="0"/>
    <xf numFmtId="0" fontId="61" fillId="2" borderId="0" applyNumberFormat="0" applyBorder="0" applyAlignment="0" applyProtection="0"/>
    <xf numFmtId="0" fontId="60" fillId="2" borderId="0" applyNumberFormat="0" applyBorder="0" applyAlignment="0" applyProtection="0"/>
    <xf numFmtId="0" fontId="60" fillId="2" borderId="0" applyNumberFormat="0" applyBorder="0" applyAlignment="0" applyProtection="0"/>
    <xf numFmtId="0" fontId="60" fillId="29" borderId="0" applyNumberFormat="0" applyBorder="0" applyAlignment="0" applyProtection="0"/>
    <xf numFmtId="0" fontId="61" fillId="2" borderId="0" applyNumberFormat="0" applyBorder="0" applyAlignment="0" applyProtection="0"/>
    <xf numFmtId="0" fontId="61" fillId="2" borderId="0" applyNumberFormat="0" applyBorder="0" applyAlignment="0" applyProtection="0"/>
    <xf numFmtId="0" fontId="61" fillId="2" borderId="0" applyNumberFormat="0" applyBorder="0" applyAlignment="0" applyProtection="0"/>
    <xf numFmtId="0" fontId="61" fillId="2" borderId="0" applyNumberFormat="0" applyBorder="0" applyAlignment="0" applyProtection="0"/>
    <xf numFmtId="0" fontId="61" fillId="2" borderId="0" applyNumberFormat="0" applyBorder="0" applyAlignment="0" applyProtection="0"/>
    <xf numFmtId="0" fontId="47" fillId="2" borderId="0" applyNumberFormat="0" applyBorder="0" applyAlignment="0" applyProtection="0"/>
    <xf numFmtId="0" fontId="47" fillId="2" borderId="0" applyNumberFormat="0" applyBorder="0" applyAlignment="0" applyProtection="0"/>
    <xf numFmtId="0" fontId="47" fillId="2" borderId="0" applyNumberFormat="0" applyBorder="0" applyAlignment="0" applyProtection="0"/>
    <xf numFmtId="0" fontId="47" fillId="2" borderId="0" applyNumberFormat="0" applyBorder="0" applyAlignment="0" applyProtection="0"/>
    <xf numFmtId="0" fontId="61" fillId="2" borderId="0" applyNumberFormat="0" applyBorder="0" applyAlignment="0" applyProtection="0"/>
    <xf numFmtId="0" fontId="61" fillId="10" borderId="0" applyNumberFormat="0" applyBorder="0" applyAlignment="0" applyProtection="0"/>
    <xf numFmtId="0" fontId="47" fillId="10" borderId="0" applyNumberFormat="0" applyBorder="0" applyAlignment="0" applyProtection="0"/>
    <xf numFmtId="0" fontId="47" fillId="10" borderId="0" applyNumberFormat="0" applyBorder="0" applyAlignment="0" applyProtection="0"/>
    <xf numFmtId="0" fontId="61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33" borderId="0" applyNumberFormat="0" applyBorder="0" applyAlignment="0" applyProtection="0"/>
    <xf numFmtId="0" fontId="61" fillId="10" borderId="0" applyNumberFormat="0" applyBorder="0" applyAlignment="0" applyProtection="0"/>
    <xf numFmtId="0" fontId="61" fillId="10" borderId="0" applyNumberFormat="0" applyBorder="0" applyAlignment="0" applyProtection="0"/>
    <xf numFmtId="0" fontId="61" fillId="10" borderId="0" applyNumberFormat="0" applyBorder="0" applyAlignment="0" applyProtection="0"/>
    <xf numFmtId="0" fontId="61" fillId="10" borderId="0" applyNumberFormat="0" applyBorder="0" applyAlignment="0" applyProtection="0"/>
    <xf numFmtId="0" fontId="61" fillId="10" borderId="0" applyNumberFormat="0" applyBorder="0" applyAlignment="0" applyProtection="0"/>
    <xf numFmtId="0" fontId="47" fillId="10" borderId="0" applyNumberFormat="0" applyBorder="0" applyAlignment="0" applyProtection="0"/>
    <xf numFmtId="0" fontId="47" fillId="10" borderId="0" applyNumberFormat="0" applyBorder="0" applyAlignment="0" applyProtection="0"/>
    <xf numFmtId="0" fontId="47" fillId="10" borderId="0" applyNumberFormat="0" applyBorder="0" applyAlignment="0" applyProtection="0"/>
    <xf numFmtId="0" fontId="47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2" borderId="0" applyNumberFormat="0" applyBorder="0" applyAlignment="0" applyProtection="0"/>
    <xf numFmtId="0" fontId="60" fillId="27" borderId="0" applyNumberFormat="0" applyBorder="0" applyAlignment="0" applyProtection="0"/>
    <xf numFmtId="0" fontId="60" fillId="3" borderId="0" applyNumberFormat="0" applyBorder="0" applyAlignment="0" applyProtection="0"/>
    <xf numFmtId="0" fontId="60" fillId="3" borderId="0" applyNumberFormat="0" applyBorder="0" applyAlignment="0" applyProtection="0"/>
    <xf numFmtId="0" fontId="60" fillId="31" borderId="0" applyNumberFormat="0" applyBorder="0" applyAlignment="0" applyProtection="0"/>
    <xf numFmtId="0" fontId="60" fillId="7" borderId="0" applyNumberFormat="0" applyBorder="0" applyAlignment="0" applyProtection="0"/>
    <xf numFmtId="0" fontId="60" fillId="13" borderId="0" applyNumberFormat="0" applyBorder="0" applyAlignment="0" applyProtection="0"/>
    <xf numFmtId="0" fontId="60" fillId="27" borderId="0" applyNumberFormat="0" applyBorder="0" applyAlignment="0" applyProtection="0"/>
    <xf numFmtId="0" fontId="60" fillId="2" borderId="0" applyNumberFormat="0" applyBorder="0" applyAlignment="0" applyProtection="0"/>
    <xf numFmtId="0" fontId="60" fillId="2" borderId="0" applyNumberFormat="0" applyBorder="0" applyAlignment="0" applyProtection="0"/>
    <xf numFmtId="0" fontId="60" fillId="10" borderId="0" applyNumberFormat="0" applyBorder="0" applyAlignment="0" applyProtection="0"/>
    <xf numFmtId="0" fontId="60" fillId="7" borderId="0" applyNumberFormat="0" applyBorder="0" applyAlignment="0" applyProtection="0"/>
    <xf numFmtId="0" fontId="62" fillId="34" borderId="0" applyNumberFormat="0" applyBorder="0" applyAlignment="0" applyProtection="0"/>
    <xf numFmtId="0" fontId="62" fillId="34" borderId="0" applyNumberFormat="0" applyBorder="0" applyAlignment="0" applyProtection="0"/>
    <xf numFmtId="0" fontId="103" fillId="34" borderId="0" applyNumberFormat="0" applyBorder="0" applyAlignment="0" applyProtection="0"/>
    <xf numFmtId="0" fontId="62" fillId="34" borderId="0" applyNumberFormat="0" applyBorder="0" applyAlignment="0" applyProtection="0"/>
    <xf numFmtId="0" fontId="48" fillId="34" borderId="0" applyNumberFormat="0" applyBorder="0" applyAlignment="0" applyProtection="0"/>
    <xf numFmtId="0" fontId="103" fillId="34" borderId="0" applyNumberFormat="0" applyBorder="0" applyAlignment="0" applyProtection="0"/>
    <xf numFmtId="0" fontId="62" fillId="3" borderId="0" applyNumberFormat="0" applyBorder="0" applyAlignment="0" applyProtection="0"/>
    <xf numFmtId="0" fontId="62" fillId="3" borderId="0" applyNumberFormat="0" applyBorder="0" applyAlignment="0" applyProtection="0"/>
    <xf numFmtId="0" fontId="103" fillId="3" borderId="0" applyNumberFormat="0" applyBorder="0" applyAlignment="0" applyProtection="0"/>
    <xf numFmtId="0" fontId="62" fillId="3" borderId="0" applyNumberFormat="0" applyBorder="0" applyAlignment="0" applyProtection="0"/>
    <xf numFmtId="0" fontId="48" fillId="3" borderId="0" applyNumberFormat="0" applyBorder="0" applyAlignment="0" applyProtection="0"/>
    <xf numFmtId="0" fontId="62" fillId="3" borderId="0" applyNumberFormat="0" applyBorder="0" applyAlignment="0" applyProtection="0"/>
    <xf numFmtId="0" fontId="62" fillId="31" borderId="0" applyNumberFormat="0" applyBorder="0" applyAlignment="0" applyProtection="0"/>
    <xf numFmtId="0" fontId="62" fillId="31" borderId="0" applyNumberFormat="0" applyBorder="0" applyAlignment="0" applyProtection="0"/>
    <xf numFmtId="0" fontId="103" fillId="31" borderId="0" applyNumberFormat="0" applyBorder="0" applyAlignment="0" applyProtection="0"/>
    <xf numFmtId="0" fontId="62" fillId="31" borderId="0" applyNumberFormat="0" applyBorder="0" applyAlignment="0" applyProtection="0"/>
    <xf numFmtId="0" fontId="48" fillId="31" borderId="0" applyNumberFormat="0" applyBorder="0" applyAlignment="0" applyProtection="0"/>
    <xf numFmtId="0" fontId="103" fillId="31" borderId="0" applyNumberFormat="0" applyBorder="0" applyAlignment="0" applyProtection="0"/>
    <xf numFmtId="0" fontId="62" fillId="35" borderId="0" applyNumberFormat="0" applyBorder="0" applyAlignment="0" applyProtection="0"/>
    <xf numFmtId="0" fontId="62" fillId="35" borderId="0" applyNumberFormat="0" applyBorder="0" applyAlignment="0" applyProtection="0"/>
    <xf numFmtId="0" fontId="103" fillId="35" borderId="0" applyNumberFormat="0" applyBorder="0" applyAlignment="0" applyProtection="0"/>
    <xf numFmtId="0" fontId="62" fillId="35" borderId="0" applyNumberFormat="0" applyBorder="0" applyAlignment="0" applyProtection="0"/>
    <xf numFmtId="0" fontId="48" fillId="35" borderId="0" applyNumberFormat="0" applyBorder="0" applyAlignment="0" applyProtection="0"/>
    <xf numFmtId="0" fontId="103" fillId="35" borderId="0" applyNumberFormat="0" applyBorder="0" applyAlignment="0" applyProtection="0"/>
    <xf numFmtId="0" fontId="62" fillId="11" borderId="0" applyNumberFormat="0" applyBorder="0" applyAlignment="0" applyProtection="0"/>
    <xf numFmtId="0" fontId="62" fillId="11" borderId="0" applyNumberFormat="0" applyBorder="0" applyAlignment="0" applyProtection="0"/>
    <xf numFmtId="0" fontId="103" fillId="11" borderId="0" applyNumberFormat="0" applyBorder="0" applyAlignment="0" applyProtection="0"/>
    <xf numFmtId="0" fontId="62" fillId="11" borderId="0" applyNumberFormat="0" applyBorder="0" applyAlignment="0" applyProtection="0"/>
    <xf numFmtId="0" fontId="48" fillId="11" borderId="0" applyNumberFormat="0" applyBorder="0" applyAlignment="0" applyProtection="0"/>
    <xf numFmtId="0" fontId="62" fillId="11" borderId="0" applyNumberFormat="0" applyBorder="0" applyAlignment="0" applyProtection="0"/>
    <xf numFmtId="0" fontId="62" fillId="36" borderId="0" applyNumberFormat="0" applyBorder="0" applyAlignment="0" applyProtection="0"/>
    <xf numFmtId="0" fontId="62" fillId="36" borderId="0" applyNumberFormat="0" applyBorder="0" applyAlignment="0" applyProtection="0"/>
    <xf numFmtId="0" fontId="103" fillId="36" borderId="0" applyNumberFormat="0" applyBorder="0" applyAlignment="0" applyProtection="0"/>
    <xf numFmtId="0" fontId="62" fillId="36" borderId="0" applyNumberFormat="0" applyBorder="0" applyAlignment="0" applyProtection="0"/>
    <xf numFmtId="0" fontId="48" fillId="36" borderId="0" applyNumberFormat="0" applyBorder="0" applyAlignment="0" applyProtection="0"/>
    <xf numFmtId="0" fontId="103" fillId="36" borderId="0" applyNumberFormat="0" applyBorder="0" applyAlignment="0" applyProtection="0"/>
    <xf numFmtId="0" fontId="103" fillId="34" borderId="0" applyNumberFormat="0" applyBorder="0" applyAlignment="0" applyProtection="0"/>
    <xf numFmtId="0" fontId="103" fillId="3" borderId="0" applyNumberFormat="0" applyBorder="0" applyAlignment="0" applyProtection="0"/>
    <xf numFmtId="0" fontId="103" fillId="31" borderId="0" applyNumberFormat="0" applyBorder="0" applyAlignment="0" applyProtection="0"/>
    <xf numFmtId="0" fontId="103" fillId="35" borderId="0" applyNumberFormat="0" applyBorder="0" applyAlignment="0" applyProtection="0"/>
    <xf numFmtId="0" fontId="103" fillId="11" borderId="0" applyNumberFormat="0" applyBorder="0" applyAlignment="0" applyProtection="0"/>
    <xf numFmtId="0" fontId="103" fillId="36" borderId="0" applyNumberFormat="0" applyBorder="0" applyAlignment="0" applyProtection="0"/>
    <xf numFmtId="9" fontId="43" fillId="0" borderId="0"/>
    <xf numFmtId="0" fontId="104" fillId="0" borderId="29" applyNumberFormat="0" applyFont="0" applyBorder="0" applyAlignment="0" applyProtection="0"/>
    <xf numFmtId="0" fontId="198" fillId="0" borderId="0" applyFont="0" applyFill="0" applyBorder="0" applyAlignment="0" applyProtection="0"/>
    <xf numFmtId="0" fontId="198" fillId="0" borderId="0" applyFont="0" applyFill="0" applyBorder="0" applyAlignment="0" applyProtection="0"/>
    <xf numFmtId="0" fontId="94" fillId="0" borderId="0"/>
    <xf numFmtId="0" fontId="105" fillId="37" borderId="35">
      <alignment horizontal="centerContinuous" vertical="top"/>
    </xf>
    <xf numFmtId="0" fontId="105" fillId="37" borderId="35">
      <alignment horizontal="centerContinuous" vertical="top"/>
    </xf>
    <xf numFmtId="0" fontId="62" fillId="38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2" fillId="40" borderId="0" applyNumberFormat="0" applyBorder="0" applyAlignment="0" applyProtection="0"/>
    <xf numFmtId="0" fontId="103" fillId="38" borderId="0" applyNumberFormat="0" applyBorder="0" applyAlignment="0" applyProtection="0"/>
    <xf numFmtId="0" fontId="103" fillId="38" borderId="0" applyNumberFormat="0" applyBorder="0" applyAlignment="0" applyProtection="0"/>
    <xf numFmtId="0" fontId="103" fillId="38" borderId="0" applyNumberFormat="0" applyBorder="0" applyAlignment="0" applyProtection="0"/>
    <xf numFmtId="0" fontId="103" fillId="38" borderId="0" applyNumberFormat="0" applyBorder="0" applyAlignment="0" applyProtection="0"/>
    <xf numFmtId="0" fontId="103" fillId="38" borderId="0" applyNumberFormat="0" applyBorder="0" applyAlignment="0" applyProtection="0"/>
    <xf numFmtId="0" fontId="103" fillId="38" borderId="0" applyNumberFormat="0" applyBorder="0" applyAlignment="0" applyProtection="0"/>
    <xf numFmtId="0" fontId="103" fillId="38" borderId="0" applyNumberFormat="0" applyBorder="0" applyAlignment="0" applyProtection="0"/>
    <xf numFmtId="0" fontId="103" fillId="38" borderId="0" applyNumberFormat="0" applyBorder="0" applyAlignment="0" applyProtection="0"/>
    <xf numFmtId="0" fontId="103" fillId="38" borderId="0" applyNumberFormat="0" applyBorder="0" applyAlignment="0" applyProtection="0"/>
    <xf numFmtId="0" fontId="103" fillId="38" borderId="0" applyNumberFormat="0" applyBorder="0" applyAlignment="0" applyProtection="0"/>
    <xf numFmtId="0" fontId="62" fillId="38" borderId="0" applyNumberFormat="0" applyBorder="0" applyAlignment="0" applyProtection="0"/>
    <xf numFmtId="0" fontId="103" fillId="38" borderId="0" applyNumberFormat="0" applyBorder="0" applyAlignment="0" applyProtection="0"/>
    <xf numFmtId="0" fontId="103" fillId="38" borderId="0" applyNumberFormat="0" applyBorder="0" applyAlignment="0" applyProtection="0"/>
    <xf numFmtId="0" fontId="103" fillId="38" borderId="0" applyNumberFormat="0" applyBorder="0" applyAlignment="0" applyProtection="0"/>
    <xf numFmtId="0" fontId="103" fillId="38" borderId="0" applyNumberFormat="0" applyBorder="0" applyAlignment="0" applyProtection="0"/>
    <xf numFmtId="0" fontId="103" fillId="38" borderId="0" applyNumberFormat="0" applyBorder="0" applyAlignment="0" applyProtection="0"/>
    <xf numFmtId="0" fontId="103" fillId="38" borderId="0" applyNumberFormat="0" applyBorder="0" applyAlignment="0" applyProtection="0"/>
    <xf numFmtId="0" fontId="62" fillId="38" borderId="0" applyNumberFormat="0" applyBorder="0" applyAlignment="0" applyProtection="0"/>
    <xf numFmtId="0" fontId="62" fillId="38" borderId="0" applyNumberFormat="0" applyBorder="0" applyAlignment="0" applyProtection="0"/>
    <xf numFmtId="0" fontId="62" fillId="38" borderId="0" applyNumberFormat="0" applyBorder="0" applyAlignment="0" applyProtection="0"/>
    <xf numFmtId="0" fontId="62" fillId="38" borderId="0" applyNumberFormat="0" applyBorder="0" applyAlignment="0" applyProtection="0"/>
    <xf numFmtId="0" fontId="62" fillId="38" borderId="0" applyNumberFormat="0" applyBorder="0" applyAlignment="0" applyProtection="0"/>
    <xf numFmtId="0" fontId="103" fillId="38" borderId="0" applyNumberFormat="0" applyBorder="0" applyAlignment="0" applyProtection="0"/>
    <xf numFmtId="0" fontId="48" fillId="38" borderId="0" applyNumberFormat="0" applyBorder="0" applyAlignment="0" applyProtection="0"/>
    <xf numFmtId="0" fontId="48" fillId="38" borderId="0" applyNumberFormat="0" applyBorder="0" applyAlignment="0" applyProtection="0"/>
    <xf numFmtId="0" fontId="48" fillId="38" borderId="0" applyNumberFormat="0" applyBorder="0" applyAlignment="0" applyProtection="0"/>
    <xf numFmtId="0" fontId="48" fillId="38" borderId="0" applyNumberFormat="0" applyBorder="0" applyAlignment="0" applyProtection="0"/>
    <xf numFmtId="0" fontId="48" fillId="38" borderId="0" applyNumberFormat="0" applyBorder="0" applyAlignment="0" applyProtection="0"/>
    <xf numFmtId="0" fontId="48" fillId="38" borderId="0" applyNumberFormat="0" applyBorder="0" applyAlignment="0" applyProtection="0"/>
    <xf numFmtId="0" fontId="48" fillId="38" borderId="0" applyNumberFormat="0" applyBorder="0" applyAlignment="0" applyProtection="0"/>
    <xf numFmtId="0" fontId="48" fillId="38" borderId="0" applyNumberFormat="0" applyBorder="0" applyAlignment="0" applyProtection="0"/>
    <xf numFmtId="0" fontId="48" fillId="38" borderId="0" applyNumberFormat="0" applyBorder="0" applyAlignment="0" applyProtection="0"/>
    <xf numFmtId="0" fontId="48" fillId="38" borderId="0" applyNumberFormat="0" applyBorder="0" applyAlignment="0" applyProtection="0"/>
    <xf numFmtId="0" fontId="103" fillId="38" borderId="0" applyNumberFormat="0" applyBorder="0" applyAlignment="0" applyProtection="0"/>
    <xf numFmtId="0" fontId="48" fillId="38" borderId="0" applyNumberFormat="0" applyBorder="0" applyAlignment="0" applyProtection="0"/>
    <xf numFmtId="0" fontId="48" fillId="38" borderId="0" applyNumberFormat="0" applyBorder="0" applyAlignment="0" applyProtection="0"/>
    <xf numFmtId="0" fontId="103" fillId="38" borderId="0" applyNumberFormat="0" applyBorder="0" applyAlignment="0" applyProtection="0"/>
    <xf numFmtId="0" fontId="103" fillId="38" borderId="0" applyNumberFormat="0" applyBorder="0" applyAlignment="0" applyProtection="0"/>
    <xf numFmtId="0" fontId="103" fillId="38" borderId="0" applyNumberFormat="0" applyBorder="0" applyAlignment="0" applyProtection="0"/>
    <xf numFmtId="0" fontId="103" fillId="38" borderId="0" applyNumberFormat="0" applyBorder="0" applyAlignment="0" applyProtection="0"/>
    <xf numFmtId="0" fontId="103" fillId="38" borderId="0" applyNumberFormat="0" applyBorder="0" applyAlignment="0" applyProtection="0"/>
    <xf numFmtId="0" fontId="103" fillId="38" borderId="0" applyNumberFormat="0" applyBorder="0" applyAlignment="0" applyProtection="0"/>
    <xf numFmtId="0" fontId="62" fillId="12" borderId="0" applyNumberFormat="0" applyBorder="0" applyAlignment="0" applyProtection="0"/>
    <xf numFmtId="0" fontId="61" fillId="41" borderId="0" applyNumberFormat="0" applyBorder="0" applyAlignment="0" applyProtection="0"/>
    <xf numFmtId="0" fontId="61" fillId="42" borderId="0" applyNumberFormat="0" applyBorder="0" applyAlignment="0" applyProtection="0"/>
    <xf numFmtId="0" fontId="62" fillId="43" borderId="0" applyNumberFormat="0" applyBorder="0" applyAlignment="0" applyProtection="0"/>
    <xf numFmtId="0" fontId="103" fillId="12" borderId="0" applyNumberFormat="0" applyBorder="0" applyAlignment="0" applyProtection="0"/>
    <xf numFmtId="0" fontId="103" fillId="12" borderId="0" applyNumberFormat="0" applyBorder="0" applyAlignment="0" applyProtection="0"/>
    <xf numFmtId="0" fontId="103" fillId="12" borderId="0" applyNumberFormat="0" applyBorder="0" applyAlignment="0" applyProtection="0"/>
    <xf numFmtId="0" fontId="103" fillId="12" borderId="0" applyNumberFormat="0" applyBorder="0" applyAlignment="0" applyProtection="0"/>
    <xf numFmtId="0" fontId="103" fillId="12" borderId="0" applyNumberFormat="0" applyBorder="0" applyAlignment="0" applyProtection="0"/>
    <xf numFmtId="0" fontId="103" fillId="12" borderId="0" applyNumberFormat="0" applyBorder="0" applyAlignment="0" applyProtection="0"/>
    <xf numFmtId="0" fontId="103" fillId="12" borderId="0" applyNumberFormat="0" applyBorder="0" applyAlignment="0" applyProtection="0"/>
    <xf numFmtId="0" fontId="103" fillId="12" borderId="0" applyNumberFormat="0" applyBorder="0" applyAlignment="0" applyProtection="0"/>
    <xf numFmtId="0" fontId="103" fillId="12" borderId="0" applyNumberFormat="0" applyBorder="0" applyAlignment="0" applyProtection="0"/>
    <xf numFmtId="0" fontId="103" fillId="12" borderId="0" applyNumberFormat="0" applyBorder="0" applyAlignment="0" applyProtection="0"/>
    <xf numFmtId="0" fontId="62" fillId="12" borderId="0" applyNumberFormat="0" applyBorder="0" applyAlignment="0" applyProtection="0"/>
    <xf numFmtId="0" fontId="103" fillId="12" borderId="0" applyNumberFormat="0" applyBorder="0" applyAlignment="0" applyProtection="0"/>
    <xf numFmtId="0" fontId="103" fillId="12" borderId="0" applyNumberFormat="0" applyBorder="0" applyAlignment="0" applyProtection="0"/>
    <xf numFmtId="0" fontId="103" fillId="12" borderId="0" applyNumberFormat="0" applyBorder="0" applyAlignment="0" applyProtection="0"/>
    <xf numFmtId="0" fontId="103" fillId="12" borderId="0" applyNumberFormat="0" applyBorder="0" applyAlignment="0" applyProtection="0"/>
    <xf numFmtId="0" fontId="103" fillId="12" borderId="0" applyNumberFormat="0" applyBorder="0" applyAlignment="0" applyProtection="0"/>
    <xf numFmtId="0" fontId="103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103" fillId="12" borderId="0" applyNumberFormat="0" applyBorder="0" applyAlignment="0" applyProtection="0"/>
    <xf numFmtId="0" fontId="48" fillId="12" borderId="0" applyNumberFormat="0" applyBorder="0" applyAlignment="0" applyProtection="0"/>
    <xf numFmtId="0" fontId="48" fillId="12" borderId="0" applyNumberFormat="0" applyBorder="0" applyAlignment="0" applyProtection="0"/>
    <xf numFmtId="0" fontId="48" fillId="12" borderId="0" applyNumberFormat="0" applyBorder="0" applyAlignment="0" applyProtection="0"/>
    <xf numFmtId="0" fontId="48" fillId="12" borderId="0" applyNumberFormat="0" applyBorder="0" applyAlignment="0" applyProtection="0"/>
    <xf numFmtId="0" fontId="48" fillId="12" borderId="0" applyNumberFormat="0" applyBorder="0" applyAlignment="0" applyProtection="0"/>
    <xf numFmtId="0" fontId="48" fillId="12" borderId="0" applyNumberFormat="0" applyBorder="0" applyAlignment="0" applyProtection="0"/>
    <xf numFmtId="0" fontId="48" fillId="12" borderId="0" applyNumberFormat="0" applyBorder="0" applyAlignment="0" applyProtection="0"/>
    <xf numFmtId="0" fontId="48" fillId="12" borderId="0" applyNumberFormat="0" applyBorder="0" applyAlignment="0" applyProtection="0"/>
    <xf numFmtId="0" fontId="48" fillId="12" borderId="0" applyNumberFormat="0" applyBorder="0" applyAlignment="0" applyProtection="0"/>
    <xf numFmtId="0" fontId="48" fillId="12" borderId="0" applyNumberFormat="0" applyBorder="0" applyAlignment="0" applyProtection="0"/>
    <xf numFmtId="0" fontId="103" fillId="12" borderId="0" applyNumberFormat="0" applyBorder="0" applyAlignment="0" applyProtection="0"/>
    <xf numFmtId="0" fontId="48" fillId="12" borderId="0" applyNumberFormat="0" applyBorder="0" applyAlignment="0" applyProtection="0"/>
    <xf numFmtId="0" fontId="48" fillId="12" borderId="0" applyNumberFormat="0" applyBorder="0" applyAlignment="0" applyProtection="0"/>
    <xf numFmtId="0" fontId="103" fillId="12" borderId="0" applyNumberFormat="0" applyBorder="0" applyAlignment="0" applyProtection="0"/>
    <xf numFmtId="0" fontId="103" fillId="12" borderId="0" applyNumberFormat="0" applyBorder="0" applyAlignment="0" applyProtection="0"/>
    <xf numFmtId="0" fontId="103" fillId="12" borderId="0" applyNumberFormat="0" applyBorder="0" applyAlignment="0" applyProtection="0"/>
    <xf numFmtId="0" fontId="103" fillId="12" borderId="0" applyNumberFormat="0" applyBorder="0" applyAlignment="0" applyProtection="0"/>
    <xf numFmtId="0" fontId="103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44" borderId="0" applyNumberFormat="0" applyBorder="0" applyAlignment="0" applyProtection="0"/>
    <xf numFmtId="0" fontId="61" fillId="41" borderId="0" applyNumberFormat="0" applyBorder="0" applyAlignment="0" applyProtection="0"/>
    <xf numFmtId="0" fontId="61" fillId="45" borderId="0" applyNumberFormat="0" applyBorder="0" applyAlignment="0" applyProtection="0"/>
    <xf numFmtId="0" fontId="62" fillId="42" borderId="0" applyNumberFormat="0" applyBorder="0" applyAlignment="0" applyProtection="0"/>
    <xf numFmtId="0" fontId="103" fillId="44" borderId="0" applyNumberFormat="0" applyBorder="0" applyAlignment="0" applyProtection="0"/>
    <xf numFmtId="0" fontId="103" fillId="44" borderId="0" applyNumberFormat="0" applyBorder="0" applyAlignment="0" applyProtection="0"/>
    <xf numFmtId="0" fontId="103" fillId="44" borderId="0" applyNumberFormat="0" applyBorder="0" applyAlignment="0" applyProtection="0"/>
    <xf numFmtId="0" fontId="103" fillId="44" borderId="0" applyNumberFormat="0" applyBorder="0" applyAlignment="0" applyProtection="0"/>
    <xf numFmtId="0" fontId="103" fillId="44" borderId="0" applyNumberFormat="0" applyBorder="0" applyAlignment="0" applyProtection="0"/>
    <xf numFmtId="0" fontId="103" fillId="44" borderId="0" applyNumberFormat="0" applyBorder="0" applyAlignment="0" applyProtection="0"/>
    <xf numFmtId="0" fontId="103" fillId="44" borderId="0" applyNumberFormat="0" applyBorder="0" applyAlignment="0" applyProtection="0"/>
    <xf numFmtId="0" fontId="103" fillId="44" borderId="0" applyNumberFormat="0" applyBorder="0" applyAlignment="0" applyProtection="0"/>
    <xf numFmtId="0" fontId="103" fillId="44" borderId="0" applyNumberFormat="0" applyBorder="0" applyAlignment="0" applyProtection="0"/>
    <xf numFmtId="0" fontId="103" fillId="44" borderId="0" applyNumberFormat="0" applyBorder="0" applyAlignment="0" applyProtection="0"/>
    <xf numFmtId="0" fontId="62" fillId="44" borderId="0" applyNumberFormat="0" applyBorder="0" applyAlignment="0" applyProtection="0"/>
    <xf numFmtId="0" fontId="103" fillId="44" borderId="0" applyNumberFormat="0" applyBorder="0" applyAlignment="0" applyProtection="0"/>
    <xf numFmtId="0" fontId="103" fillId="44" borderId="0" applyNumberFormat="0" applyBorder="0" applyAlignment="0" applyProtection="0"/>
    <xf numFmtId="0" fontId="103" fillId="44" borderId="0" applyNumberFormat="0" applyBorder="0" applyAlignment="0" applyProtection="0"/>
    <xf numFmtId="0" fontId="103" fillId="44" borderId="0" applyNumberFormat="0" applyBorder="0" applyAlignment="0" applyProtection="0"/>
    <xf numFmtId="0" fontId="103" fillId="44" borderId="0" applyNumberFormat="0" applyBorder="0" applyAlignment="0" applyProtection="0"/>
    <xf numFmtId="0" fontId="103" fillId="44" borderId="0" applyNumberFormat="0" applyBorder="0" applyAlignment="0" applyProtection="0"/>
    <xf numFmtId="0" fontId="62" fillId="44" borderId="0" applyNumberFormat="0" applyBorder="0" applyAlignment="0" applyProtection="0"/>
    <xf numFmtId="0" fontId="62" fillId="44" borderId="0" applyNumberFormat="0" applyBorder="0" applyAlignment="0" applyProtection="0"/>
    <xf numFmtId="0" fontId="62" fillId="44" borderId="0" applyNumberFormat="0" applyBorder="0" applyAlignment="0" applyProtection="0"/>
    <xf numFmtId="0" fontId="62" fillId="44" borderId="0" applyNumberFormat="0" applyBorder="0" applyAlignment="0" applyProtection="0"/>
    <xf numFmtId="0" fontId="62" fillId="44" borderId="0" applyNumberFormat="0" applyBorder="0" applyAlignment="0" applyProtection="0"/>
    <xf numFmtId="0" fontId="103" fillId="44" borderId="0" applyNumberFormat="0" applyBorder="0" applyAlignment="0" applyProtection="0"/>
    <xf numFmtId="0" fontId="48" fillId="44" borderId="0" applyNumberFormat="0" applyBorder="0" applyAlignment="0" applyProtection="0"/>
    <xf numFmtId="0" fontId="48" fillId="44" borderId="0" applyNumberFormat="0" applyBorder="0" applyAlignment="0" applyProtection="0"/>
    <xf numFmtId="0" fontId="48" fillId="44" borderId="0" applyNumberFormat="0" applyBorder="0" applyAlignment="0" applyProtection="0"/>
    <xf numFmtId="0" fontId="48" fillId="44" borderId="0" applyNumberFormat="0" applyBorder="0" applyAlignment="0" applyProtection="0"/>
    <xf numFmtId="0" fontId="48" fillId="44" borderId="0" applyNumberFormat="0" applyBorder="0" applyAlignment="0" applyProtection="0"/>
    <xf numFmtId="0" fontId="48" fillId="44" borderId="0" applyNumberFormat="0" applyBorder="0" applyAlignment="0" applyProtection="0"/>
    <xf numFmtId="0" fontId="48" fillId="44" borderId="0" applyNumberFormat="0" applyBorder="0" applyAlignment="0" applyProtection="0"/>
    <xf numFmtId="0" fontId="48" fillId="44" borderId="0" applyNumberFormat="0" applyBorder="0" applyAlignment="0" applyProtection="0"/>
    <xf numFmtId="0" fontId="48" fillId="44" borderId="0" applyNumberFormat="0" applyBorder="0" applyAlignment="0" applyProtection="0"/>
    <xf numFmtId="0" fontId="48" fillId="44" borderId="0" applyNumberFormat="0" applyBorder="0" applyAlignment="0" applyProtection="0"/>
    <xf numFmtId="0" fontId="103" fillId="44" borderId="0" applyNumberFormat="0" applyBorder="0" applyAlignment="0" applyProtection="0"/>
    <xf numFmtId="0" fontId="48" fillId="44" borderId="0" applyNumberFormat="0" applyBorder="0" applyAlignment="0" applyProtection="0"/>
    <xf numFmtId="0" fontId="48" fillId="44" borderId="0" applyNumberFormat="0" applyBorder="0" applyAlignment="0" applyProtection="0"/>
    <xf numFmtId="0" fontId="103" fillId="44" borderId="0" applyNumberFormat="0" applyBorder="0" applyAlignment="0" applyProtection="0"/>
    <xf numFmtId="0" fontId="103" fillId="44" borderId="0" applyNumberFormat="0" applyBorder="0" applyAlignment="0" applyProtection="0"/>
    <xf numFmtId="0" fontId="103" fillId="44" borderId="0" applyNumberFormat="0" applyBorder="0" applyAlignment="0" applyProtection="0"/>
    <xf numFmtId="0" fontId="103" fillId="44" borderId="0" applyNumberFormat="0" applyBorder="0" applyAlignment="0" applyProtection="0"/>
    <xf numFmtId="0" fontId="103" fillId="44" borderId="0" applyNumberFormat="0" applyBorder="0" applyAlignment="0" applyProtection="0"/>
    <xf numFmtId="0" fontId="62" fillId="44" borderId="0" applyNumberFormat="0" applyBorder="0" applyAlignment="0" applyProtection="0"/>
    <xf numFmtId="0" fontId="62" fillId="35" borderId="0" applyNumberFormat="0" applyBorder="0" applyAlignment="0" applyProtection="0"/>
    <xf numFmtId="0" fontId="61" fillId="39" borderId="0" applyNumberFormat="0" applyBorder="0" applyAlignment="0" applyProtection="0"/>
    <xf numFmtId="0" fontId="61" fillId="42" borderId="0" applyNumberFormat="0" applyBorder="0" applyAlignment="0" applyProtection="0"/>
    <xf numFmtId="0" fontId="62" fillId="42" borderId="0" applyNumberFormat="0" applyBorder="0" applyAlignment="0" applyProtection="0"/>
    <xf numFmtId="0" fontId="103" fillId="35" borderId="0" applyNumberFormat="0" applyBorder="0" applyAlignment="0" applyProtection="0"/>
    <xf numFmtId="0" fontId="103" fillId="35" borderId="0" applyNumberFormat="0" applyBorder="0" applyAlignment="0" applyProtection="0"/>
    <xf numFmtId="0" fontId="103" fillId="35" borderId="0" applyNumberFormat="0" applyBorder="0" applyAlignment="0" applyProtection="0"/>
    <xf numFmtId="0" fontId="103" fillId="35" borderId="0" applyNumberFormat="0" applyBorder="0" applyAlignment="0" applyProtection="0"/>
    <xf numFmtId="0" fontId="103" fillId="35" borderId="0" applyNumberFormat="0" applyBorder="0" applyAlignment="0" applyProtection="0"/>
    <xf numFmtId="0" fontId="103" fillId="35" borderId="0" applyNumberFormat="0" applyBorder="0" applyAlignment="0" applyProtection="0"/>
    <xf numFmtId="0" fontId="103" fillId="35" borderId="0" applyNumberFormat="0" applyBorder="0" applyAlignment="0" applyProtection="0"/>
    <xf numFmtId="0" fontId="103" fillId="35" borderId="0" applyNumberFormat="0" applyBorder="0" applyAlignment="0" applyProtection="0"/>
    <xf numFmtId="0" fontId="103" fillId="35" borderId="0" applyNumberFormat="0" applyBorder="0" applyAlignment="0" applyProtection="0"/>
    <xf numFmtId="0" fontId="103" fillId="35" borderId="0" applyNumberFormat="0" applyBorder="0" applyAlignment="0" applyProtection="0"/>
    <xf numFmtId="0" fontId="62" fillId="35" borderId="0" applyNumberFormat="0" applyBorder="0" applyAlignment="0" applyProtection="0"/>
    <xf numFmtId="0" fontId="103" fillId="35" borderId="0" applyNumberFormat="0" applyBorder="0" applyAlignment="0" applyProtection="0"/>
    <xf numFmtId="0" fontId="103" fillId="35" borderId="0" applyNumberFormat="0" applyBorder="0" applyAlignment="0" applyProtection="0"/>
    <xf numFmtId="0" fontId="103" fillId="35" borderId="0" applyNumberFormat="0" applyBorder="0" applyAlignment="0" applyProtection="0"/>
    <xf numFmtId="0" fontId="103" fillId="35" borderId="0" applyNumberFormat="0" applyBorder="0" applyAlignment="0" applyProtection="0"/>
    <xf numFmtId="0" fontId="103" fillId="35" borderId="0" applyNumberFormat="0" applyBorder="0" applyAlignment="0" applyProtection="0"/>
    <xf numFmtId="0" fontId="103" fillId="35" borderId="0" applyNumberFormat="0" applyBorder="0" applyAlignment="0" applyProtection="0"/>
    <xf numFmtId="0" fontId="62" fillId="35" borderId="0" applyNumberFormat="0" applyBorder="0" applyAlignment="0" applyProtection="0"/>
    <xf numFmtId="0" fontId="62" fillId="35" borderId="0" applyNumberFormat="0" applyBorder="0" applyAlignment="0" applyProtection="0"/>
    <xf numFmtId="0" fontId="62" fillId="35" borderId="0" applyNumberFormat="0" applyBorder="0" applyAlignment="0" applyProtection="0"/>
    <xf numFmtId="0" fontId="62" fillId="35" borderId="0" applyNumberFormat="0" applyBorder="0" applyAlignment="0" applyProtection="0"/>
    <xf numFmtId="0" fontId="62" fillId="35" borderId="0" applyNumberFormat="0" applyBorder="0" applyAlignment="0" applyProtection="0"/>
    <xf numFmtId="0" fontId="103" fillId="35" borderId="0" applyNumberFormat="0" applyBorder="0" applyAlignment="0" applyProtection="0"/>
    <xf numFmtId="0" fontId="48" fillId="35" borderId="0" applyNumberFormat="0" applyBorder="0" applyAlignment="0" applyProtection="0"/>
    <xf numFmtId="0" fontId="48" fillId="35" borderId="0" applyNumberFormat="0" applyBorder="0" applyAlignment="0" applyProtection="0"/>
    <xf numFmtId="0" fontId="48" fillId="35" borderId="0" applyNumberFormat="0" applyBorder="0" applyAlignment="0" applyProtection="0"/>
    <xf numFmtId="0" fontId="48" fillId="35" borderId="0" applyNumberFormat="0" applyBorder="0" applyAlignment="0" applyProtection="0"/>
    <xf numFmtId="0" fontId="48" fillId="35" borderId="0" applyNumberFormat="0" applyBorder="0" applyAlignment="0" applyProtection="0"/>
    <xf numFmtId="0" fontId="48" fillId="35" borderId="0" applyNumberFormat="0" applyBorder="0" applyAlignment="0" applyProtection="0"/>
    <xf numFmtId="0" fontId="48" fillId="35" borderId="0" applyNumberFormat="0" applyBorder="0" applyAlignment="0" applyProtection="0"/>
    <xf numFmtId="0" fontId="48" fillId="35" borderId="0" applyNumberFormat="0" applyBorder="0" applyAlignment="0" applyProtection="0"/>
    <xf numFmtId="0" fontId="48" fillId="35" borderId="0" applyNumberFormat="0" applyBorder="0" applyAlignment="0" applyProtection="0"/>
    <xf numFmtId="0" fontId="48" fillId="35" borderId="0" applyNumberFormat="0" applyBorder="0" applyAlignment="0" applyProtection="0"/>
    <xf numFmtId="0" fontId="103" fillId="35" borderId="0" applyNumberFormat="0" applyBorder="0" applyAlignment="0" applyProtection="0"/>
    <xf numFmtId="0" fontId="48" fillId="35" borderId="0" applyNumberFormat="0" applyBorder="0" applyAlignment="0" applyProtection="0"/>
    <xf numFmtId="0" fontId="48" fillId="35" borderId="0" applyNumberFormat="0" applyBorder="0" applyAlignment="0" applyProtection="0"/>
    <xf numFmtId="0" fontId="103" fillId="35" borderId="0" applyNumberFormat="0" applyBorder="0" applyAlignment="0" applyProtection="0"/>
    <xf numFmtId="0" fontId="103" fillId="35" borderId="0" applyNumberFormat="0" applyBorder="0" applyAlignment="0" applyProtection="0"/>
    <xf numFmtId="0" fontId="103" fillId="35" borderId="0" applyNumberFormat="0" applyBorder="0" applyAlignment="0" applyProtection="0"/>
    <xf numFmtId="0" fontId="103" fillId="35" borderId="0" applyNumberFormat="0" applyBorder="0" applyAlignment="0" applyProtection="0"/>
    <xf numFmtId="0" fontId="103" fillId="35" borderId="0" applyNumberFormat="0" applyBorder="0" applyAlignment="0" applyProtection="0"/>
    <xf numFmtId="0" fontId="103" fillId="35" borderId="0" applyNumberFormat="0" applyBorder="0" applyAlignment="0" applyProtection="0"/>
    <xf numFmtId="0" fontId="62" fillId="11" borderId="0" applyNumberFormat="0" applyBorder="0" applyAlignment="0" applyProtection="0"/>
    <xf numFmtId="0" fontId="61" fillId="46" borderId="0" applyNumberFormat="0" applyBorder="0" applyAlignment="0" applyProtection="0"/>
    <xf numFmtId="0" fontId="61" fillId="39" borderId="0" applyNumberFormat="0" applyBorder="0" applyAlignment="0" applyProtection="0"/>
    <xf numFmtId="0" fontId="62" fillId="40" borderId="0" applyNumberFormat="0" applyBorder="0" applyAlignment="0" applyProtection="0"/>
    <xf numFmtId="0" fontId="103" fillId="11" borderId="0" applyNumberFormat="0" applyBorder="0" applyAlignment="0" applyProtection="0"/>
    <xf numFmtId="0" fontId="103" fillId="11" borderId="0" applyNumberFormat="0" applyBorder="0" applyAlignment="0" applyProtection="0"/>
    <xf numFmtId="0" fontId="103" fillId="11" borderId="0" applyNumberFormat="0" applyBorder="0" applyAlignment="0" applyProtection="0"/>
    <xf numFmtId="0" fontId="103" fillId="11" borderId="0" applyNumberFormat="0" applyBorder="0" applyAlignment="0" applyProtection="0"/>
    <xf numFmtId="0" fontId="103" fillId="11" borderId="0" applyNumberFormat="0" applyBorder="0" applyAlignment="0" applyProtection="0"/>
    <xf numFmtId="0" fontId="103" fillId="11" borderId="0" applyNumberFormat="0" applyBorder="0" applyAlignment="0" applyProtection="0"/>
    <xf numFmtId="0" fontId="103" fillId="11" borderId="0" applyNumberFormat="0" applyBorder="0" applyAlignment="0" applyProtection="0"/>
    <xf numFmtId="0" fontId="103" fillId="11" borderId="0" applyNumberFormat="0" applyBorder="0" applyAlignment="0" applyProtection="0"/>
    <xf numFmtId="0" fontId="103" fillId="11" borderId="0" applyNumberFormat="0" applyBorder="0" applyAlignment="0" applyProtection="0"/>
    <xf numFmtId="0" fontId="103" fillId="11" borderId="0" applyNumberFormat="0" applyBorder="0" applyAlignment="0" applyProtection="0"/>
    <xf numFmtId="0" fontId="62" fillId="11" borderId="0" applyNumberFormat="0" applyBorder="0" applyAlignment="0" applyProtection="0"/>
    <xf numFmtId="0" fontId="103" fillId="11" borderId="0" applyNumberFormat="0" applyBorder="0" applyAlignment="0" applyProtection="0"/>
    <xf numFmtId="0" fontId="103" fillId="11" borderId="0" applyNumberFormat="0" applyBorder="0" applyAlignment="0" applyProtection="0"/>
    <xf numFmtId="0" fontId="103" fillId="11" borderId="0" applyNumberFormat="0" applyBorder="0" applyAlignment="0" applyProtection="0"/>
    <xf numFmtId="0" fontId="103" fillId="11" borderId="0" applyNumberFormat="0" applyBorder="0" applyAlignment="0" applyProtection="0"/>
    <xf numFmtId="0" fontId="103" fillId="11" borderId="0" applyNumberFormat="0" applyBorder="0" applyAlignment="0" applyProtection="0"/>
    <xf numFmtId="0" fontId="103" fillId="11" borderId="0" applyNumberFormat="0" applyBorder="0" applyAlignment="0" applyProtection="0"/>
    <xf numFmtId="0" fontId="62" fillId="11" borderId="0" applyNumberFormat="0" applyBorder="0" applyAlignment="0" applyProtection="0"/>
    <xf numFmtId="0" fontId="62" fillId="11" borderId="0" applyNumberFormat="0" applyBorder="0" applyAlignment="0" applyProtection="0"/>
    <xf numFmtId="0" fontId="62" fillId="11" borderId="0" applyNumberFormat="0" applyBorder="0" applyAlignment="0" applyProtection="0"/>
    <xf numFmtId="0" fontId="62" fillId="11" borderId="0" applyNumberFormat="0" applyBorder="0" applyAlignment="0" applyProtection="0"/>
    <xf numFmtId="0" fontId="62" fillId="11" borderId="0" applyNumberFormat="0" applyBorder="0" applyAlignment="0" applyProtection="0"/>
    <xf numFmtId="0" fontId="103" fillId="11" borderId="0" applyNumberFormat="0" applyBorder="0" applyAlignment="0" applyProtection="0"/>
    <xf numFmtId="0" fontId="48" fillId="11" borderId="0" applyNumberFormat="0" applyBorder="0" applyAlignment="0" applyProtection="0"/>
    <xf numFmtId="0" fontId="48" fillId="11" borderId="0" applyNumberFormat="0" applyBorder="0" applyAlignment="0" applyProtection="0"/>
    <xf numFmtId="0" fontId="48" fillId="11" borderId="0" applyNumberFormat="0" applyBorder="0" applyAlignment="0" applyProtection="0"/>
    <xf numFmtId="0" fontId="48" fillId="11" borderId="0" applyNumberFormat="0" applyBorder="0" applyAlignment="0" applyProtection="0"/>
    <xf numFmtId="0" fontId="48" fillId="11" borderId="0" applyNumberFormat="0" applyBorder="0" applyAlignment="0" applyProtection="0"/>
    <xf numFmtId="0" fontId="48" fillId="11" borderId="0" applyNumberFormat="0" applyBorder="0" applyAlignment="0" applyProtection="0"/>
    <xf numFmtId="0" fontId="48" fillId="11" borderId="0" applyNumberFormat="0" applyBorder="0" applyAlignment="0" applyProtection="0"/>
    <xf numFmtId="0" fontId="48" fillId="11" borderId="0" applyNumberFormat="0" applyBorder="0" applyAlignment="0" applyProtection="0"/>
    <xf numFmtId="0" fontId="48" fillId="11" borderId="0" applyNumberFormat="0" applyBorder="0" applyAlignment="0" applyProtection="0"/>
    <xf numFmtId="0" fontId="48" fillId="11" borderId="0" applyNumberFormat="0" applyBorder="0" applyAlignment="0" applyProtection="0"/>
    <xf numFmtId="0" fontId="103" fillId="11" borderId="0" applyNumberFormat="0" applyBorder="0" applyAlignment="0" applyProtection="0"/>
    <xf numFmtId="0" fontId="48" fillId="11" borderId="0" applyNumberFormat="0" applyBorder="0" applyAlignment="0" applyProtection="0"/>
    <xf numFmtId="0" fontId="48" fillId="11" borderId="0" applyNumberFormat="0" applyBorder="0" applyAlignment="0" applyProtection="0"/>
    <xf numFmtId="0" fontId="103" fillId="11" borderId="0" applyNumberFormat="0" applyBorder="0" applyAlignment="0" applyProtection="0"/>
    <xf numFmtId="0" fontId="103" fillId="11" borderId="0" applyNumberFormat="0" applyBorder="0" applyAlignment="0" applyProtection="0"/>
    <xf numFmtId="0" fontId="103" fillId="11" borderId="0" applyNumberFormat="0" applyBorder="0" applyAlignment="0" applyProtection="0"/>
    <xf numFmtId="0" fontId="103" fillId="11" borderId="0" applyNumberFormat="0" applyBorder="0" applyAlignment="0" applyProtection="0"/>
    <xf numFmtId="0" fontId="103" fillId="11" borderId="0" applyNumberFormat="0" applyBorder="0" applyAlignment="0" applyProtection="0"/>
    <xf numFmtId="0" fontId="62" fillId="11" borderId="0" applyNumberFormat="0" applyBorder="0" applyAlignment="0" applyProtection="0"/>
    <xf numFmtId="0" fontId="62" fillId="9" borderId="0" applyNumberFormat="0" applyBorder="0" applyAlignment="0" applyProtection="0"/>
    <xf numFmtId="0" fontId="61" fillId="41" borderId="0" applyNumberFormat="0" applyBorder="0" applyAlignment="0" applyProtection="0"/>
    <xf numFmtId="0" fontId="61" fillId="47" borderId="0" applyNumberFormat="0" applyBorder="0" applyAlignment="0" applyProtection="0"/>
    <xf numFmtId="0" fontId="62" fillId="47" borderId="0" applyNumberFormat="0" applyBorder="0" applyAlignment="0" applyProtection="0"/>
    <xf numFmtId="0" fontId="103" fillId="9" borderId="0" applyNumberFormat="0" applyBorder="0" applyAlignment="0" applyProtection="0"/>
    <xf numFmtId="0" fontId="103" fillId="9" borderId="0" applyNumberFormat="0" applyBorder="0" applyAlignment="0" applyProtection="0"/>
    <xf numFmtId="0" fontId="103" fillId="9" borderId="0" applyNumberFormat="0" applyBorder="0" applyAlignment="0" applyProtection="0"/>
    <xf numFmtId="0" fontId="103" fillId="9" borderId="0" applyNumberFormat="0" applyBorder="0" applyAlignment="0" applyProtection="0"/>
    <xf numFmtId="0" fontId="103" fillId="9" borderId="0" applyNumberFormat="0" applyBorder="0" applyAlignment="0" applyProtection="0"/>
    <xf numFmtId="0" fontId="103" fillId="9" borderId="0" applyNumberFormat="0" applyBorder="0" applyAlignment="0" applyProtection="0"/>
    <xf numFmtId="0" fontId="103" fillId="9" borderId="0" applyNumberFormat="0" applyBorder="0" applyAlignment="0" applyProtection="0"/>
    <xf numFmtId="0" fontId="103" fillId="9" borderId="0" applyNumberFormat="0" applyBorder="0" applyAlignment="0" applyProtection="0"/>
    <xf numFmtId="0" fontId="103" fillId="9" borderId="0" applyNumberFormat="0" applyBorder="0" applyAlignment="0" applyProtection="0"/>
    <xf numFmtId="0" fontId="103" fillId="9" borderId="0" applyNumberFormat="0" applyBorder="0" applyAlignment="0" applyProtection="0"/>
    <xf numFmtId="0" fontId="62" fillId="9" borderId="0" applyNumberFormat="0" applyBorder="0" applyAlignment="0" applyProtection="0"/>
    <xf numFmtId="0" fontId="103" fillId="9" borderId="0" applyNumberFormat="0" applyBorder="0" applyAlignment="0" applyProtection="0"/>
    <xf numFmtId="0" fontId="103" fillId="9" borderId="0" applyNumberFormat="0" applyBorder="0" applyAlignment="0" applyProtection="0"/>
    <xf numFmtId="0" fontId="103" fillId="9" borderId="0" applyNumberFormat="0" applyBorder="0" applyAlignment="0" applyProtection="0"/>
    <xf numFmtId="0" fontId="103" fillId="9" borderId="0" applyNumberFormat="0" applyBorder="0" applyAlignment="0" applyProtection="0"/>
    <xf numFmtId="0" fontId="103" fillId="9" borderId="0" applyNumberFormat="0" applyBorder="0" applyAlignment="0" applyProtection="0"/>
    <xf numFmtId="0" fontId="103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103" fillId="9" borderId="0" applyNumberFormat="0" applyBorder="0" applyAlignment="0" applyProtection="0"/>
    <xf numFmtId="0" fontId="48" fillId="9" borderId="0" applyNumberFormat="0" applyBorder="0" applyAlignment="0" applyProtection="0"/>
    <xf numFmtId="0" fontId="48" fillId="9" borderId="0" applyNumberFormat="0" applyBorder="0" applyAlignment="0" applyProtection="0"/>
    <xf numFmtId="0" fontId="48" fillId="9" borderId="0" applyNumberFormat="0" applyBorder="0" applyAlignment="0" applyProtection="0"/>
    <xf numFmtId="0" fontId="48" fillId="9" borderId="0" applyNumberFormat="0" applyBorder="0" applyAlignment="0" applyProtection="0"/>
    <xf numFmtId="0" fontId="48" fillId="9" borderId="0" applyNumberFormat="0" applyBorder="0" applyAlignment="0" applyProtection="0"/>
    <xf numFmtId="0" fontId="48" fillId="9" borderId="0" applyNumberFormat="0" applyBorder="0" applyAlignment="0" applyProtection="0"/>
    <xf numFmtId="0" fontId="48" fillId="9" borderId="0" applyNumberFormat="0" applyBorder="0" applyAlignment="0" applyProtection="0"/>
    <xf numFmtId="0" fontId="48" fillId="9" borderId="0" applyNumberFormat="0" applyBorder="0" applyAlignment="0" applyProtection="0"/>
    <xf numFmtId="0" fontId="48" fillId="9" borderId="0" applyNumberFormat="0" applyBorder="0" applyAlignment="0" applyProtection="0"/>
    <xf numFmtId="0" fontId="48" fillId="9" borderId="0" applyNumberFormat="0" applyBorder="0" applyAlignment="0" applyProtection="0"/>
    <xf numFmtId="0" fontId="103" fillId="9" borderId="0" applyNumberFormat="0" applyBorder="0" applyAlignment="0" applyProtection="0"/>
    <xf numFmtId="0" fontId="48" fillId="9" borderId="0" applyNumberFormat="0" applyBorder="0" applyAlignment="0" applyProtection="0"/>
    <xf numFmtId="0" fontId="48" fillId="9" borderId="0" applyNumberFormat="0" applyBorder="0" applyAlignment="0" applyProtection="0"/>
    <xf numFmtId="0" fontId="103" fillId="9" borderId="0" applyNumberFormat="0" applyBorder="0" applyAlignment="0" applyProtection="0"/>
    <xf numFmtId="0" fontId="103" fillId="9" borderId="0" applyNumberFormat="0" applyBorder="0" applyAlignment="0" applyProtection="0"/>
    <xf numFmtId="0" fontId="103" fillId="9" borderId="0" applyNumberFormat="0" applyBorder="0" applyAlignment="0" applyProtection="0"/>
    <xf numFmtId="0" fontId="103" fillId="9" borderId="0" applyNumberFormat="0" applyBorder="0" applyAlignment="0" applyProtection="0"/>
    <xf numFmtId="0" fontId="103" fillId="9" borderId="0" applyNumberFormat="0" applyBorder="0" applyAlignment="0" applyProtection="0"/>
    <xf numFmtId="0" fontId="62" fillId="9" borderId="0" applyNumberFormat="0" applyBorder="0" applyAlignment="0" applyProtection="0"/>
    <xf numFmtId="0" fontId="199" fillId="0" borderId="0" applyFont="0" applyFill="0" applyBorder="0" applyAlignment="0" applyProtection="0"/>
    <xf numFmtId="0" fontId="200" fillId="0" borderId="0" applyFont="0" applyFill="0" applyBorder="0" applyAlignment="0" applyProtection="0"/>
    <xf numFmtId="0" fontId="199" fillId="0" borderId="0" applyFont="0" applyFill="0" applyBorder="0" applyAlignment="0" applyProtection="0"/>
    <xf numFmtId="0" fontId="199" fillId="0" borderId="0" applyFont="0" applyFill="0" applyBorder="0" applyAlignment="0" applyProtection="0"/>
    <xf numFmtId="0" fontId="200" fillId="0" borderId="0" applyFont="0" applyFill="0" applyBorder="0" applyAlignment="0" applyProtection="0"/>
    <xf numFmtId="0" fontId="199" fillId="0" borderId="0" applyFont="0" applyFill="0" applyBorder="0" applyAlignment="0" applyProtection="0"/>
    <xf numFmtId="0" fontId="198" fillId="0" borderId="0" applyFont="0" applyFill="0" applyBorder="0" applyAlignment="0" applyProtection="0"/>
    <xf numFmtId="0" fontId="198" fillId="0" borderId="0" applyFont="0" applyFill="0" applyBorder="0" applyAlignment="0" applyProtection="0"/>
    <xf numFmtId="0" fontId="199" fillId="0" borderId="0" applyFont="0" applyFill="0" applyBorder="0" applyAlignment="0" applyProtection="0"/>
    <xf numFmtId="0" fontId="200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99" fillId="0" borderId="0" applyFont="0" applyFill="0" applyBorder="0" applyAlignment="0" applyProtection="0"/>
    <xf numFmtId="0" fontId="196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63" fillId="8" borderId="0" applyNumberFormat="0" applyBorder="0" applyAlignment="0" applyProtection="0"/>
    <xf numFmtId="0" fontId="63" fillId="8" borderId="0" applyNumberFormat="0" applyBorder="0" applyAlignment="0" applyProtection="0"/>
    <xf numFmtId="0" fontId="106" fillId="8" borderId="0" applyNumberFormat="0" applyBorder="0" applyAlignment="0" applyProtection="0"/>
    <xf numFmtId="0" fontId="63" fillId="8" borderId="0" applyNumberFormat="0" applyBorder="0" applyAlignment="0" applyProtection="0"/>
    <xf numFmtId="0" fontId="49" fillId="8" borderId="0" applyNumberFormat="0" applyBorder="0" applyAlignment="0" applyProtection="0"/>
    <xf numFmtId="0" fontId="63" fillId="8" borderId="0" applyNumberFormat="0" applyBorder="0" applyAlignment="0" applyProtection="0"/>
    <xf numFmtId="0" fontId="107" fillId="0" borderId="0" applyNumberFormat="0" applyFill="0" applyBorder="0" applyAlignment="0" applyProtection="0"/>
    <xf numFmtId="202" fontId="108" fillId="48" borderId="62"/>
    <xf numFmtId="202" fontId="108" fillId="48" borderId="62"/>
    <xf numFmtId="202" fontId="108" fillId="48" borderId="62"/>
    <xf numFmtId="202" fontId="108" fillId="48" borderId="62"/>
    <xf numFmtId="202" fontId="108" fillId="48" borderId="62"/>
    <xf numFmtId="0" fontId="201" fillId="0" borderId="0"/>
    <xf numFmtId="0" fontId="200" fillId="0" borderId="0"/>
    <xf numFmtId="0" fontId="199" fillId="0" borderId="0"/>
    <xf numFmtId="0" fontId="201" fillId="0" borderId="0"/>
    <xf numFmtId="0" fontId="201" fillId="0" borderId="0"/>
    <xf numFmtId="0" fontId="200" fillId="0" borderId="0"/>
    <xf numFmtId="0" fontId="199" fillId="0" borderId="0"/>
    <xf numFmtId="0" fontId="200" fillId="0" borderId="0"/>
    <xf numFmtId="0" fontId="199" fillId="0" borderId="0"/>
    <xf numFmtId="0" fontId="200" fillId="0" borderId="0"/>
    <xf numFmtId="0" fontId="199" fillId="0" borderId="0"/>
    <xf numFmtId="0" fontId="202" fillId="0" borderId="0"/>
    <xf numFmtId="219" fontId="87" fillId="0" borderId="0" applyFill="0" applyBorder="0" applyAlignment="0"/>
    <xf numFmtId="220" fontId="87" fillId="0" borderId="0" applyFill="0" applyBorder="0" applyAlignment="0"/>
    <xf numFmtId="221" fontId="87" fillId="0" borderId="0" applyFill="0" applyBorder="0" applyAlignment="0"/>
    <xf numFmtId="222" fontId="87" fillId="0" borderId="0" applyFill="0" applyBorder="0" applyAlignment="0"/>
    <xf numFmtId="223" fontId="87" fillId="0" borderId="0" applyFill="0" applyBorder="0" applyAlignment="0"/>
    <xf numFmtId="219" fontId="87" fillId="0" borderId="0" applyFill="0" applyBorder="0" applyAlignment="0"/>
    <xf numFmtId="224" fontId="87" fillId="0" borderId="0" applyFill="0" applyBorder="0" applyAlignment="0"/>
    <xf numFmtId="220" fontId="87" fillId="0" borderId="0" applyFill="0" applyBorder="0" applyAlignment="0"/>
    <xf numFmtId="0" fontId="64" fillId="27" borderId="1" applyNumberFormat="0" applyAlignment="0" applyProtection="0"/>
    <xf numFmtId="0" fontId="64" fillId="27" borderId="1" applyFont="0" applyFill="0" applyBorder="0" applyAlignment="0" applyProtection="0"/>
    <xf numFmtId="0" fontId="64" fillId="27" borderId="1" applyFont="0" applyFill="0" applyBorder="0" applyAlignment="0" applyProtection="0"/>
    <xf numFmtId="0" fontId="64" fillId="27" borderId="1" applyNumberFormat="0" applyAlignment="0" applyProtection="0"/>
    <xf numFmtId="0" fontId="64" fillId="27" borderId="1" applyFont="0" applyFill="0" applyBorder="0" applyAlignment="0" applyProtection="0"/>
    <xf numFmtId="0" fontId="64" fillId="27" borderId="1" applyNumberFormat="0" applyAlignment="0" applyProtection="0"/>
    <xf numFmtId="0" fontId="64" fillId="27" borderId="1" applyNumberFormat="0" applyAlignment="0" applyProtection="0"/>
    <xf numFmtId="0" fontId="64" fillId="27" borderId="1" applyNumberFormat="0" applyAlignment="0" applyProtection="0"/>
    <xf numFmtId="0" fontId="110" fillId="27" borderId="1" applyNumberFormat="0" applyAlignment="0" applyProtection="0"/>
    <xf numFmtId="0" fontId="110" fillId="27" borderId="1" applyNumberFormat="0" applyAlignment="0" applyProtection="0"/>
    <xf numFmtId="0" fontId="110" fillId="27" borderId="1" applyNumberFormat="0" applyAlignment="0" applyProtection="0"/>
    <xf numFmtId="0" fontId="110" fillId="27" borderId="1" applyNumberFormat="0" applyAlignment="0" applyProtection="0"/>
    <xf numFmtId="0" fontId="110" fillId="27" borderId="1" applyNumberFormat="0" applyAlignment="0" applyProtection="0"/>
    <xf numFmtId="0" fontId="64" fillId="27" borderId="1" applyFont="0" applyFill="0" applyBorder="0" applyAlignment="0" applyProtection="0"/>
    <xf numFmtId="0" fontId="64" fillId="27" borderId="1" applyFont="0" applyFill="0" applyBorder="0" applyAlignment="0" applyProtection="0"/>
    <xf numFmtId="0" fontId="64" fillId="27" borderId="1" applyFont="0" applyFill="0" applyBorder="0" applyAlignment="0" applyProtection="0"/>
    <xf numFmtId="0" fontId="64" fillId="27" borderId="1" applyFont="0" applyFill="0" applyBorder="0" applyAlignment="0" applyProtection="0"/>
    <xf numFmtId="0" fontId="64" fillId="27" borderId="1" applyFont="0" applyFill="0" applyBorder="0" applyAlignment="0" applyProtection="0"/>
    <xf numFmtId="0" fontId="64" fillId="27" borderId="1" applyNumberFormat="0" applyAlignment="0" applyProtection="0"/>
    <xf numFmtId="0" fontId="64" fillId="27" borderId="1" applyNumberFormat="0" applyAlignment="0" applyProtection="0"/>
    <xf numFmtId="0" fontId="64" fillId="27" borderId="1" applyNumberFormat="0" applyAlignment="0" applyProtection="0"/>
    <xf numFmtId="0" fontId="64" fillId="27" borderId="1" applyNumberFormat="0" applyAlignment="0" applyProtection="0"/>
    <xf numFmtId="0" fontId="64" fillId="27" borderId="1" applyNumberFormat="0" applyAlignment="0" applyProtection="0"/>
    <xf numFmtId="0" fontId="109" fillId="27" borderId="1" applyNumberFormat="0" applyAlignment="0" applyProtection="0"/>
    <xf numFmtId="0" fontId="109" fillId="27" borderId="1" applyNumberFormat="0" applyAlignment="0" applyProtection="0"/>
    <xf numFmtId="0" fontId="109" fillId="27" borderId="1" applyNumberFormat="0" applyAlignment="0" applyProtection="0"/>
    <xf numFmtId="0" fontId="109" fillId="27" borderId="1" applyNumberFormat="0" applyAlignment="0" applyProtection="0"/>
    <xf numFmtId="0" fontId="109" fillId="27" borderId="1" applyNumberFormat="0" applyAlignment="0" applyProtection="0"/>
    <xf numFmtId="0" fontId="110" fillId="27" borderId="1" applyNumberFormat="0" applyAlignment="0" applyProtection="0"/>
    <xf numFmtId="0" fontId="111" fillId="0" borderId="0"/>
    <xf numFmtId="3" fontId="112" fillId="0" borderId="33"/>
    <xf numFmtId="3" fontId="112" fillId="0" borderId="33"/>
    <xf numFmtId="0" fontId="65" fillId="14" borderId="2" applyNumberFormat="0" applyAlignment="0" applyProtection="0"/>
    <xf numFmtId="0" fontId="65" fillId="14" borderId="2" applyNumberFormat="0" applyAlignment="0" applyProtection="0"/>
    <xf numFmtId="0" fontId="113" fillId="14" borderId="2" applyNumberFormat="0" applyAlignment="0" applyProtection="0"/>
    <xf numFmtId="0" fontId="65" fillId="14" borderId="2" applyNumberFormat="0" applyAlignment="0" applyProtection="0"/>
    <xf numFmtId="0" fontId="50" fillId="14" borderId="2" applyNumberFormat="0" applyAlignment="0" applyProtection="0"/>
    <xf numFmtId="0" fontId="50" fillId="14" borderId="2" applyNumberFormat="0" applyAlignment="0" applyProtection="0"/>
    <xf numFmtId="0" fontId="114" fillId="49" borderId="63">
      <alignment horizontal="center" wrapText="1"/>
    </xf>
    <xf numFmtId="0" fontId="114" fillId="49" borderId="63">
      <alignment horizontal="center" wrapText="1"/>
    </xf>
    <xf numFmtId="204" fontId="115" fillId="0" borderId="0"/>
    <xf numFmtId="204" fontId="115" fillId="0" borderId="0"/>
    <xf numFmtId="204" fontId="115" fillId="0" borderId="0"/>
    <xf numFmtId="204" fontId="115" fillId="0" borderId="0"/>
    <xf numFmtId="204" fontId="115" fillId="0" borderId="0"/>
    <xf numFmtId="204" fontId="115" fillId="0" borderId="0"/>
    <xf numFmtId="204" fontId="115" fillId="0" borderId="0"/>
    <xf numFmtId="204" fontId="115" fillId="0" borderId="0"/>
    <xf numFmtId="204" fontId="115" fillId="0" borderId="0"/>
    <xf numFmtId="204" fontId="115" fillId="0" borderId="0"/>
    <xf numFmtId="204" fontId="115" fillId="0" borderId="0"/>
    <xf numFmtId="204" fontId="115" fillId="0" borderId="0"/>
    <xf numFmtId="204" fontId="115" fillId="0" borderId="0"/>
    <xf numFmtId="204" fontId="115" fillId="0" borderId="0"/>
    <xf numFmtId="204" fontId="115" fillId="0" borderId="0"/>
    <xf numFmtId="204" fontId="115" fillId="0" borderId="0"/>
    <xf numFmtId="38" fontId="116" fillId="0" borderId="0" applyFont="0" applyFill="0" applyBorder="0" applyAlignment="0" applyProtection="0"/>
    <xf numFmtId="219" fontId="87" fillId="0" borderId="0" applyFont="0" applyFill="0" applyBorder="0" applyAlignment="0" applyProtection="0"/>
    <xf numFmtId="192" fontId="18" fillId="0" borderId="0" applyFont="0" applyFill="0" applyBorder="0" applyAlignment="0" applyProtection="0"/>
    <xf numFmtId="192" fontId="18" fillId="0" borderId="0" applyFont="0" applyFill="0" applyBorder="0" applyAlignment="0" applyProtection="0"/>
    <xf numFmtId="225" fontId="117" fillId="0" borderId="0" applyFont="0" applyFill="0" applyBorder="0" applyAlignment="0" applyProtection="0"/>
    <xf numFmtId="43" fontId="78" fillId="0" borderId="0" applyFont="0" applyFill="0" applyBorder="0" applyAlignment="0" applyProtection="0"/>
    <xf numFmtId="188" fontId="1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225" fontId="117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225" fontId="11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225" fontId="117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225" fontId="117" fillId="0" borderId="0" applyFont="0" applyFill="0" applyBorder="0" applyAlignment="0" applyProtection="0"/>
    <xf numFmtId="43" fontId="18" fillId="0" borderId="0" applyFont="0" applyFill="0" applyBorder="0" applyAlignment="0" applyProtection="0"/>
    <xf numFmtId="192" fontId="117" fillId="0" borderId="0" applyFont="0" applyFill="0" applyBorder="0" applyAlignment="0" applyProtection="0"/>
    <xf numFmtId="190" fontId="119" fillId="0" borderId="0" applyFill="0" applyAlignment="0" applyProtection="0"/>
    <xf numFmtId="226" fontId="117" fillId="0" borderId="0" applyFont="0" applyFill="0" applyBorder="0" applyAlignment="0" applyProtection="0"/>
    <xf numFmtId="226" fontId="11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226" fontId="117" fillId="0" borderId="0" applyFont="0" applyFill="0" applyBorder="0" applyAlignment="0" applyProtection="0"/>
    <xf numFmtId="226" fontId="117" fillId="0" borderId="0" applyFont="0" applyFill="0" applyBorder="0" applyAlignment="0" applyProtection="0"/>
    <xf numFmtId="192" fontId="3" fillId="0" borderId="0" applyFont="0" applyFill="0" applyBorder="0" applyAlignment="0" applyProtection="0"/>
    <xf numFmtId="43" fontId="18" fillId="0" borderId="0" applyFont="0" applyFill="0" applyBorder="0" applyAlignment="0" applyProtection="0"/>
    <xf numFmtId="192" fontId="78" fillId="0" borderId="0" applyFont="0" applyFill="0" applyBorder="0" applyAlignment="0" applyProtection="0"/>
    <xf numFmtId="20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92" fontId="78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120" fillId="0" borderId="0" applyFont="0" applyFill="0" applyBorder="0" applyAlignment="0" applyProtection="0"/>
    <xf numFmtId="210" fontId="121" fillId="0" borderId="0" applyFill="0" applyBorder="0" applyAlignment="0" applyProtection="0"/>
    <xf numFmtId="210" fontId="121" fillId="0" borderId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210" fontId="121" fillId="0" borderId="0" applyFill="0" applyBorder="0" applyAlignment="0" applyProtection="0"/>
    <xf numFmtId="43" fontId="60" fillId="0" borderId="0" applyFont="0" applyFill="0" applyBorder="0" applyAlignment="0" applyProtection="0"/>
    <xf numFmtId="206" fontId="18" fillId="0" borderId="0" applyFont="0" applyFill="0" applyBorder="0" applyAlignment="0" applyProtection="0"/>
    <xf numFmtId="43" fontId="20" fillId="0" borderId="0" applyFont="0" applyFill="0" applyBorder="0" applyAlignment="0" applyProtection="0"/>
    <xf numFmtId="192" fontId="78" fillId="0" borderId="0" applyFont="0" applyFill="0" applyBorder="0" applyAlignment="0" applyProtection="0"/>
    <xf numFmtId="192" fontId="78" fillId="0" borderId="0" applyFont="0" applyFill="0" applyBorder="0" applyAlignment="0" applyProtection="0"/>
    <xf numFmtId="192" fontId="78" fillId="0" borderId="0" applyFont="0" applyFill="0" applyBorder="0" applyAlignment="0" applyProtection="0"/>
    <xf numFmtId="192" fontId="78" fillId="0" borderId="0" applyFont="0" applyFill="0" applyBorder="0" applyAlignment="0" applyProtection="0"/>
    <xf numFmtId="192" fontId="78" fillId="0" borderId="0" applyFont="0" applyFill="0" applyBorder="0" applyAlignment="0" applyProtection="0"/>
    <xf numFmtId="43" fontId="18" fillId="0" borderId="0" applyFont="0" applyFill="0" applyBorder="0" applyAlignment="0" applyProtection="0"/>
    <xf numFmtId="227" fontId="18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120" fillId="0" borderId="0" applyFont="0" applyFill="0" applyBorder="0" applyAlignment="0" applyProtection="0"/>
    <xf numFmtId="43" fontId="78" fillId="0" borderId="0" applyFont="0" applyFill="0" applyBorder="0" applyAlignment="0" applyProtection="0"/>
    <xf numFmtId="226" fontId="18" fillId="0" borderId="0" applyFont="0" applyFill="0" applyBorder="0" applyAlignment="0" applyProtection="0"/>
    <xf numFmtId="196" fontId="12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43" fillId="0" borderId="0" applyFont="0" applyFill="0" applyBorder="0" applyAlignment="0" applyProtection="0"/>
    <xf numFmtId="228" fontId="122" fillId="0" borderId="0" applyFont="0" applyFill="0" applyBorder="0" applyAlignment="0" applyProtection="0"/>
    <xf numFmtId="40" fontId="123" fillId="0" borderId="0" applyFont="0" applyFill="0" applyBorder="0" applyAlignment="0" applyProtection="0"/>
    <xf numFmtId="43" fontId="18" fillId="0" borderId="0" applyFont="0" applyFill="0" applyBorder="0" applyAlignment="0" applyProtection="0"/>
    <xf numFmtId="192" fontId="78" fillId="0" borderId="0" applyFont="0" applyFill="0" applyBorder="0" applyAlignment="0" applyProtection="0"/>
    <xf numFmtId="192" fontId="78" fillId="0" borderId="0" applyFont="0" applyFill="0" applyBorder="0" applyAlignment="0" applyProtection="0"/>
    <xf numFmtId="192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229" fontId="18" fillId="0" borderId="0" applyFont="0" applyFill="0" applyBorder="0" applyAlignment="0" applyProtection="0"/>
    <xf numFmtId="229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229" fontId="18" fillId="0" borderId="0" applyFont="0" applyFill="0" applyBorder="0" applyAlignment="0" applyProtection="0"/>
    <xf numFmtId="230" fontId="124" fillId="0" borderId="0" applyFont="0" applyFill="0" applyBorder="0" applyAlignment="0" applyProtection="0"/>
    <xf numFmtId="230" fontId="124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230" fontId="124" fillId="0" borderId="0" applyFont="0" applyFill="0" applyBorder="0" applyAlignment="0" applyProtection="0"/>
    <xf numFmtId="229" fontId="124" fillId="0" borderId="0" applyFont="0" applyFill="0" applyBorder="0" applyAlignment="0" applyProtection="0"/>
    <xf numFmtId="231" fontId="20" fillId="0" borderId="0" applyFill="0" applyBorder="0" applyAlignment="0" applyProtection="0"/>
    <xf numFmtId="231" fontId="20" fillId="0" borderId="0" applyFill="0" applyBorder="0" applyAlignment="0" applyProtection="0"/>
    <xf numFmtId="231" fontId="20" fillId="0" borderId="0" applyFill="0" applyBorder="0" applyAlignment="0" applyProtection="0"/>
    <xf numFmtId="231" fontId="20" fillId="0" borderId="0" applyFill="0" applyBorder="0" applyAlignment="0" applyProtection="0"/>
    <xf numFmtId="231" fontId="20" fillId="0" borderId="0" applyFill="0" applyBorder="0" applyAlignment="0" applyProtection="0"/>
    <xf numFmtId="231" fontId="20" fillId="0" borderId="0" applyFill="0" applyBorder="0" applyAlignment="0" applyProtection="0"/>
    <xf numFmtId="232" fontId="20" fillId="0" borderId="0" applyFill="0" applyBorder="0" applyAlignment="0" applyProtection="0"/>
    <xf numFmtId="192" fontId="18" fillId="0" borderId="0" applyFont="0" applyFill="0" applyBorder="0" applyAlignment="0" applyProtection="0"/>
    <xf numFmtId="232" fontId="20" fillId="0" borderId="0" applyFill="0" applyBorder="0" applyAlignment="0" applyProtection="0"/>
    <xf numFmtId="40" fontId="4" fillId="0" borderId="0" applyFont="0" applyFill="0" applyBorder="0" applyAlignment="0" applyProtection="0"/>
    <xf numFmtId="210" fontId="79" fillId="0" borderId="0" applyFill="0" applyBorder="0" applyAlignment="0" applyProtection="0"/>
    <xf numFmtId="43" fontId="47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92" fontId="18" fillId="0" borderId="0" applyFont="0" applyFill="0" applyBorder="0" applyAlignment="0" applyProtection="0"/>
    <xf numFmtId="192" fontId="78" fillId="0" borderId="0" applyFont="0" applyFill="0" applyBorder="0" applyAlignment="0" applyProtection="0"/>
    <xf numFmtId="43" fontId="18" fillId="0" borderId="0" applyFont="0" applyFill="0" applyBorder="0" applyAlignment="0" applyProtection="0"/>
    <xf numFmtId="198" fontId="20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78" fillId="0" borderId="0" applyFont="0" applyFill="0" applyBorder="0" applyAlignment="0" applyProtection="0"/>
    <xf numFmtId="210" fontId="121" fillId="0" borderId="0" applyFill="0" applyBorder="0" applyAlignment="0" applyProtection="0"/>
    <xf numFmtId="210" fontId="121" fillId="0" borderId="0" applyFill="0" applyBorder="0" applyAlignment="0" applyProtection="0"/>
    <xf numFmtId="210" fontId="121" fillId="0" borderId="0" applyFill="0" applyBorder="0" applyAlignment="0" applyProtection="0"/>
    <xf numFmtId="210" fontId="121" fillId="0" borderId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210" fontId="121" fillId="0" borderId="0" applyFill="0" applyBorder="0" applyAlignment="0" applyProtection="0"/>
    <xf numFmtId="43" fontId="60" fillId="0" borderId="0" applyFont="0" applyFill="0" applyBorder="0" applyAlignment="0" applyProtection="0"/>
    <xf numFmtId="43" fontId="125" fillId="0" borderId="0" applyFont="0" applyFill="0" applyBorder="0" applyAlignment="0" applyProtection="0"/>
    <xf numFmtId="0" fontId="120" fillId="0" borderId="0" applyFont="0" applyFill="0" applyBorder="0" applyAlignment="0" applyProtection="0"/>
    <xf numFmtId="193" fontId="20" fillId="0" borderId="0" applyFont="0" applyFill="0" applyBorder="0" applyAlignment="0" applyProtection="0"/>
    <xf numFmtId="43" fontId="125" fillId="0" borderId="0" applyFont="0" applyFill="0" applyBorder="0" applyAlignment="0" applyProtection="0"/>
    <xf numFmtId="43" fontId="125" fillId="0" borderId="0" applyFont="0" applyFill="0" applyBorder="0" applyAlignment="0" applyProtection="0"/>
    <xf numFmtId="0" fontId="120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92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18" fillId="0" borderId="0" applyFont="0" applyFill="0" applyBorder="0" applyAlignment="0" applyProtection="0"/>
    <xf numFmtId="192" fontId="61" fillId="0" borderId="0" applyFont="0" applyFill="0" applyBorder="0" applyAlignment="0" applyProtection="0"/>
    <xf numFmtId="192" fontId="78" fillId="0" borderId="0" applyFont="0" applyFill="0" applyBorder="0" applyAlignment="0" applyProtection="0"/>
    <xf numFmtId="192" fontId="61" fillId="0" borderId="0" applyFont="0" applyFill="0" applyBorder="0" applyAlignment="0" applyProtection="0"/>
    <xf numFmtId="192" fontId="78" fillId="0" borderId="0" applyFont="0" applyFill="0" applyBorder="0" applyAlignment="0" applyProtection="0"/>
    <xf numFmtId="192" fontId="61" fillId="0" borderId="0" applyFont="0" applyFill="0" applyBorder="0" applyAlignment="0" applyProtection="0"/>
    <xf numFmtId="192" fontId="78" fillId="0" borderId="0" applyFont="0" applyFill="0" applyBorder="0" applyAlignment="0" applyProtection="0"/>
    <xf numFmtId="192" fontId="61" fillId="0" borderId="0" applyFont="0" applyFill="0" applyBorder="0" applyAlignment="0" applyProtection="0"/>
    <xf numFmtId="192" fontId="78" fillId="0" borderId="0" applyFont="0" applyFill="0" applyBorder="0" applyAlignment="0" applyProtection="0"/>
    <xf numFmtId="192" fontId="61" fillId="0" borderId="0" applyFont="0" applyFill="0" applyBorder="0" applyAlignment="0" applyProtection="0"/>
    <xf numFmtId="192" fontId="78" fillId="0" borderId="0" applyFont="0" applyFill="0" applyBorder="0" applyAlignment="0" applyProtection="0"/>
    <xf numFmtId="192" fontId="61" fillId="0" borderId="0" applyFont="0" applyFill="0" applyBorder="0" applyAlignment="0" applyProtection="0"/>
    <xf numFmtId="192" fontId="78" fillId="0" borderId="0" applyFont="0" applyFill="0" applyBorder="0" applyAlignment="0" applyProtection="0"/>
    <xf numFmtId="192" fontId="61" fillId="0" borderId="0" applyFont="0" applyFill="0" applyBorder="0" applyAlignment="0" applyProtection="0"/>
    <xf numFmtId="192" fontId="78" fillId="0" borderId="0" applyFont="0" applyFill="0" applyBorder="0" applyAlignment="0" applyProtection="0"/>
    <xf numFmtId="192" fontId="18" fillId="0" borderId="0" applyFont="0" applyFill="0" applyBorder="0" applyAlignment="0" applyProtection="0"/>
    <xf numFmtId="192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92" fontId="18" fillId="0" borderId="0" applyFont="0" applyFill="0" applyBorder="0" applyAlignment="0" applyProtection="0"/>
    <xf numFmtId="193" fontId="20" fillId="0" borderId="0" applyFont="0" applyFill="0" applyBorder="0" applyAlignment="0" applyProtection="0"/>
    <xf numFmtId="193" fontId="20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120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60" fillId="0" borderId="0" applyFont="0" applyFill="0" applyBorder="0" applyAlignment="0" applyProtection="0"/>
    <xf numFmtId="192" fontId="18" fillId="0" borderId="0" applyFont="0" applyFill="0" applyBorder="0" applyAlignment="0" applyProtection="0"/>
    <xf numFmtId="192" fontId="18" fillId="0" borderId="0" applyFont="0" applyFill="0" applyBorder="0" applyAlignment="0" applyProtection="0"/>
    <xf numFmtId="192" fontId="18" fillId="0" borderId="0" applyFont="0" applyFill="0" applyBorder="0" applyAlignment="0" applyProtection="0"/>
    <xf numFmtId="192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92" fontId="18" fillId="0" borderId="0" applyFont="0" applyFill="0" applyBorder="0" applyAlignment="0" applyProtection="0"/>
    <xf numFmtId="192" fontId="1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85" fillId="0" borderId="0" applyFont="0" applyFill="0" applyBorder="0" applyAlignment="0" applyProtection="0"/>
    <xf numFmtId="204" fontId="18" fillId="0" borderId="0" applyFont="0" applyFill="0" applyBorder="0" applyAlignment="0" applyProtection="0"/>
    <xf numFmtId="204" fontId="18" fillId="0" borderId="0" applyFont="0" applyFill="0" applyBorder="0" applyAlignment="0" applyProtection="0"/>
    <xf numFmtId="227" fontId="18" fillId="0" borderId="0" applyFont="0" applyFill="0" applyBorder="0" applyAlignment="0" applyProtection="0"/>
    <xf numFmtId="20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233" fontId="117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203" fontId="120" fillId="0" borderId="0" applyFont="0" applyFill="0" applyBorder="0" applyAlignment="0" applyProtection="0"/>
    <xf numFmtId="198" fontId="78" fillId="0" borderId="0" applyFont="0" applyFill="0" applyBorder="0" applyAlignment="0" applyProtection="0"/>
    <xf numFmtId="198" fontId="78" fillId="0" borderId="0" applyFont="0" applyFill="0" applyBorder="0" applyAlignment="0" applyProtection="0"/>
    <xf numFmtId="233" fontId="117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83" fillId="0" borderId="0" applyFont="0" applyFill="0" applyBorder="0" applyAlignment="0" applyProtection="0"/>
    <xf numFmtId="192" fontId="118" fillId="0" borderId="0" applyFont="0" applyFill="0" applyBorder="0" applyAlignment="0" applyProtection="0"/>
    <xf numFmtId="192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233" fontId="117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92" fontId="61" fillId="0" borderId="0" applyFont="0" applyFill="0" applyBorder="0" applyAlignment="0" applyProtection="0"/>
    <xf numFmtId="233" fontId="117" fillId="0" borderId="0" applyFont="0" applyFill="0" applyBorder="0" applyAlignment="0" applyProtection="0"/>
    <xf numFmtId="192" fontId="78" fillId="0" borderId="0" applyFont="0" applyFill="0" applyBorder="0" applyAlignment="0" applyProtection="0"/>
    <xf numFmtId="187" fontId="125" fillId="0" borderId="0" applyFont="0" applyFill="0" applyBorder="0" applyAlignment="0" applyProtection="0"/>
    <xf numFmtId="192" fontId="117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233" fontId="117" fillId="0" borderId="0" applyFont="0" applyFill="0" applyBorder="0" applyAlignment="0" applyProtection="0"/>
    <xf numFmtId="188" fontId="1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231" fontId="3" fillId="0" borderId="0"/>
    <xf numFmtId="234" fontId="20" fillId="0" borderId="0">
      <protection locked="0"/>
    </xf>
    <xf numFmtId="3" fontId="18" fillId="50" borderId="0"/>
    <xf numFmtId="3" fontId="18" fillId="50" borderId="0"/>
    <xf numFmtId="3" fontId="18" fillId="50" borderId="0"/>
    <xf numFmtId="3" fontId="18" fillId="50" borderId="0"/>
    <xf numFmtId="3" fontId="18" fillId="50" borderId="0"/>
    <xf numFmtId="3" fontId="91" fillId="0" borderId="0" applyFill="0" applyBorder="0" applyAlignment="0" applyProtection="0"/>
    <xf numFmtId="235" fontId="95" fillId="0" borderId="64" applyFont="0" applyAlignment="0">
      <alignment horizontal="center"/>
    </xf>
    <xf numFmtId="0" fontId="105" fillId="37" borderId="35">
      <alignment horizontal="centerContinuous" vertical="top"/>
    </xf>
    <xf numFmtId="0" fontId="126" fillId="0" borderId="0" applyNumberFormat="0" applyAlignment="0">
      <alignment horizontal="left"/>
    </xf>
    <xf numFmtId="220" fontId="87" fillId="0" borderId="0" applyFont="0" applyFill="0" applyBorder="0" applyAlignment="0" applyProtection="0"/>
    <xf numFmtId="236" fontId="85" fillId="0" borderId="0" applyFont="0" applyFill="0" applyBorder="0" applyAlignment="0" applyProtection="0"/>
    <xf numFmtId="5" fontId="127" fillId="0" borderId="0" applyFont="0" applyFill="0" applyBorder="0" applyAlignment="0" applyProtection="0"/>
    <xf numFmtId="20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234" fontId="20" fillId="0" borderId="0">
      <protection locked="0"/>
    </xf>
    <xf numFmtId="1" fontId="128" fillId="50" borderId="0"/>
    <xf numFmtId="1" fontId="128" fillId="50" borderId="0"/>
    <xf numFmtId="1" fontId="128" fillId="50" borderId="0"/>
    <xf numFmtId="1" fontId="128" fillId="50" borderId="0"/>
    <xf numFmtId="1" fontId="128" fillId="50" borderId="0"/>
    <xf numFmtId="237" fontId="91" fillId="0" borderId="0" applyFill="0" applyBorder="0" applyAlignment="0" applyProtection="0"/>
    <xf numFmtId="238" fontId="3" fillId="0" borderId="0"/>
    <xf numFmtId="239" fontId="91" fillId="51" borderId="0" applyBorder="0"/>
    <xf numFmtId="0" fontId="115" fillId="0" borderId="0"/>
    <xf numFmtId="0" fontId="129" fillId="37" borderId="0" applyNumberFormat="0" applyFont="0" applyFill="0" applyBorder="0" applyProtection="0">
      <alignment horizontal="left"/>
    </xf>
    <xf numFmtId="0" fontId="115" fillId="0" borderId="62"/>
    <xf numFmtId="0" fontId="115" fillId="0" borderId="62"/>
    <xf numFmtId="0" fontId="115" fillId="0" borderId="62"/>
    <xf numFmtId="0" fontId="115" fillId="0" borderId="62"/>
    <xf numFmtId="0" fontId="115" fillId="0" borderId="62"/>
    <xf numFmtId="0" fontId="91" fillId="0" borderId="0" applyNumberFormat="0" applyFill="0" applyProtection="0">
      <alignment horizontal="left"/>
    </xf>
    <xf numFmtId="0" fontId="130" fillId="0" borderId="0" applyFont="0" applyFill="0" applyBorder="0" applyAlignment="0" applyProtection="0"/>
    <xf numFmtId="0" fontId="87" fillId="0" borderId="0" applyProtection="0"/>
    <xf numFmtId="0" fontId="87" fillId="0" borderId="0" applyProtection="0"/>
    <xf numFmtId="0" fontId="87" fillId="0" borderId="0" applyProtection="0"/>
    <xf numFmtId="0" fontId="87" fillId="0" borderId="0" applyProtection="0"/>
    <xf numFmtId="0" fontId="87" fillId="0" borderId="0" applyProtection="0"/>
    <xf numFmtId="0" fontId="87" fillId="0" borderId="0" applyProtection="0"/>
    <xf numFmtId="0" fontId="87" fillId="0" borderId="0" applyProtection="0"/>
    <xf numFmtId="0" fontId="87" fillId="0" borderId="0" applyProtection="0"/>
    <xf numFmtId="14" fontId="98" fillId="0" borderId="0" applyFill="0" applyBorder="0" applyAlignment="0"/>
    <xf numFmtId="0" fontId="87" fillId="0" borderId="0" applyProtection="0"/>
    <xf numFmtId="190" fontId="18" fillId="0" borderId="0" applyFont="0" applyFill="0" applyBorder="0" applyAlignment="0" applyProtection="0"/>
    <xf numFmtId="192" fontId="18" fillId="0" borderId="0" applyFont="0" applyFill="0" applyBorder="0" applyAlignment="0" applyProtection="0"/>
    <xf numFmtId="3" fontId="86" fillId="0" borderId="57" applyFill="0" applyBorder="0" applyProtection="0">
      <alignment horizontal="center" vertical="center"/>
    </xf>
    <xf numFmtId="4" fontId="131" fillId="0" borderId="0" applyFill="0" applyBorder="0" applyProtection="0">
      <alignment vertical="center"/>
    </xf>
    <xf numFmtId="240" fontId="3" fillId="0" borderId="0"/>
    <xf numFmtId="0" fontId="132" fillId="0" borderId="0" applyNumberFormat="0" applyFill="0" applyBorder="0" applyAlignment="0" applyProtection="0"/>
    <xf numFmtId="2" fontId="111" fillId="0" borderId="0">
      <alignment horizontal="center"/>
    </xf>
    <xf numFmtId="0" fontId="76" fillId="52" borderId="0" applyNumberFormat="0" applyBorder="0" applyAlignment="0" applyProtection="0"/>
    <xf numFmtId="0" fontId="76" fillId="53" borderId="0" applyNumberFormat="0" applyBorder="0" applyAlignment="0" applyProtection="0"/>
    <xf numFmtId="0" fontId="76" fillId="54" borderId="0" applyNumberFormat="0" applyBorder="0" applyAlignment="0" applyProtection="0"/>
    <xf numFmtId="219" fontId="87" fillId="0" borderId="0" applyFill="0" applyBorder="0" applyAlignment="0"/>
    <xf numFmtId="220" fontId="87" fillId="0" borderId="0" applyFill="0" applyBorder="0" applyAlignment="0"/>
    <xf numFmtId="219" fontId="87" fillId="0" borderId="0" applyFill="0" applyBorder="0" applyAlignment="0"/>
    <xf numFmtId="224" fontId="87" fillId="0" borderId="0" applyFill="0" applyBorder="0" applyAlignment="0"/>
    <xf numFmtId="220" fontId="87" fillId="0" borderId="0" applyFill="0" applyBorder="0" applyAlignment="0"/>
    <xf numFmtId="0" fontId="133" fillId="0" borderId="0" applyNumberFormat="0" applyAlignment="0">
      <alignment horizontal="left"/>
    </xf>
    <xf numFmtId="0" fontId="134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241" fontId="120" fillId="0" borderId="0" applyFont="0" applyFill="0" applyBorder="0" applyAlignment="0" applyProtection="0"/>
    <xf numFmtId="242" fontId="47" fillId="0" borderId="0"/>
    <xf numFmtId="242" fontId="47" fillId="0" borderId="0"/>
    <xf numFmtId="0" fontId="80" fillId="0" borderId="0"/>
    <xf numFmtId="0" fontId="80" fillId="0" borderId="0"/>
    <xf numFmtId="0" fontId="47" fillId="0" borderId="0"/>
    <xf numFmtId="0" fontId="47" fillId="0" borderId="0"/>
    <xf numFmtId="242" fontId="136" fillId="0" borderId="0" applyBorder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3" fontId="130" fillId="0" borderId="0" applyFont="0" applyFill="0" applyBorder="0" applyAlignment="0" applyProtection="0"/>
    <xf numFmtId="2" fontId="87" fillId="0" borderId="0" applyProtection="0"/>
    <xf numFmtId="2" fontId="18" fillId="50" borderId="0"/>
    <xf numFmtId="2" fontId="18" fillId="50" borderId="0"/>
    <xf numFmtId="2" fontId="18" fillId="50" borderId="0"/>
    <xf numFmtId="2" fontId="18" fillId="50" borderId="0"/>
    <xf numFmtId="2" fontId="18" fillId="50" borderId="0"/>
    <xf numFmtId="2" fontId="18" fillId="50" borderId="0"/>
    <xf numFmtId="2" fontId="87" fillId="0" borderId="0" applyProtection="0"/>
    <xf numFmtId="2" fontId="87" fillId="0" borderId="0" applyProtection="0"/>
    <xf numFmtId="2" fontId="87" fillId="0" borderId="0" applyProtection="0"/>
    <xf numFmtId="243" fontId="138" fillId="0" borderId="0">
      <alignment horizontal="right"/>
    </xf>
    <xf numFmtId="0" fontId="67" fillId="23" borderId="0" applyNumberFormat="0" applyBorder="0" applyAlignment="0" applyProtection="0"/>
    <xf numFmtId="0" fontId="67" fillId="23" borderId="0" applyNumberFormat="0" applyBorder="0" applyAlignment="0" applyProtection="0"/>
    <xf numFmtId="0" fontId="139" fillId="23" borderId="0" applyNumberFormat="0" applyBorder="0" applyAlignment="0" applyProtection="0"/>
    <xf numFmtId="0" fontId="67" fillId="23" borderId="0" applyNumberFormat="0" applyBorder="0" applyAlignment="0" applyProtection="0"/>
    <xf numFmtId="0" fontId="52" fillId="23" borderId="0" applyNumberFormat="0" applyBorder="0" applyAlignment="0" applyProtection="0"/>
    <xf numFmtId="0" fontId="67" fillId="23" borderId="0" applyNumberFormat="0" applyBorder="0" applyAlignment="0" applyProtection="0"/>
    <xf numFmtId="38" fontId="117" fillId="37" borderId="0" applyNumberFormat="0" applyBorder="0" applyAlignment="0" applyProtection="0"/>
    <xf numFmtId="0" fontId="140" fillId="0" borderId="0">
      <alignment horizontal="left"/>
    </xf>
    <xf numFmtId="0" fontId="141" fillId="0" borderId="60" applyNumberFormat="0" applyAlignment="0" applyProtection="0">
      <alignment horizontal="left" vertical="center"/>
    </xf>
    <xf numFmtId="0" fontId="141" fillId="0" borderId="37">
      <alignment horizontal="left" vertical="center"/>
    </xf>
    <xf numFmtId="0" fontId="141" fillId="0" borderId="37">
      <alignment horizontal="left" vertical="center"/>
    </xf>
    <xf numFmtId="0" fontId="142" fillId="0" borderId="0" applyNumberFormat="0" applyFill="0" applyBorder="0" applyAlignment="0" applyProtection="0"/>
    <xf numFmtId="0" fontId="68" fillId="0" borderId="65" applyNumberFormat="0" applyFill="0" applyAlignment="0" applyProtection="0"/>
    <xf numFmtId="0" fontId="68" fillId="0" borderId="65" applyNumberFormat="0" applyFill="0" applyAlignment="0" applyProtection="0"/>
    <xf numFmtId="0" fontId="144" fillId="0" borderId="65" applyNumberFormat="0" applyFill="0" applyAlignment="0" applyProtection="0"/>
    <xf numFmtId="0" fontId="68" fillId="0" borderId="65" applyNumberFormat="0" applyFill="0" applyAlignment="0" applyProtection="0"/>
    <xf numFmtId="0" fontId="143" fillId="0" borderId="65" applyNumberFormat="0" applyFill="0" applyAlignment="0" applyProtection="0"/>
    <xf numFmtId="0" fontId="144" fillId="0" borderId="65" applyNumberFormat="0" applyFill="0" applyAlignment="0" applyProtection="0"/>
    <xf numFmtId="0" fontId="69" fillId="0" borderId="66" applyNumberFormat="0" applyFill="0" applyAlignment="0" applyProtection="0"/>
    <xf numFmtId="0" fontId="69" fillId="0" borderId="66" applyNumberFormat="0" applyFill="0" applyAlignment="0" applyProtection="0"/>
    <xf numFmtId="0" fontId="146" fillId="0" borderId="66" applyNumberFormat="0" applyFill="0" applyAlignment="0" applyProtection="0"/>
    <xf numFmtId="0" fontId="69" fillId="0" borderId="66" applyNumberFormat="0" applyFill="0" applyAlignment="0" applyProtection="0"/>
    <xf numFmtId="0" fontId="145" fillId="0" borderId="66" applyNumberFormat="0" applyFill="0" applyAlignment="0" applyProtection="0"/>
    <xf numFmtId="0" fontId="146" fillId="0" borderId="66" applyNumberFormat="0" applyFill="0" applyAlignment="0" applyProtection="0"/>
    <xf numFmtId="0" fontId="70" fillId="0" borderId="67" applyNumberFormat="0" applyFill="0" applyAlignment="0" applyProtection="0"/>
    <xf numFmtId="0" fontId="70" fillId="0" borderId="67" applyNumberFormat="0" applyFill="0" applyAlignment="0" applyProtection="0"/>
    <xf numFmtId="0" fontId="148" fillId="0" borderId="67" applyNumberFormat="0" applyFill="0" applyAlignment="0" applyProtection="0"/>
    <xf numFmtId="0" fontId="70" fillId="0" borderId="67" applyNumberFormat="0" applyFill="0" applyAlignment="0" applyProtection="0"/>
    <xf numFmtId="0" fontId="147" fillId="0" borderId="67" applyNumberFormat="0" applyFill="0" applyAlignment="0" applyProtection="0"/>
    <xf numFmtId="0" fontId="148" fillId="0" borderId="67" applyNumberFormat="0" applyFill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9" fillId="0" borderId="0" applyProtection="0"/>
    <xf numFmtId="0" fontId="149" fillId="0" borderId="0" applyProtection="0"/>
    <xf numFmtId="0" fontId="141" fillId="0" borderId="0" applyProtection="0"/>
    <xf numFmtId="0" fontId="141" fillId="0" borderId="0" applyProtection="0"/>
    <xf numFmtId="0" fontId="141" fillId="0" borderId="0" applyProtection="0"/>
    <xf numFmtId="0" fontId="141" fillId="0" borderId="0" applyProtection="0"/>
    <xf numFmtId="0" fontId="141" fillId="0" borderId="0" applyProtection="0"/>
    <xf numFmtId="0" fontId="141" fillId="0" borderId="0" applyProtection="0"/>
    <xf numFmtId="0" fontId="141" fillId="0" borderId="0" applyProtection="0"/>
    <xf numFmtId="0" fontId="141" fillId="0" borderId="0" applyProtection="0"/>
    <xf numFmtId="0" fontId="141" fillId="0" borderId="0" applyProtection="0"/>
    <xf numFmtId="0" fontId="206" fillId="0" borderId="0" applyNumberFormat="0" applyFill="0" applyBorder="0" applyAlignment="0" applyProtection="0">
      <alignment vertical="top"/>
      <protection locked="0"/>
    </xf>
    <xf numFmtId="0" fontId="203" fillId="0" borderId="0" applyNumberFormat="0" applyFill="0" applyBorder="0" applyAlignment="0" applyProtection="0">
      <alignment vertical="top"/>
      <protection locked="0"/>
    </xf>
    <xf numFmtId="0" fontId="207" fillId="0" borderId="0" applyNumberFormat="0" applyFill="0" applyBorder="0" applyAlignment="0" applyProtection="0">
      <alignment vertical="top"/>
      <protection locked="0"/>
    </xf>
    <xf numFmtId="0" fontId="203" fillId="0" borderId="0" applyNumberFormat="0" applyFill="0" applyBorder="0" applyAlignment="0" applyProtection="0">
      <alignment vertical="top"/>
      <protection locked="0"/>
    </xf>
    <xf numFmtId="0" fontId="208" fillId="0" borderId="0" applyNumberFormat="0" applyFill="0" applyBorder="0" applyAlignment="0" applyProtection="0">
      <alignment vertical="top"/>
      <protection locked="0"/>
    </xf>
    <xf numFmtId="0" fontId="206" fillId="0" borderId="0" applyNumberFormat="0" applyFill="0" applyBorder="0" applyAlignment="0" applyProtection="0">
      <alignment vertical="top"/>
      <protection locked="0"/>
    </xf>
    <xf numFmtId="0" fontId="203" fillId="0" borderId="0" applyNumberFormat="0" applyFill="0" applyBorder="0" applyAlignment="0" applyProtection="0">
      <alignment vertical="top"/>
      <protection locked="0"/>
    </xf>
    <xf numFmtId="0" fontId="150" fillId="0" borderId="0" applyNumberFormat="0" applyFill="0" applyBorder="0" applyAlignment="0" applyProtection="0">
      <alignment vertical="top"/>
      <protection locked="0"/>
    </xf>
    <xf numFmtId="0" fontId="151" fillId="49" borderId="0">
      <alignment horizontal="left" wrapText="1"/>
    </xf>
    <xf numFmtId="0" fontId="71" fillId="5" borderId="1" applyNumberFormat="0" applyAlignment="0" applyProtection="0"/>
    <xf numFmtId="10" fontId="117" fillId="49" borderId="33" applyNumberFormat="0" applyBorder="0" applyAlignment="0" applyProtection="0"/>
    <xf numFmtId="10" fontId="117" fillId="49" borderId="33" applyNumberFormat="0" applyBorder="0" applyAlignment="0" applyProtection="0"/>
    <xf numFmtId="0" fontId="152" fillId="27" borderId="1" applyNumberFormat="0" applyAlignment="0" applyProtection="0"/>
    <xf numFmtId="0" fontId="152" fillId="27" borderId="1" applyNumberFormat="0" applyAlignment="0" applyProtection="0"/>
    <xf numFmtId="0" fontId="152" fillId="27" borderId="1" applyNumberFormat="0" applyAlignment="0" applyProtection="0"/>
    <xf numFmtId="0" fontId="152" fillId="27" borderId="1" applyNumberFormat="0" applyAlignment="0" applyProtection="0"/>
    <xf numFmtId="0" fontId="152" fillId="27" borderId="1" applyNumberFormat="0" applyAlignment="0" applyProtection="0"/>
    <xf numFmtId="0" fontId="71" fillId="5" borderId="1" applyNumberFormat="0" applyAlignment="0" applyProtection="0"/>
    <xf numFmtId="0" fontId="71" fillId="5" borderId="1" applyNumberFormat="0" applyAlignment="0" applyProtection="0"/>
    <xf numFmtId="0" fontId="71" fillId="5" borderId="1" applyNumberFormat="0" applyAlignment="0" applyProtection="0"/>
    <xf numFmtId="0" fontId="71" fillId="5" borderId="1" applyNumberFormat="0" applyAlignment="0" applyProtection="0"/>
    <xf numFmtId="0" fontId="71" fillId="5" borderId="1" applyNumberFormat="0" applyAlignment="0" applyProtection="0"/>
    <xf numFmtId="0" fontId="71" fillId="5" borderId="1" applyNumberFormat="0" applyAlignment="0" applyProtection="0"/>
    <xf numFmtId="0" fontId="71" fillId="5" borderId="1" applyNumberFormat="0" applyAlignment="0" applyProtection="0"/>
    <xf numFmtId="0" fontId="71" fillId="5" borderId="1" applyNumberFormat="0" applyAlignment="0" applyProtection="0"/>
    <xf numFmtId="0" fontId="71" fillId="5" borderId="1" applyNumberFormat="0" applyAlignment="0" applyProtection="0"/>
    <xf numFmtId="0" fontId="71" fillId="5" borderId="1" applyNumberFormat="0" applyAlignment="0" applyProtection="0"/>
    <xf numFmtId="0" fontId="152" fillId="27" borderId="1" applyNumberFormat="0" applyAlignment="0" applyProtection="0"/>
    <xf numFmtId="0" fontId="152" fillId="27" borderId="1" applyNumberFormat="0" applyAlignment="0" applyProtection="0"/>
    <xf numFmtId="0" fontId="152" fillId="27" borderId="1" applyNumberFormat="0" applyAlignment="0" applyProtection="0"/>
    <xf numFmtId="0" fontId="152" fillId="27" borderId="1" applyNumberFormat="0" applyAlignment="0" applyProtection="0"/>
    <xf numFmtId="0" fontId="152" fillId="27" borderId="1" applyNumberFormat="0" applyAlignment="0" applyProtection="0"/>
    <xf numFmtId="0" fontId="71" fillId="5" borderId="1" applyNumberFormat="0" applyAlignment="0" applyProtection="0"/>
    <xf numFmtId="0" fontId="71" fillId="5" borderId="1" applyNumberFormat="0" applyAlignment="0" applyProtection="0"/>
    <xf numFmtId="0" fontId="71" fillId="5" borderId="1" applyNumberFormat="0" applyAlignment="0" applyProtection="0"/>
    <xf numFmtId="0" fontId="71" fillId="5" borderId="1" applyNumberFormat="0" applyAlignment="0" applyProtection="0"/>
    <xf numFmtId="0" fontId="71" fillId="5" borderId="1" applyNumberFormat="0" applyAlignment="0" applyProtection="0"/>
    <xf numFmtId="0" fontId="71" fillId="5" borderId="1" applyNumberFormat="0" applyAlignment="0" applyProtection="0"/>
    <xf numFmtId="0" fontId="71" fillId="5" borderId="1" applyNumberFormat="0" applyAlignment="0" applyProtection="0"/>
    <xf numFmtId="0" fontId="71" fillId="5" borderId="1" applyNumberFormat="0" applyAlignment="0" applyProtection="0"/>
    <xf numFmtId="0" fontId="71" fillId="5" borderId="1" applyNumberFormat="0" applyAlignment="0" applyProtection="0"/>
    <xf numFmtId="0" fontId="71" fillId="5" borderId="1" applyNumberFormat="0" applyAlignment="0" applyProtection="0"/>
    <xf numFmtId="0" fontId="152" fillId="27" borderId="1" applyNumberFormat="0" applyAlignment="0" applyProtection="0"/>
    <xf numFmtId="0" fontId="152" fillId="27" borderId="1" applyNumberFormat="0" applyAlignment="0" applyProtection="0"/>
    <xf numFmtId="0" fontId="152" fillId="27" borderId="1" applyNumberFormat="0" applyAlignment="0" applyProtection="0"/>
    <xf numFmtId="0" fontId="152" fillId="27" borderId="1" applyNumberFormat="0" applyAlignment="0" applyProtection="0"/>
    <xf numFmtId="0" fontId="152" fillId="27" borderId="1" applyNumberFormat="0" applyAlignment="0" applyProtection="0"/>
    <xf numFmtId="0" fontId="71" fillId="5" borderId="1" applyNumberFormat="0" applyAlignment="0" applyProtection="0"/>
    <xf numFmtId="0" fontId="71" fillId="5" borderId="1" applyNumberFormat="0" applyAlignment="0" applyProtection="0"/>
    <xf numFmtId="0" fontId="71" fillId="5" borderId="1" applyNumberFormat="0" applyAlignment="0" applyProtection="0"/>
    <xf numFmtId="0" fontId="71" fillId="5" borderId="1" applyNumberFormat="0" applyAlignment="0" applyProtection="0"/>
    <xf numFmtId="0" fontId="71" fillId="5" borderId="1" applyNumberFormat="0" applyAlignment="0" applyProtection="0"/>
    <xf numFmtId="0" fontId="71" fillId="5" borderId="1" applyNumberFormat="0" applyAlignment="0" applyProtection="0"/>
    <xf numFmtId="0" fontId="71" fillId="5" borderId="1" applyNumberFormat="0" applyAlignment="0" applyProtection="0"/>
    <xf numFmtId="0" fontId="71" fillId="5" borderId="1" applyNumberFormat="0" applyAlignment="0" applyProtection="0"/>
    <xf numFmtId="0" fontId="71" fillId="5" borderId="1" applyNumberFormat="0" applyAlignment="0" applyProtection="0"/>
    <xf numFmtId="0" fontId="71" fillId="5" borderId="1" applyNumberFormat="0" applyAlignment="0" applyProtection="0"/>
    <xf numFmtId="0" fontId="152" fillId="27" borderId="1" applyNumberFormat="0" applyAlignment="0" applyProtection="0"/>
    <xf numFmtId="0" fontId="152" fillId="27" borderId="1" applyNumberFormat="0" applyAlignment="0" applyProtection="0"/>
    <xf numFmtId="0" fontId="152" fillId="27" borderId="1" applyNumberFormat="0" applyAlignment="0" applyProtection="0"/>
    <xf numFmtId="0" fontId="152" fillId="27" borderId="1" applyNumberFormat="0" applyAlignment="0" applyProtection="0"/>
    <xf numFmtId="0" fontId="152" fillId="27" borderId="1" applyNumberFormat="0" applyAlignment="0" applyProtection="0"/>
    <xf numFmtId="0" fontId="71" fillId="5" borderId="1" applyNumberFormat="0" applyAlignment="0" applyProtection="0"/>
    <xf numFmtId="0" fontId="71" fillId="5" borderId="1" applyNumberFormat="0" applyAlignment="0" applyProtection="0"/>
    <xf numFmtId="0" fontId="71" fillId="5" borderId="1" applyNumberFormat="0" applyAlignment="0" applyProtection="0"/>
    <xf numFmtId="0" fontId="71" fillId="5" borderId="1" applyNumberFormat="0" applyAlignment="0" applyProtection="0"/>
    <xf numFmtId="0" fontId="71" fillId="5" borderId="1" applyNumberFormat="0" applyAlignment="0" applyProtection="0"/>
    <xf numFmtId="0" fontId="71" fillId="5" borderId="1" applyNumberFormat="0" applyAlignment="0" applyProtection="0"/>
    <xf numFmtId="0" fontId="71" fillId="5" borderId="1" applyNumberFormat="0" applyAlignment="0" applyProtection="0"/>
    <xf numFmtId="0" fontId="71" fillId="5" borderId="1" applyNumberFormat="0" applyAlignment="0" applyProtection="0"/>
    <xf numFmtId="0" fontId="71" fillId="5" borderId="1" applyNumberFormat="0" applyAlignment="0" applyProtection="0"/>
    <xf numFmtId="0" fontId="71" fillId="5" borderId="1" applyNumberFormat="0" applyAlignment="0" applyProtection="0"/>
    <xf numFmtId="0" fontId="152" fillId="27" borderId="1" applyNumberFormat="0" applyAlignment="0" applyProtection="0"/>
    <xf numFmtId="0" fontId="152" fillId="27" borderId="1" applyNumberFormat="0" applyAlignment="0" applyProtection="0"/>
    <xf numFmtId="0" fontId="152" fillId="27" borderId="1" applyNumberFormat="0" applyAlignment="0" applyProtection="0"/>
    <xf numFmtId="0" fontId="152" fillId="27" borderId="1" applyNumberFormat="0" applyAlignment="0" applyProtection="0"/>
    <xf numFmtId="0" fontId="152" fillId="27" borderId="1" applyNumberFormat="0" applyAlignment="0" applyProtection="0"/>
    <xf numFmtId="0" fontId="71" fillId="5" borderId="1" applyNumberFormat="0" applyAlignment="0" applyProtection="0"/>
    <xf numFmtId="0" fontId="71" fillId="5" borderId="1" applyNumberFormat="0" applyAlignment="0" applyProtection="0"/>
    <xf numFmtId="0" fontId="71" fillId="5" borderId="1" applyNumberFormat="0" applyAlignment="0" applyProtection="0"/>
    <xf numFmtId="0" fontId="71" fillId="5" borderId="1" applyNumberFormat="0" applyAlignment="0" applyProtection="0"/>
    <xf numFmtId="0" fontId="71" fillId="5" borderId="1" applyNumberFormat="0" applyAlignment="0" applyProtection="0"/>
    <xf numFmtId="0" fontId="71" fillId="5" borderId="1" applyNumberFormat="0" applyAlignment="0" applyProtection="0"/>
    <xf numFmtId="0" fontId="152" fillId="27" borderId="1" applyNumberFormat="0" applyAlignment="0" applyProtection="0"/>
    <xf numFmtId="0" fontId="152" fillId="27" borderId="1" applyNumberFormat="0" applyAlignment="0" applyProtection="0"/>
    <xf numFmtId="0" fontId="152" fillId="27" borderId="1" applyNumberFormat="0" applyAlignment="0" applyProtection="0"/>
    <xf numFmtId="0" fontId="152" fillId="27" borderId="1" applyNumberFormat="0" applyAlignment="0" applyProtection="0"/>
    <xf numFmtId="0" fontId="152" fillId="27" borderId="1" applyNumberFormat="0" applyAlignment="0" applyProtection="0"/>
    <xf numFmtId="0" fontId="152" fillId="27" borderId="1" applyNumberFormat="0" applyAlignment="0" applyProtection="0"/>
    <xf numFmtId="0" fontId="152" fillId="27" borderId="1" applyNumberFormat="0" applyAlignment="0" applyProtection="0"/>
    <xf numFmtId="0" fontId="152" fillId="27" borderId="1" applyNumberFormat="0" applyAlignment="0" applyProtection="0"/>
    <xf numFmtId="0" fontId="152" fillId="27" borderId="1" applyNumberFormat="0" applyAlignment="0" applyProtection="0"/>
    <xf numFmtId="0" fontId="152" fillId="27" borderId="1" applyNumberFormat="0" applyAlignment="0" applyProtection="0"/>
    <xf numFmtId="0" fontId="152" fillId="27" borderId="1" applyNumberFormat="0" applyAlignment="0" applyProtection="0"/>
    <xf numFmtId="0" fontId="152" fillId="27" borderId="1" applyNumberFormat="0" applyAlignment="0" applyProtection="0"/>
    <xf numFmtId="0" fontId="152" fillId="27" borderId="1" applyNumberFormat="0" applyAlignment="0" applyProtection="0"/>
    <xf numFmtId="0" fontId="152" fillId="27" borderId="1" applyNumberFormat="0" applyAlignment="0" applyProtection="0"/>
    <xf numFmtId="0" fontId="152" fillId="27" borderId="1" applyNumberFormat="0" applyAlignment="0" applyProtection="0"/>
    <xf numFmtId="0" fontId="152" fillId="27" borderId="1" applyNumberFormat="0" applyAlignment="0" applyProtection="0"/>
    <xf numFmtId="0" fontId="152" fillId="27" borderId="1" applyNumberFormat="0" applyAlignment="0" applyProtection="0"/>
    <xf numFmtId="0" fontId="152" fillId="27" borderId="1" applyNumberFormat="0" applyAlignment="0" applyProtection="0"/>
    <xf numFmtId="0" fontId="152" fillId="27" borderId="1" applyNumberFormat="0" applyAlignment="0" applyProtection="0"/>
    <xf numFmtId="0" fontId="152" fillId="27" borderId="1" applyNumberFormat="0" applyAlignment="0" applyProtection="0"/>
    <xf numFmtId="0" fontId="152" fillId="27" borderId="1" applyNumberFormat="0" applyAlignment="0" applyProtection="0"/>
    <xf numFmtId="0" fontId="152" fillId="27" borderId="1" applyNumberFormat="0" applyAlignment="0" applyProtection="0"/>
    <xf numFmtId="0" fontId="152" fillId="27" borderId="1" applyNumberFormat="0" applyAlignment="0" applyProtection="0"/>
    <xf numFmtId="0" fontId="152" fillId="27" borderId="1" applyNumberFormat="0" applyAlignment="0" applyProtection="0"/>
    <xf numFmtId="0" fontId="152" fillId="27" borderId="1" applyNumberFormat="0" applyAlignment="0" applyProtection="0"/>
    <xf numFmtId="0" fontId="71" fillId="5" borderId="1" applyNumberFormat="0" applyAlignment="0" applyProtection="0"/>
    <xf numFmtId="0" fontId="71" fillId="5" borderId="1" applyNumberFormat="0" applyAlignment="0" applyProtection="0"/>
    <xf numFmtId="0" fontId="152" fillId="27" borderId="1" applyNumberFormat="0" applyAlignment="0" applyProtection="0"/>
    <xf numFmtId="0" fontId="152" fillId="27" borderId="1" applyNumberFormat="0" applyAlignment="0" applyProtection="0"/>
    <xf numFmtId="0" fontId="152" fillId="27" borderId="1" applyNumberFormat="0" applyAlignment="0" applyProtection="0"/>
    <xf numFmtId="0" fontId="152" fillId="27" borderId="1" applyNumberFormat="0" applyAlignment="0" applyProtection="0"/>
    <xf numFmtId="0" fontId="152" fillId="27" borderId="1" applyNumberFormat="0" applyAlignment="0" applyProtection="0"/>
    <xf numFmtId="0" fontId="152" fillId="27" borderId="1" applyNumberFormat="0" applyAlignment="0" applyProtection="0"/>
    <xf numFmtId="0" fontId="152" fillId="27" borderId="1" applyNumberFormat="0" applyAlignment="0" applyProtection="0"/>
    <xf numFmtId="0" fontId="152" fillId="27" borderId="1" applyNumberFormat="0" applyAlignment="0" applyProtection="0"/>
    <xf numFmtId="0" fontId="152" fillId="27" borderId="1" applyNumberFormat="0" applyAlignment="0" applyProtection="0"/>
    <xf numFmtId="0" fontId="152" fillId="27" borderId="1" applyNumberFormat="0" applyAlignment="0" applyProtection="0"/>
    <xf numFmtId="0" fontId="152" fillId="27" borderId="1" applyNumberFormat="0" applyAlignment="0" applyProtection="0"/>
    <xf numFmtId="0" fontId="152" fillId="27" borderId="1" applyNumberFormat="0" applyAlignment="0" applyProtection="0"/>
    <xf numFmtId="0" fontId="152" fillId="27" borderId="1" applyNumberFormat="0" applyAlignment="0" applyProtection="0"/>
    <xf numFmtId="0" fontId="152" fillId="27" borderId="1" applyNumberFormat="0" applyAlignment="0" applyProtection="0"/>
    <xf numFmtId="0" fontId="152" fillId="27" borderId="1" applyNumberFormat="0" applyAlignment="0" applyProtection="0"/>
    <xf numFmtId="0" fontId="152" fillId="27" borderId="1" applyNumberFormat="0" applyAlignment="0" applyProtection="0"/>
    <xf numFmtId="0" fontId="152" fillId="27" borderId="1" applyNumberFormat="0" applyAlignment="0" applyProtection="0"/>
    <xf numFmtId="0" fontId="152" fillId="27" borderId="1" applyNumberFormat="0" applyAlignment="0" applyProtection="0"/>
    <xf numFmtId="0" fontId="152" fillId="27" borderId="1" applyNumberFormat="0" applyAlignment="0" applyProtection="0"/>
    <xf numFmtId="0" fontId="152" fillId="27" borderId="1" applyNumberFormat="0" applyAlignment="0" applyProtection="0"/>
    <xf numFmtId="0" fontId="152" fillId="27" borderId="1" applyNumberFormat="0" applyAlignment="0" applyProtection="0"/>
    <xf numFmtId="0" fontId="152" fillId="27" borderId="1" applyNumberFormat="0" applyAlignment="0" applyProtection="0"/>
    <xf numFmtId="0" fontId="152" fillId="27" borderId="1" applyNumberFormat="0" applyAlignment="0" applyProtection="0"/>
    <xf numFmtId="0" fontId="152" fillId="27" borderId="1" applyNumberFormat="0" applyAlignment="0" applyProtection="0"/>
    <xf numFmtId="0" fontId="152" fillId="27" borderId="1" applyNumberFormat="0" applyAlignment="0" applyProtection="0"/>
    <xf numFmtId="0" fontId="152" fillId="27" borderId="1" applyNumberFormat="0" applyAlignment="0" applyProtection="0"/>
    <xf numFmtId="0" fontId="152" fillId="27" borderId="1" applyNumberFormat="0" applyAlignment="0" applyProtection="0"/>
    <xf numFmtId="0" fontId="152" fillId="27" borderId="1" applyNumberFormat="0" applyAlignment="0" applyProtection="0"/>
    <xf numFmtId="0" fontId="152" fillId="27" borderId="1" applyNumberFormat="0" applyAlignment="0" applyProtection="0"/>
    <xf numFmtId="0" fontId="152" fillId="27" borderId="1" applyNumberFormat="0" applyAlignment="0" applyProtection="0"/>
    <xf numFmtId="0" fontId="71" fillId="5" borderId="1" applyNumberFormat="0" applyAlignment="0" applyProtection="0"/>
    <xf numFmtId="0" fontId="71" fillId="5" borderId="1" applyNumberFormat="0" applyAlignment="0" applyProtection="0"/>
    <xf numFmtId="0" fontId="71" fillId="5" borderId="1" applyNumberFormat="0" applyAlignment="0" applyProtection="0"/>
    <xf numFmtId="0" fontId="71" fillId="5" borderId="1" applyNumberFormat="0" applyAlignment="0" applyProtection="0"/>
    <xf numFmtId="0" fontId="71" fillId="5" borderId="1" applyNumberFormat="0" applyAlignment="0" applyProtection="0"/>
    <xf numFmtId="0" fontId="71" fillId="5" borderId="1" applyNumberFormat="0" applyAlignment="0" applyProtection="0"/>
    <xf numFmtId="0" fontId="71" fillId="5" borderId="1" applyNumberFormat="0" applyAlignment="0" applyProtection="0"/>
    <xf numFmtId="0" fontId="71" fillId="5" borderId="1" applyNumberFormat="0" applyAlignment="0" applyProtection="0"/>
    <xf numFmtId="0" fontId="71" fillId="5" borderId="1" applyNumberFormat="0" applyAlignment="0" applyProtection="0"/>
    <xf numFmtId="0" fontId="71" fillId="5" borderId="1" applyNumberFormat="0" applyAlignment="0" applyProtection="0"/>
    <xf numFmtId="0" fontId="71" fillId="5" borderId="1" applyNumberFormat="0" applyAlignment="0" applyProtection="0"/>
    <xf numFmtId="0" fontId="71" fillId="5" borderId="1" applyNumberFormat="0" applyAlignment="0" applyProtection="0"/>
    <xf numFmtId="0" fontId="71" fillId="5" borderId="1" applyNumberFormat="0" applyAlignment="0" applyProtection="0"/>
    <xf numFmtId="0" fontId="71" fillId="5" borderId="1" applyNumberFormat="0" applyAlignment="0" applyProtection="0"/>
    <xf numFmtId="0" fontId="71" fillId="5" borderId="1" applyNumberFormat="0" applyAlignment="0" applyProtection="0"/>
    <xf numFmtId="0" fontId="71" fillId="5" borderId="1" applyNumberFormat="0" applyAlignment="0" applyProtection="0"/>
    <xf numFmtId="0" fontId="71" fillId="5" borderId="1" applyNumberFormat="0" applyAlignment="0" applyProtection="0"/>
    <xf numFmtId="0" fontId="71" fillId="5" borderId="1" applyNumberFormat="0" applyAlignment="0" applyProtection="0"/>
    <xf numFmtId="0" fontId="71" fillId="5" borderId="1" applyNumberFormat="0" applyAlignment="0" applyProtection="0"/>
    <xf numFmtId="0" fontId="71" fillId="5" borderId="1" applyNumberFormat="0" applyAlignment="0" applyProtection="0"/>
    <xf numFmtId="0" fontId="71" fillId="5" borderId="1" applyNumberFormat="0" applyAlignment="0" applyProtection="0"/>
    <xf numFmtId="0" fontId="71" fillId="5" borderId="1" applyNumberFormat="0" applyAlignment="0" applyProtection="0"/>
    <xf numFmtId="0" fontId="71" fillId="5" borderId="1" applyNumberFormat="0" applyAlignment="0" applyProtection="0"/>
    <xf numFmtId="0" fontId="71" fillId="5" borderId="1" applyNumberFormat="0" applyAlignment="0" applyProtection="0"/>
    <xf numFmtId="0" fontId="71" fillId="5" borderId="1" applyNumberFormat="0" applyAlignment="0" applyProtection="0"/>
    <xf numFmtId="0" fontId="152" fillId="27" borderId="1" applyNumberFormat="0" applyAlignment="0" applyProtection="0"/>
    <xf numFmtId="0" fontId="152" fillId="27" borderId="1" applyNumberFormat="0" applyAlignment="0" applyProtection="0"/>
    <xf numFmtId="0" fontId="152" fillId="27" borderId="1" applyNumberFormat="0" applyAlignment="0" applyProtection="0"/>
    <xf numFmtId="0" fontId="152" fillId="27" borderId="1" applyNumberFormat="0" applyAlignment="0" applyProtection="0"/>
    <xf numFmtId="0" fontId="152" fillId="27" borderId="1" applyNumberFormat="0" applyAlignment="0" applyProtection="0"/>
    <xf numFmtId="0" fontId="53" fillId="5" borderId="1" applyNumberFormat="0" applyAlignment="0" applyProtection="0"/>
    <xf numFmtId="0" fontId="53" fillId="5" borderId="1" applyNumberFormat="0" applyAlignment="0" applyProtection="0"/>
    <xf numFmtId="0" fontId="53" fillId="5" borderId="1" applyNumberFormat="0" applyAlignment="0" applyProtection="0"/>
    <xf numFmtId="0" fontId="53" fillId="5" borderId="1" applyNumberFormat="0" applyAlignment="0" applyProtection="0"/>
    <xf numFmtId="0" fontId="53" fillId="5" borderId="1" applyNumberFormat="0" applyAlignment="0" applyProtection="0"/>
    <xf numFmtId="0" fontId="53" fillId="5" borderId="1" applyNumberFormat="0" applyAlignment="0" applyProtection="0"/>
    <xf numFmtId="0" fontId="53" fillId="5" borderId="1" applyNumberFormat="0" applyAlignment="0" applyProtection="0"/>
    <xf numFmtId="0" fontId="53" fillId="5" borderId="1" applyNumberFormat="0" applyAlignment="0" applyProtection="0"/>
    <xf numFmtId="0" fontId="53" fillId="5" borderId="1" applyNumberFormat="0" applyAlignment="0" applyProtection="0"/>
    <xf numFmtId="0" fontId="53" fillId="5" borderId="1" applyNumberFormat="0" applyAlignment="0" applyProtection="0"/>
    <xf numFmtId="0" fontId="152" fillId="27" borderId="1" applyNumberFormat="0" applyAlignment="0" applyProtection="0"/>
    <xf numFmtId="0" fontId="152" fillId="27" borderId="1" applyNumberFormat="0" applyAlignment="0" applyProtection="0"/>
    <xf numFmtId="0" fontId="152" fillId="27" borderId="1" applyNumberFormat="0" applyAlignment="0" applyProtection="0"/>
    <xf numFmtId="0" fontId="152" fillId="27" borderId="1" applyNumberFormat="0" applyAlignment="0" applyProtection="0"/>
    <xf numFmtId="0" fontId="152" fillId="27" borderId="1" applyNumberFormat="0" applyAlignment="0" applyProtection="0"/>
    <xf numFmtId="0" fontId="53" fillId="5" borderId="1" applyNumberFormat="0" applyAlignment="0" applyProtection="0"/>
    <xf numFmtId="0" fontId="53" fillId="5" borderId="1" applyNumberFormat="0" applyAlignment="0" applyProtection="0"/>
    <xf numFmtId="0" fontId="71" fillId="5" borderId="1" applyNumberFormat="0" applyAlignment="0" applyProtection="0"/>
    <xf numFmtId="0" fontId="71" fillId="5" borderId="1" applyNumberFormat="0" applyAlignment="0" applyProtection="0"/>
    <xf numFmtId="0" fontId="71" fillId="5" borderId="1" applyNumberFormat="0" applyAlignment="0" applyProtection="0"/>
    <xf numFmtId="0" fontId="71" fillId="5" borderId="1" applyNumberFormat="0" applyAlignment="0" applyProtection="0"/>
    <xf numFmtId="0" fontId="71" fillId="5" borderId="1" applyNumberFormat="0" applyAlignment="0" applyProtection="0"/>
    <xf numFmtId="0" fontId="71" fillId="5" borderId="1" applyNumberFormat="0" applyAlignment="0" applyProtection="0"/>
    <xf numFmtId="0" fontId="71" fillId="5" borderId="1" applyNumberFormat="0" applyAlignment="0" applyProtection="0"/>
    <xf numFmtId="0" fontId="71" fillId="5" borderId="1" applyNumberFormat="0" applyAlignment="0" applyProtection="0"/>
    <xf numFmtId="0" fontId="152" fillId="27" borderId="1" applyNumberFormat="0" applyAlignment="0" applyProtection="0"/>
    <xf numFmtId="0" fontId="152" fillId="27" borderId="1" applyNumberFormat="0" applyAlignment="0" applyProtection="0"/>
    <xf numFmtId="0" fontId="152" fillId="27" borderId="1" applyNumberFormat="0" applyAlignment="0" applyProtection="0"/>
    <xf numFmtId="0" fontId="152" fillId="27" borderId="1" applyNumberFormat="0" applyAlignment="0" applyProtection="0"/>
    <xf numFmtId="0" fontId="152" fillId="27" borderId="1" applyNumberFormat="0" applyAlignment="0" applyProtection="0"/>
    <xf numFmtId="0" fontId="71" fillId="5" borderId="1" applyNumberFormat="0" applyAlignment="0" applyProtection="0"/>
    <xf numFmtId="0" fontId="71" fillId="5" borderId="1" applyNumberFormat="0" applyAlignment="0" applyProtection="0"/>
    <xf numFmtId="0" fontId="71" fillId="5" borderId="1" applyNumberFormat="0" applyAlignment="0" applyProtection="0"/>
    <xf numFmtId="0" fontId="71" fillId="5" borderId="1" applyNumberFormat="0" applyAlignment="0" applyProtection="0"/>
    <xf numFmtId="0" fontId="71" fillId="5" borderId="1" applyNumberFormat="0" applyAlignment="0" applyProtection="0"/>
    <xf numFmtId="0" fontId="71" fillId="5" borderId="1" applyNumberFormat="0" applyAlignment="0" applyProtection="0"/>
    <xf numFmtId="0" fontId="71" fillId="5" borderId="1" applyNumberFormat="0" applyAlignment="0" applyProtection="0"/>
    <xf numFmtId="0" fontId="71" fillId="5" borderId="1" applyNumberFormat="0" applyAlignment="0" applyProtection="0"/>
    <xf numFmtId="0" fontId="71" fillId="5" borderId="1" applyNumberFormat="0" applyAlignment="0" applyProtection="0"/>
    <xf numFmtId="0" fontId="71" fillId="5" borderId="1" applyNumberFormat="0" applyAlignment="0" applyProtection="0"/>
    <xf numFmtId="0" fontId="152" fillId="27" borderId="1" applyNumberFormat="0" applyAlignment="0" applyProtection="0"/>
    <xf numFmtId="0" fontId="152" fillId="27" borderId="1" applyNumberFormat="0" applyAlignment="0" applyProtection="0"/>
    <xf numFmtId="0" fontId="152" fillId="27" borderId="1" applyNumberFormat="0" applyAlignment="0" applyProtection="0"/>
    <xf numFmtId="0" fontId="152" fillId="27" borderId="1" applyNumberFormat="0" applyAlignment="0" applyProtection="0"/>
    <xf numFmtId="0" fontId="152" fillId="27" borderId="1" applyNumberFormat="0" applyAlignment="0" applyProtection="0"/>
    <xf numFmtId="0" fontId="71" fillId="5" borderId="1" applyNumberFormat="0" applyAlignment="0" applyProtection="0"/>
    <xf numFmtId="0" fontId="71" fillId="5" borderId="1" applyNumberFormat="0" applyAlignment="0" applyProtection="0"/>
    <xf numFmtId="0" fontId="71" fillId="5" borderId="1" applyNumberFormat="0" applyAlignment="0" applyProtection="0"/>
    <xf numFmtId="0" fontId="71" fillId="5" borderId="1" applyNumberFormat="0" applyAlignment="0" applyProtection="0"/>
    <xf numFmtId="0" fontId="71" fillId="5" borderId="1" applyNumberFormat="0" applyAlignment="0" applyProtection="0"/>
    <xf numFmtId="0" fontId="71" fillId="5" borderId="1" applyNumberFormat="0" applyAlignment="0" applyProtection="0"/>
    <xf numFmtId="0" fontId="71" fillId="5" borderId="1" applyNumberFormat="0" applyAlignment="0" applyProtection="0"/>
    <xf numFmtId="0" fontId="71" fillId="5" borderId="1" applyNumberFormat="0" applyAlignment="0" applyProtection="0"/>
    <xf numFmtId="0" fontId="71" fillId="5" borderId="1" applyNumberFormat="0" applyAlignment="0" applyProtection="0"/>
    <xf numFmtId="0" fontId="71" fillId="5" borderId="1" applyNumberFormat="0" applyAlignment="0" applyProtection="0"/>
    <xf numFmtId="0" fontId="152" fillId="27" borderId="1" applyNumberFormat="0" applyAlignment="0" applyProtection="0"/>
    <xf numFmtId="0" fontId="152" fillId="27" borderId="1" applyNumberFormat="0" applyAlignment="0" applyProtection="0"/>
    <xf numFmtId="0" fontId="152" fillId="27" borderId="1" applyNumberFormat="0" applyAlignment="0" applyProtection="0"/>
    <xf numFmtId="0" fontId="152" fillId="27" borderId="1" applyNumberFormat="0" applyAlignment="0" applyProtection="0"/>
    <xf numFmtId="0" fontId="152" fillId="27" borderId="1" applyNumberFormat="0" applyAlignment="0" applyProtection="0"/>
    <xf numFmtId="0" fontId="71" fillId="5" borderId="1" applyNumberFormat="0" applyAlignment="0" applyProtection="0"/>
    <xf numFmtId="0" fontId="71" fillId="5" borderId="1" applyNumberFormat="0" applyAlignment="0" applyProtection="0"/>
    <xf numFmtId="0" fontId="71" fillId="5" borderId="1" applyNumberFormat="0" applyAlignment="0" applyProtection="0"/>
    <xf numFmtId="0" fontId="71" fillId="5" borderId="1" applyNumberFormat="0" applyAlignment="0" applyProtection="0"/>
    <xf numFmtId="0" fontId="71" fillId="5" borderId="1" applyNumberFormat="0" applyAlignment="0" applyProtection="0"/>
    <xf numFmtId="0" fontId="71" fillId="5" borderId="1" applyNumberFormat="0" applyAlignment="0" applyProtection="0"/>
    <xf numFmtId="0" fontId="71" fillId="5" borderId="1" applyNumberFormat="0" applyAlignment="0" applyProtection="0"/>
    <xf numFmtId="0" fontId="71" fillId="5" borderId="1" applyNumberFormat="0" applyAlignment="0" applyProtection="0"/>
    <xf numFmtId="0" fontId="71" fillId="5" borderId="1" applyNumberFormat="0" applyAlignment="0" applyProtection="0"/>
    <xf numFmtId="0" fontId="71" fillId="5" borderId="1" applyNumberFormat="0" applyAlignment="0" applyProtection="0"/>
    <xf numFmtId="0" fontId="152" fillId="27" borderId="1" applyNumberFormat="0" applyAlignment="0" applyProtection="0"/>
    <xf numFmtId="0" fontId="152" fillId="27" borderId="1" applyNumberFormat="0" applyAlignment="0" applyProtection="0"/>
    <xf numFmtId="0" fontId="152" fillId="27" borderId="1" applyNumberFormat="0" applyAlignment="0" applyProtection="0"/>
    <xf numFmtId="0" fontId="152" fillId="27" borderId="1" applyNumberFormat="0" applyAlignment="0" applyProtection="0"/>
    <xf numFmtId="0" fontId="152" fillId="27" borderId="1" applyNumberFormat="0" applyAlignment="0" applyProtection="0"/>
    <xf numFmtId="0" fontId="71" fillId="5" borderId="1" applyNumberFormat="0" applyAlignment="0" applyProtection="0"/>
    <xf numFmtId="0" fontId="71" fillId="5" borderId="1" applyNumberFormat="0" applyAlignment="0" applyProtection="0"/>
    <xf numFmtId="0" fontId="71" fillId="5" borderId="1" applyNumberFormat="0" applyAlignment="0" applyProtection="0"/>
    <xf numFmtId="0" fontId="71" fillId="5" borderId="1" applyNumberFormat="0" applyAlignment="0" applyProtection="0"/>
    <xf numFmtId="0" fontId="71" fillId="5" borderId="1" applyNumberFormat="0" applyAlignment="0" applyProtection="0"/>
    <xf numFmtId="0" fontId="71" fillId="5" borderId="1" applyNumberFormat="0" applyAlignment="0" applyProtection="0"/>
    <xf numFmtId="0" fontId="71" fillId="5" borderId="1" applyNumberFormat="0" applyAlignment="0" applyProtection="0"/>
    <xf numFmtId="0" fontId="71" fillId="5" borderId="1" applyNumberFormat="0" applyAlignment="0" applyProtection="0"/>
    <xf numFmtId="0" fontId="71" fillId="5" borderId="1" applyNumberFormat="0" applyAlignment="0" applyProtection="0"/>
    <xf numFmtId="0" fontId="71" fillId="5" borderId="1" applyNumberFormat="0" applyAlignment="0" applyProtection="0"/>
    <xf numFmtId="0" fontId="152" fillId="27" borderId="1" applyNumberFormat="0" applyAlignment="0" applyProtection="0"/>
    <xf numFmtId="0" fontId="152" fillId="27" borderId="1" applyNumberFormat="0" applyAlignment="0" applyProtection="0"/>
    <xf numFmtId="0" fontId="152" fillId="27" borderId="1" applyNumberFormat="0" applyAlignment="0" applyProtection="0"/>
    <xf numFmtId="0" fontId="152" fillId="27" borderId="1" applyNumberFormat="0" applyAlignment="0" applyProtection="0"/>
    <xf numFmtId="0" fontId="152" fillId="27" borderId="1" applyNumberFormat="0" applyAlignment="0" applyProtection="0"/>
    <xf numFmtId="0" fontId="71" fillId="5" borderId="1" applyNumberFormat="0" applyAlignment="0" applyProtection="0"/>
    <xf numFmtId="0" fontId="71" fillId="5" borderId="1" applyNumberFormat="0" applyAlignment="0" applyProtection="0"/>
    <xf numFmtId="0" fontId="71" fillId="5" borderId="1" applyNumberFormat="0" applyAlignment="0" applyProtection="0"/>
    <xf numFmtId="0" fontId="71" fillId="5" borderId="1" applyNumberFormat="0" applyAlignment="0" applyProtection="0"/>
    <xf numFmtId="0" fontId="71" fillId="5" borderId="1" applyNumberFormat="0" applyAlignment="0" applyProtection="0"/>
    <xf numFmtId="0" fontId="71" fillId="5" borderId="1" applyNumberFormat="0" applyAlignment="0" applyProtection="0"/>
    <xf numFmtId="0" fontId="71" fillId="5" borderId="1" applyNumberFormat="0" applyAlignment="0" applyProtection="0"/>
    <xf numFmtId="0" fontId="71" fillId="5" borderId="1" applyNumberFormat="0" applyAlignment="0" applyProtection="0"/>
    <xf numFmtId="0" fontId="71" fillId="5" borderId="1" applyNumberFormat="0" applyAlignment="0" applyProtection="0"/>
    <xf numFmtId="0" fontId="71" fillId="5" borderId="1" applyNumberFormat="0" applyAlignment="0" applyProtection="0"/>
    <xf numFmtId="0" fontId="204" fillId="5" borderId="1" applyNumberFormat="0" applyAlignment="0" applyProtection="0"/>
    <xf numFmtId="38" fontId="153" fillId="0" borderId="0"/>
    <xf numFmtId="38" fontId="154" fillId="0" borderId="0"/>
    <xf numFmtId="38" fontId="155" fillId="0" borderId="0"/>
    <xf numFmtId="38" fontId="156" fillId="0" borderId="0"/>
    <xf numFmtId="0" fontId="138" fillId="0" borderId="0"/>
    <xf numFmtId="0" fontId="138" fillId="0" borderId="0"/>
    <xf numFmtId="0" fontId="138" fillId="0" borderId="0"/>
    <xf numFmtId="0" fontId="157" fillId="55" borderId="62"/>
    <xf numFmtId="0" fontId="157" fillId="55" borderId="62"/>
    <xf numFmtId="0" fontId="157" fillId="55" borderId="62"/>
    <xf numFmtId="0" fontId="157" fillId="55" borderId="62"/>
    <xf numFmtId="0" fontId="157" fillId="55" borderId="62"/>
    <xf numFmtId="0" fontId="128" fillId="0" borderId="0" applyNumberFormat="0" applyFont="0" applyFill="0" applyBorder="0" applyProtection="0">
      <alignment horizontal="left" vertical="center"/>
    </xf>
    <xf numFmtId="202" fontId="158" fillId="0" borderId="62"/>
    <xf numFmtId="202" fontId="158" fillId="0" borderId="62"/>
    <xf numFmtId="202" fontId="158" fillId="0" borderId="62"/>
    <xf numFmtId="202" fontId="158" fillId="0" borderId="62"/>
    <xf numFmtId="202" fontId="158" fillId="0" borderId="62"/>
    <xf numFmtId="219" fontId="87" fillId="0" borderId="0" applyFill="0" applyBorder="0" applyAlignment="0"/>
    <xf numFmtId="220" fontId="87" fillId="0" borderId="0" applyFill="0" applyBorder="0" applyAlignment="0"/>
    <xf numFmtId="219" fontId="87" fillId="0" borderId="0" applyFill="0" applyBorder="0" applyAlignment="0"/>
    <xf numFmtId="224" fontId="87" fillId="0" borderId="0" applyFill="0" applyBorder="0" applyAlignment="0"/>
    <xf numFmtId="220" fontId="87" fillId="0" borderId="0" applyFill="0" applyBorder="0" applyAlignment="0"/>
    <xf numFmtId="0" fontId="72" fillId="0" borderId="68" applyNumberFormat="0" applyFill="0" applyAlignment="0" applyProtection="0"/>
    <xf numFmtId="0" fontId="72" fillId="0" borderId="68" applyNumberFormat="0" applyFill="0" applyAlignment="0" applyProtection="0"/>
    <xf numFmtId="0" fontId="160" fillId="0" borderId="68" applyNumberFormat="0" applyFill="0" applyAlignment="0" applyProtection="0"/>
    <xf numFmtId="0" fontId="72" fillId="0" borderId="68" applyNumberFormat="0" applyFill="0" applyAlignment="0" applyProtection="0"/>
    <xf numFmtId="0" fontId="159" fillId="0" borderId="68" applyNumberFormat="0" applyFill="0" applyAlignment="0" applyProtection="0"/>
    <xf numFmtId="0" fontId="159" fillId="0" borderId="68" applyNumberFormat="0" applyFill="0" applyAlignment="0" applyProtection="0"/>
    <xf numFmtId="190" fontId="18" fillId="0" borderId="0" applyFont="0" applyFill="0" applyBorder="0" applyAlignment="0" applyProtection="0"/>
    <xf numFmtId="192" fontId="18" fillId="0" borderId="0" applyFont="0" applyFill="0" applyBorder="0" applyAlignment="0" applyProtection="0"/>
    <xf numFmtId="0" fontId="161" fillId="0" borderId="58"/>
    <xf numFmtId="189" fontId="18" fillId="0" borderId="0" applyFont="0" applyFill="0" applyBorder="0" applyAlignment="0" applyProtection="0"/>
    <xf numFmtId="191" fontId="18" fillId="0" borderId="0" applyFont="0" applyFill="0" applyBorder="0" applyAlignment="0" applyProtection="0"/>
    <xf numFmtId="244" fontId="162" fillId="0" borderId="0" applyFont="0" applyFill="0" applyBorder="0" applyAlignment="0" applyProtection="0"/>
    <xf numFmtId="245" fontId="162" fillId="0" borderId="0" applyFont="0" applyFill="0" applyBorder="0" applyAlignment="0" applyProtection="0"/>
    <xf numFmtId="189" fontId="18" fillId="0" borderId="0" applyFont="0" applyFill="0" applyBorder="0" applyAlignment="0" applyProtection="0"/>
    <xf numFmtId="191" fontId="18" fillId="0" borderId="0" applyFont="0" applyFill="0" applyBorder="0" applyAlignment="0" applyProtection="0"/>
    <xf numFmtId="0" fontId="123" fillId="0" borderId="0" applyFont="0" applyFill="0" applyBorder="0" applyAlignment="0" applyProtection="0"/>
    <xf numFmtId="0" fontId="123" fillId="0" borderId="0" applyFont="0" applyFill="0" applyBorder="0" applyAlignment="0" applyProtection="0"/>
    <xf numFmtId="0" fontId="130" fillId="0" borderId="0" applyFont="0" applyFill="0" applyBorder="0" applyAlignment="0" applyProtection="0"/>
    <xf numFmtId="0" fontId="163" fillId="0" borderId="0"/>
    <xf numFmtId="0" fontId="73" fillId="7" borderId="0" applyNumberFormat="0" applyBorder="0" applyAlignment="0" applyProtection="0"/>
    <xf numFmtId="0" fontId="73" fillId="7" borderId="0" applyNumberFormat="0" applyBorder="0" applyAlignment="0" applyProtection="0"/>
    <xf numFmtId="0" fontId="165" fillId="7" borderId="0" applyNumberFormat="0" applyBorder="0" applyAlignment="0" applyProtection="0"/>
    <xf numFmtId="0" fontId="73" fillId="7" borderId="0" applyNumberFormat="0" applyBorder="0" applyAlignment="0" applyProtection="0"/>
    <xf numFmtId="0" fontId="164" fillId="7" borderId="0" applyNumberFormat="0" applyBorder="0" applyAlignment="0" applyProtection="0"/>
    <xf numFmtId="0" fontId="73" fillId="7" borderId="0" applyNumberFormat="0" applyBorder="0" applyAlignment="0" applyProtection="0"/>
    <xf numFmtId="37" fontId="166" fillId="0" borderId="0"/>
    <xf numFmtId="204" fontId="167" fillId="0" borderId="0"/>
    <xf numFmtId="204" fontId="167" fillId="0" borderId="0"/>
    <xf numFmtId="0" fontId="18" fillId="0" borderId="0"/>
    <xf numFmtId="0" fontId="209" fillId="0" borderId="0"/>
    <xf numFmtId="0" fontId="210" fillId="0" borderId="0"/>
    <xf numFmtId="0" fontId="57" fillId="0" borderId="0"/>
    <xf numFmtId="0" fontId="211" fillId="0" borderId="0"/>
    <xf numFmtId="0" fontId="60" fillId="0" borderId="0"/>
    <xf numFmtId="0" fontId="210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20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6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0" fillId="0" borderId="0"/>
    <xf numFmtId="0" fontId="6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60" fillId="0" borderId="0"/>
    <xf numFmtId="0" fontId="6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0" fillId="0" borderId="0"/>
    <xf numFmtId="0" fontId="6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9" fillId="0" borderId="0"/>
    <xf numFmtId="0" fontId="60" fillId="0" borderId="0"/>
    <xf numFmtId="0" fontId="211" fillId="0" borderId="0"/>
    <xf numFmtId="0" fontId="6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85" fillId="0" borderId="0"/>
    <xf numFmtId="0" fontId="60" fillId="0" borderId="0"/>
    <xf numFmtId="0" fontId="210" fillId="0" borderId="0"/>
    <xf numFmtId="0" fontId="210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6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0" fillId="0" borderId="0"/>
    <xf numFmtId="0" fontId="60" fillId="0" borderId="0"/>
    <xf numFmtId="0" fontId="210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6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0" fillId="0" borderId="0"/>
    <xf numFmtId="0" fontId="60" fillId="0" borderId="0"/>
    <xf numFmtId="0" fontId="18" fillId="0" borderId="0"/>
    <xf numFmtId="0" fontId="6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0" fillId="0" borderId="0"/>
    <xf numFmtId="0" fontId="60" fillId="0" borderId="0"/>
    <xf numFmtId="0" fontId="6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0" fillId="0" borderId="0"/>
    <xf numFmtId="0" fontId="60" fillId="0" borderId="0"/>
    <xf numFmtId="0" fontId="6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9" fillId="0" borderId="0"/>
    <xf numFmtId="0" fontId="211" fillId="0" borderId="0"/>
    <xf numFmtId="0" fontId="78" fillId="0" borderId="0"/>
    <xf numFmtId="0" fontId="18" fillId="0" borderId="0" applyNumberFormat="0" applyFont="0" applyFill="0" applyBorder="0" applyAlignment="0" applyProtection="0">
      <alignment vertical="top"/>
    </xf>
    <xf numFmtId="0" fontId="212" fillId="0" borderId="0"/>
    <xf numFmtId="0" fontId="18" fillId="0" borderId="0"/>
    <xf numFmtId="0" fontId="18" fillId="0" borderId="0"/>
    <xf numFmtId="0" fontId="121" fillId="0" borderId="0"/>
    <xf numFmtId="0" fontId="210" fillId="0" borderId="0"/>
    <xf numFmtId="0" fontId="210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18" fillId="0" borderId="0" applyNumberFormat="0" applyFont="0" applyFill="0" applyBorder="0" applyAlignment="0" applyProtection="0">
      <alignment vertical="top"/>
    </xf>
    <xf numFmtId="0" fontId="18" fillId="0" borderId="0"/>
    <xf numFmtId="0" fontId="43" fillId="0" borderId="0"/>
    <xf numFmtId="0" fontId="18" fillId="0" borderId="0"/>
    <xf numFmtId="0" fontId="209" fillId="0" borderId="0"/>
    <xf numFmtId="0" fontId="209" fillId="0" borderId="0"/>
    <xf numFmtId="0" fontId="211" fillId="0" borderId="0"/>
    <xf numFmtId="0" fontId="20" fillId="0" borderId="0"/>
    <xf numFmtId="0" fontId="18" fillId="0" borderId="0"/>
    <xf numFmtId="3" fontId="43" fillId="0" borderId="0" applyFill="0" applyBorder="0" applyAlignment="0"/>
    <xf numFmtId="0" fontId="18" fillId="0" borderId="0"/>
    <xf numFmtId="0" fontId="20" fillId="0" borderId="0"/>
    <xf numFmtId="0" fontId="151" fillId="0" borderId="0"/>
    <xf numFmtId="0" fontId="20" fillId="0" borderId="0"/>
    <xf numFmtId="0" fontId="18" fillId="0" borderId="0" applyNumberFormat="0" applyFont="0" applyFill="0" applyBorder="0" applyAlignment="0" applyProtection="0">
      <alignment vertical="top"/>
    </xf>
    <xf numFmtId="0" fontId="210" fillId="0" borderId="0"/>
    <xf numFmtId="0" fontId="210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18" fillId="0" borderId="0" applyNumberFormat="0" applyFont="0" applyFill="0" applyBorder="0" applyAlignment="0" applyProtection="0">
      <alignment vertical="top"/>
    </xf>
    <xf numFmtId="0" fontId="20" fillId="0" borderId="0"/>
    <xf numFmtId="0" fontId="60" fillId="0" borderId="0"/>
    <xf numFmtId="0" fontId="60" fillId="0" borderId="0"/>
    <xf numFmtId="0" fontId="60" fillId="0" borderId="0"/>
    <xf numFmtId="0" fontId="18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8" fillId="0" borderId="0"/>
    <xf numFmtId="0" fontId="210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20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210" fillId="0" borderId="0"/>
    <xf numFmtId="0" fontId="57" fillId="0" borderId="0"/>
    <xf numFmtId="0" fontId="78" fillId="0" borderId="0"/>
    <xf numFmtId="0" fontId="210" fillId="0" borderId="0"/>
    <xf numFmtId="0" fontId="210" fillId="0" borderId="0"/>
    <xf numFmtId="0" fontId="209" fillId="0" borderId="0"/>
    <xf numFmtId="0" fontId="211" fillId="0" borderId="0"/>
    <xf numFmtId="0" fontId="91" fillId="0" borderId="0"/>
    <xf numFmtId="0" fontId="57" fillId="0" borderId="0"/>
    <xf numFmtId="0" fontId="210" fillId="0" borderId="0"/>
    <xf numFmtId="0" fontId="20" fillId="0" borderId="0"/>
    <xf numFmtId="0" fontId="57" fillId="0" borderId="0"/>
    <xf numFmtId="0" fontId="18" fillId="0" borderId="0"/>
    <xf numFmtId="0" fontId="57" fillId="0" borderId="0"/>
    <xf numFmtId="0" fontId="121" fillId="0" borderId="0"/>
    <xf numFmtId="0" fontId="210" fillId="0" borderId="0"/>
    <xf numFmtId="0" fontId="121" fillId="0" borderId="0"/>
    <xf numFmtId="0" fontId="20" fillId="0" borderId="0"/>
    <xf numFmtId="0" fontId="57" fillId="0" borderId="0"/>
    <xf numFmtId="0" fontId="121" fillId="0" borderId="0"/>
    <xf numFmtId="0" fontId="85" fillId="0" borderId="0"/>
    <xf numFmtId="0" fontId="18" fillId="0" borderId="0"/>
    <xf numFmtId="0" fontId="210" fillId="0" borderId="0"/>
    <xf numFmtId="0" fontId="210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78" fillId="0" borderId="0"/>
    <xf numFmtId="0" fontId="210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168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8" fillId="0" borderId="0"/>
    <xf numFmtId="0" fontId="60" fillId="0" borderId="0"/>
    <xf numFmtId="0" fontId="60" fillId="0" borderId="0"/>
    <xf numFmtId="0" fontId="60" fillId="0" borderId="0"/>
    <xf numFmtId="0" fontId="18" fillId="0" borderId="0"/>
    <xf numFmtId="0" fontId="60" fillId="0" borderId="0"/>
    <xf numFmtId="0" fontId="60" fillId="0" borderId="0"/>
    <xf numFmtId="0" fontId="60" fillId="0" borderId="0"/>
    <xf numFmtId="0" fontId="18" fillId="0" borderId="0"/>
    <xf numFmtId="0" fontId="60" fillId="0" borderId="0"/>
    <xf numFmtId="0" fontId="60" fillId="0" borderId="0"/>
    <xf numFmtId="0" fontId="60" fillId="0" borderId="0"/>
    <xf numFmtId="0" fontId="18" fillId="0" borderId="0"/>
    <xf numFmtId="0" fontId="60" fillId="0" borderId="0"/>
    <xf numFmtId="0" fontId="60" fillId="0" borderId="0"/>
    <xf numFmtId="0" fontId="60" fillId="0" borderId="0"/>
    <xf numFmtId="0" fontId="18" fillId="0" borderId="0"/>
    <xf numFmtId="0" fontId="60" fillId="0" borderId="0"/>
    <xf numFmtId="0" fontId="60" fillId="0" borderId="0"/>
    <xf numFmtId="0" fontId="60" fillId="0" borderId="0"/>
    <xf numFmtId="0" fontId="18" fillId="0" borderId="0"/>
    <xf numFmtId="0" fontId="18" fillId="0" borderId="0"/>
    <xf numFmtId="0" fontId="60" fillId="0" borderId="0"/>
    <xf numFmtId="0" fontId="18" fillId="0" borderId="0"/>
    <xf numFmtId="0" fontId="60" fillId="0" borderId="0"/>
    <xf numFmtId="0" fontId="60" fillId="0" borderId="0"/>
    <xf numFmtId="0" fontId="60" fillId="0" borderId="0"/>
    <xf numFmtId="0" fontId="18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8" fillId="0" borderId="0"/>
    <xf numFmtId="0" fontId="18" fillId="0" borderId="0"/>
    <xf numFmtId="0" fontId="213" fillId="0" borderId="0"/>
    <xf numFmtId="0" fontId="18" fillId="0" borderId="0"/>
    <xf numFmtId="0" fontId="213" fillId="0" borderId="0"/>
    <xf numFmtId="0" fontId="213" fillId="0" borderId="0"/>
    <xf numFmtId="0" fontId="18" fillId="0" borderId="0"/>
    <xf numFmtId="0" fontId="213" fillId="0" borderId="0"/>
    <xf numFmtId="0" fontId="18" fillId="0" borderId="0"/>
    <xf numFmtId="0" fontId="210" fillId="0" borderId="0"/>
    <xf numFmtId="0" fontId="18" fillId="0" borderId="0"/>
    <xf numFmtId="0" fontId="78" fillId="0" borderId="0"/>
    <xf numFmtId="0" fontId="18" fillId="0" borderId="0"/>
    <xf numFmtId="0" fontId="169" fillId="0" borderId="0"/>
    <xf numFmtId="0" fontId="117" fillId="0" borderId="0"/>
    <xf numFmtId="0" fontId="20" fillId="0" borderId="0"/>
    <xf numFmtId="0" fontId="82" fillId="0" borderId="0"/>
    <xf numFmtId="0" fontId="117" fillId="0" borderId="0"/>
    <xf numFmtId="0" fontId="18" fillId="0" borderId="0"/>
    <xf numFmtId="0" fontId="78" fillId="0" borderId="0"/>
    <xf numFmtId="0" fontId="18" fillId="0" borderId="0"/>
    <xf numFmtId="0" fontId="78" fillId="0" borderId="0"/>
    <xf numFmtId="0" fontId="18" fillId="0" borderId="0"/>
    <xf numFmtId="0" fontId="78" fillId="0" borderId="0"/>
    <xf numFmtId="0" fontId="209" fillId="0" borderId="0"/>
    <xf numFmtId="0" fontId="61" fillId="0" borderId="0"/>
    <xf numFmtId="0" fontId="18" fillId="0" borderId="0"/>
    <xf numFmtId="0" fontId="78" fillId="0" borderId="0"/>
    <xf numFmtId="0" fontId="78" fillId="0" borderId="0"/>
    <xf numFmtId="0" fontId="209" fillId="0" borderId="0"/>
    <xf numFmtId="0" fontId="209" fillId="0" borderId="0"/>
    <xf numFmtId="0" fontId="209" fillId="0" borderId="0"/>
    <xf numFmtId="0" fontId="211" fillId="0" borderId="0"/>
    <xf numFmtId="0" fontId="210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20" fillId="0" borderId="0"/>
    <xf numFmtId="0" fontId="20" fillId="0" borderId="0"/>
    <xf numFmtId="0" fontId="210" fillId="0" borderId="0"/>
    <xf numFmtId="0" fontId="210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18" fillId="0" borderId="0"/>
    <xf numFmtId="0" fontId="18" fillId="0" borderId="0"/>
    <xf numFmtId="0" fontId="170" fillId="0" borderId="0"/>
    <xf numFmtId="0" fontId="18" fillId="0" borderId="0"/>
    <xf numFmtId="0" fontId="209" fillId="0" borderId="0"/>
    <xf numFmtId="0" fontId="211" fillId="0" borderId="0"/>
    <xf numFmtId="0" fontId="209" fillId="0" borderId="0"/>
    <xf numFmtId="0" fontId="211" fillId="0" borderId="0"/>
    <xf numFmtId="0" fontId="209" fillId="0" borderId="0"/>
    <xf numFmtId="0" fontId="211" fillId="0" borderId="0"/>
    <xf numFmtId="0" fontId="209" fillId="0" borderId="0"/>
    <xf numFmtId="0" fontId="211" fillId="0" borderId="0"/>
    <xf numFmtId="0" fontId="209" fillId="0" borderId="0"/>
    <xf numFmtId="0" fontId="211" fillId="0" borderId="0"/>
    <xf numFmtId="0" fontId="209" fillId="0" borderId="0"/>
    <xf numFmtId="0" fontId="211" fillId="0" borderId="0"/>
    <xf numFmtId="0" fontId="209" fillId="0" borderId="0"/>
    <xf numFmtId="0" fontId="21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0" fillId="0" borderId="0"/>
    <xf numFmtId="0" fontId="18" fillId="0" borderId="0"/>
    <xf numFmtId="0" fontId="209" fillId="0" borderId="0"/>
    <xf numFmtId="0" fontId="211" fillId="0" borderId="0"/>
    <xf numFmtId="0" fontId="6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0" fillId="0" borderId="0"/>
    <xf numFmtId="0" fontId="18" fillId="0" borderId="0"/>
    <xf numFmtId="0" fontId="210" fillId="0" borderId="0"/>
    <xf numFmtId="0" fontId="57" fillId="0" borderId="0"/>
    <xf numFmtId="0" fontId="18" fillId="0" borderId="0"/>
    <xf numFmtId="0" fontId="210" fillId="0" borderId="0"/>
    <xf numFmtId="0" fontId="57" fillId="0" borderId="0"/>
    <xf numFmtId="0" fontId="18" fillId="0" borderId="0"/>
    <xf numFmtId="0" fontId="210" fillId="0" borderId="0"/>
    <xf numFmtId="0" fontId="57" fillId="0" borderId="0"/>
    <xf numFmtId="0" fontId="18" fillId="0" borderId="0"/>
    <xf numFmtId="0" fontId="210" fillId="0" borderId="0"/>
    <xf numFmtId="0" fontId="57" fillId="0" borderId="0"/>
    <xf numFmtId="0" fontId="18" fillId="0" borderId="0"/>
    <xf numFmtId="0" fontId="210" fillId="0" borderId="0"/>
    <xf numFmtId="0" fontId="57" fillId="0" borderId="0"/>
    <xf numFmtId="0" fontId="18" fillId="0" borderId="0"/>
    <xf numFmtId="0" fontId="210" fillId="0" borderId="0"/>
    <xf numFmtId="0" fontId="57" fillId="0" borderId="0"/>
    <xf numFmtId="0" fontId="210" fillId="0" borderId="0"/>
    <xf numFmtId="0" fontId="57" fillId="0" borderId="0"/>
    <xf numFmtId="0" fontId="210" fillId="0" borderId="0"/>
    <xf numFmtId="0" fontId="57" fillId="0" borderId="0"/>
    <xf numFmtId="0" fontId="210" fillId="0" borderId="0"/>
    <xf numFmtId="0" fontId="57" fillId="0" borderId="0"/>
    <xf numFmtId="0" fontId="210" fillId="0" borderId="0"/>
    <xf numFmtId="0" fontId="57" fillId="0" borderId="0"/>
    <xf numFmtId="0" fontId="214" fillId="0" borderId="0"/>
    <xf numFmtId="0" fontId="60" fillId="0" borderId="0"/>
    <xf numFmtId="0" fontId="18" fillId="0" borderId="0"/>
    <xf numFmtId="0" fontId="60" fillId="0" borderId="0"/>
    <xf numFmtId="0" fontId="210" fillId="0" borderId="0"/>
    <xf numFmtId="0" fontId="57" fillId="0" borderId="0"/>
    <xf numFmtId="0" fontId="210" fillId="0" borderId="0"/>
    <xf numFmtId="0" fontId="57" fillId="0" borderId="0"/>
    <xf numFmtId="0" fontId="210" fillId="0" borderId="0"/>
    <xf numFmtId="0" fontId="57" fillId="0" borderId="0"/>
    <xf numFmtId="0" fontId="210" fillId="0" borderId="0"/>
    <xf numFmtId="0" fontId="57" fillId="0" borderId="0"/>
    <xf numFmtId="0" fontId="210" fillId="0" borderId="0"/>
    <xf numFmtId="0" fontId="57" fillId="0" borderId="0"/>
    <xf numFmtId="0" fontId="210" fillId="0" borderId="0"/>
    <xf numFmtId="0" fontId="5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27" fillId="0" borderId="0"/>
    <xf numFmtId="0" fontId="18" fillId="4" borderId="3" applyNumberFormat="0" applyFont="0" applyAlignment="0" applyProtection="0"/>
    <xf numFmtId="0" fontId="18" fillId="4" borderId="3" applyNumberFormat="0" applyFont="0" applyAlignment="0" applyProtection="0"/>
    <xf numFmtId="0" fontId="91" fillId="4" borderId="3" applyNumberFormat="0" applyFont="0" applyAlignment="0" applyProtection="0"/>
    <xf numFmtId="0" fontId="91" fillId="4" borderId="3" applyNumberFormat="0" applyFont="0" applyAlignment="0" applyProtection="0"/>
    <xf numFmtId="0" fontId="91" fillId="4" borderId="3" applyNumberFormat="0" applyFont="0" applyAlignment="0" applyProtection="0"/>
    <xf numFmtId="0" fontId="91" fillId="4" borderId="3" applyNumberFormat="0" applyFont="0" applyAlignment="0" applyProtection="0"/>
    <xf numFmtId="0" fontId="91" fillId="4" borderId="3" applyNumberFormat="0" applyFont="0" applyAlignment="0" applyProtection="0"/>
    <xf numFmtId="0" fontId="18" fillId="4" borderId="3" applyNumberFormat="0" applyFont="0" applyAlignment="0" applyProtection="0"/>
    <xf numFmtId="0" fontId="18" fillId="4" borderId="3" applyNumberFormat="0" applyFont="0" applyAlignment="0" applyProtection="0"/>
    <xf numFmtId="0" fontId="18" fillId="4" borderId="3" applyNumberFormat="0" applyFont="0" applyAlignment="0" applyProtection="0"/>
    <xf numFmtId="0" fontId="18" fillId="4" borderId="3" applyNumberFormat="0" applyFont="0" applyAlignment="0" applyProtection="0"/>
    <xf numFmtId="0" fontId="18" fillId="4" borderId="3" applyNumberFormat="0" applyFont="0" applyAlignment="0" applyProtection="0"/>
    <xf numFmtId="0" fontId="18" fillId="4" borderId="3" applyNumberFormat="0" applyFont="0" applyAlignment="0" applyProtection="0"/>
    <xf numFmtId="0" fontId="18" fillId="4" borderId="3" applyNumberFormat="0" applyFont="0" applyAlignment="0" applyProtection="0"/>
    <xf numFmtId="0" fontId="18" fillId="4" borderId="3" applyNumberFormat="0" applyFont="0" applyAlignment="0" applyProtection="0"/>
    <xf numFmtId="0" fontId="18" fillId="4" borderId="3" applyNumberFormat="0" applyFont="0" applyAlignment="0" applyProtection="0"/>
    <xf numFmtId="0" fontId="18" fillId="4" borderId="3" applyNumberFormat="0" applyFont="0" applyAlignment="0" applyProtection="0"/>
    <xf numFmtId="0" fontId="18" fillId="4" borderId="3" applyNumberFormat="0" applyFont="0" applyAlignment="0" applyProtection="0"/>
    <xf numFmtId="0" fontId="18" fillId="4" borderId="3" applyNumberFormat="0" applyFont="0" applyAlignment="0" applyProtection="0"/>
    <xf numFmtId="0" fontId="18" fillId="4" borderId="3" applyNumberFormat="0" applyFont="0" applyAlignment="0" applyProtection="0"/>
    <xf numFmtId="0" fontId="18" fillId="4" borderId="3" applyNumberFormat="0" applyFont="0" applyAlignment="0" applyProtection="0"/>
    <xf numFmtId="0" fontId="18" fillId="4" borderId="3" applyNumberFormat="0" applyFont="0" applyAlignment="0" applyProtection="0"/>
    <xf numFmtId="0" fontId="18" fillId="4" borderId="3" applyNumberFormat="0" applyFont="0" applyAlignment="0" applyProtection="0"/>
    <xf numFmtId="0" fontId="18" fillId="4" borderId="3" applyNumberFormat="0" applyFont="0" applyAlignment="0" applyProtection="0"/>
    <xf numFmtId="0" fontId="18" fillId="4" borderId="3" applyNumberFormat="0" applyFont="0" applyAlignment="0" applyProtection="0"/>
    <xf numFmtId="0" fontId="18" fillId="4" borderId="3" applyNumberFormat="0" applyFont="0" applyAlignment="0" applyProtection="0"/>
    <xf numFmtId="0" fontId="18" fillId="4" borderId="3" applyNumberFormat="0" applyFont="0" applyAlignment="0" applyProtection="0"/>
    <xf numFmtId="0" fontId="18" fillId="4" borderId="3" applyNumberFormat="0" applyFont="0" applyAlignment="0" applyProtection="0"/>
    <xf numFmtId="0" fontId="18" fillId="4" borderId="3" applyNumberFormat="0" applyFont="0" applyAlignment="0" applyProtection="0"/>
    <xf numFmtId="0" fontId="18" fillId="4" borderId="3" applyNumberFormat="0" applyFont="0" applyAlignment="0" applyProtection="0"/>
    <xf numFmtId="0" fontId="18" fillId="4" borderId="3" applyNumberFormat="0" applyFont="0" applyAlignment="0" applyProtection="0"/>
    <xf numFmtId="0" fontId="18" fillId="4" borderId="3" applyNumberFormat="0" applyFont="0" applyAlignment="0" applyProtection="0"/>
    <xf numFmtId="0" fontId="18" fillId="4" borderId="3" applyNumberFormat="0" applyFont="0" applyAlignment="0" applyProtection="0"/>
    <xf numFmtId="0" fontId="18" fillId="4" borderId="3" applyNumberFormat="0" applyFont="0" applyAlignment="0" applyProtection="0"/>
    <xf numFmtId="0" fontId="18" fillId="4" borderId="3" applyNumberFormat="0" applyFont="0" applyAlignment="0" applyProtection="0"/>
    <xf numFmtId="0" fontId="18" fillId="4" borderId="3" applyNumberFormat="0" applyFont="0" applyAlignment="0" applyProtection="0"/>
    <xf numFmtId="0" fontId="18" fillId="4" borderId="3" applyNumberFormat="0" applyFont="0" applyAlignment="0" applyProtection="0"/>
    <xf numFmtId="0" fontId="18" fillId="4" borderId="3" applyNumberFormat="0" applyFont="0" applyAlignment="0" applyProtection="0"/>
    <xf numFmtId="0" fontId="18" fillId="4" borderId="3" applyNumberFormat="0" applyFont="0" applyAlignment="0" applyProtection="0"/>
    <xf numFmtId="0" fontId="18" fillId="4" borderId="3" applyNumberFormat="0" applyFont="0" applyAlignment="0" applyProtection="0"/>
    <xf numFmtId="0" fontId="18" fillId="4" borderId="3" applyNumberFormat="0" applyFont="0" applyAlignment="0" applyProtection="0"/>
    <xf numFmtId="0" fontId="18" fillId="4" borderId="3" applyNumberFormat="0" applyFont="0" applyAlignment="0" applyProtection="0"/>
    <xf numFmtId="0" fontId="18" fillId="4" borderId="3" applyNumberFormat="0" applyFont="0" applyAlignment="0" applyProtection="0"/>
    <xf numFmtId="0" fontId="18" fillId="4" borderId="3" applyNumberFormat="0" applyFont="0" applyAlignment="0" applyProtection="0"/>
    <xf numFmtId="0" fontId="18" fillId="4" borderId="3" applyNumberFormat="0" applyFont="0" applyAlignment="0" applyProtection="0"/>
    <xf numFmtId="0" fontId="18" fillId="4" borderId="3" applyNumberFormat="0" applyFont="0" applyAlignment="0" applyProtection="0"/>
    <xf numFmtId="0" fontId="18" fillId="4" borderId="3" applyNumberFormat="0" applyFont="0" applyAlignment="0" applyProtection="0"/>
    <xf numFmtId="0" fontId="18" fillId="4" borderId="3" applyNumberFormat="0" applyFont="0" applyAlignment="0" applyProtection="0"/>
    <xf numFmtId="0" fontId="18" fillId="4" borderId="3" applyNumberFormat="0" applyFont="0" applyAlignment="0" applyProtection="0"/>
    <xf numFmtId="0" fontId="18" fillId="4" borderId="3" applyNumberFormat="0" applyFont="0" applyAlignment="0" applyProtection="0"/>
    <xf numFmtId="0" fontId="18" fillId="4" borderId="3" applyNumberFormat="0" applyFont="0" applyAlignment="0" applyProtection="0"/>
    <xf numFmtId="0" fontId="18" fillId="4" borderId="3" applyNumberFormat="0" applyFont="0" applyAlignment="0" applyProtection="0"/>
    <xf numFmtId="0" fontId="18" fillId="4" borderId="3" applyNumberFormat="0" applyFont="0" applyAlignment="0" applyProtection="0"/>
    <xf numFmtId="0" fontId="18" fillId="4" borderId="3" applyNumberFormat="0" applyFont="0" applyAlignment="0" applyProtection="0"/>
    <xf numFmtId="0" fontId="18" fillId="4" borderId="3" applyNumberFormat="0" applyFont="0" applyAlignment="0" applyProtection="0"/>
    <xf numFmtId="0" fontId="18" fillId="4" borderId="3" applyNumberFormat="0" applyFont="0" applyAlignment="0" applyProtection="0"/>
    <xf numFmtId="0" fontId="91" fillId="0" borderId="0" applyFill="0" applyBorder="0" applyAlignment="0" applyProtection="0"/>
    <xf numFmtId="0" fontId="91" fillId="0" borderId="0" applyFill="0" applyBorder="0" applyAlignment="0" applyProtection="0"/>
    <xf numFmtId="0" fontId="3" fillId="0" borderId="0" applyNumberFormat="0" applyAlignment="0">
      <alignment horizontal="center"/>
    </xf>
    <xf numFmtId="0" fontId="74" fillId="27" borderId="4" applyNumberFormat="0" applyAlignment="0" applyProtection="0"/>
    <xf numFmtId="0" fontId="74" fillId="27" borderId="4" applyNumberFormat="0" applyAlignment="0" applyProtection="0"/>
    <xf numFmtId="0" fontId="74" fillId="27" borderId="4" applyNumberFormat="0" applyAlignment="0" applyProtection="0"/>
    <xf numFmtId="0" fontId="74" fillId="27" borderId="4" applyNumberFormat="0" applyAlignment="0" applyProtection="0"/>
    <xf numFmtId="0" fontId="74" fillId="27" borderId="4" applyNumberFormat="0" applyAlignment="0" applyProtection="0"/>
    <xf numFmtId="0" fontId="171" fillId="27" borderId="4" applyNumberFormat="0" applyAlignment="0" applyProtection="0"/>
    <xf numFmtId="0" fontId="171" fillId="27" borderId="4" applyNumberFormat="0" applyAlignment="0" applyProtection="0"/>
    <xf numFmtId="0" fontId="171" fillId="27" borderId="4" applyNumberFormat="0" applyAlignment="0" applyProtection="0"/>
    <xf numFmtId="0" fontId="171" fillId="27" borderId="4" applyNumberFormat="0" applyAlignment="0" applyProtection="0"/>
    <xf numFmtId="0" fontId="171" fillId="27" borderId="4" applyNumberFormat="0" applyAlignment="0" applyProtection="0"/>
    <xf numFmtId="0" fontId="74" fillId="27" borderId="4" applyNumberFormat="0" applyAlignment="0" applyProtection="0"/>
    <xf numFmtId="0" fontId="74" fillId="27" borderId="4" applyNumberFormat="0" applyAlignment="0" applyProtection="0"/>
    <xf numFmtId="0" fontId="74" fillId="27" borderId="4" applyNumberFormat="0" applyAlignment="0" applyProtection="0"/>
    <xf numFmtId="0" fontId="74" fillId="27" borderId="4" applyNumberFormat="0" applyAlignment="0" applyProtection="0"/>
    <xf numFmtId="0" fontId="74" fillId="27" borderId="4" applyNumberFormat="0" applyAlignment="0" applyProtection="0"/>
    <xf numFmtId="0" fontId="55" fillId="27" borderId="4" applyNumberFormat="0" applyAlignment="0" applyProtection="0"/>
    <xf numFmtId="0" fontId="55" fillId="27" borderId="4" applyNumberFormat="0" applyAlignment="0" applyProtection="0"/>
    <xf numFmtId="0" fontId="55" fillId="27" borderId="4" applyNumberFormat="0" applyAlignment="0" applyProtection="0"/>
    <xf numFmtId="0" fontId="55" fillId="27" borderId="4" applyNumberFormat="0" applyAlignment="0" applyProtection="0"/>
    <xf numFmtId="0" fontId="55" fillId="27" borderId="4" applyNumberFormat="0" applyAlignment="0" applyProtection="0"/>
    <xf numFmtId="0" fontId="74" fillId="27" borderId="4" applyNumberFormat="0" applyAlignment="0" applyProtection="0"/>
    <xf numFmtId="0" fontId="171" fillId="27" borderId="4" applyNumberFormat="0" applyAlignment="0" applyProtection="0"/>
    <xf numFmtId="246" fontId="172" fillId="0" borderId="69" applyProtection="0">
      <alignment horizontal="left" vertical="top" wrapText="1"/>
    </xf>
    <xf numFmtId="0" fontId="173" fillId="0" borderId="0" applyFont="0" applyFill="0" applyBorder="0" applyAlignment="0" applyProtection="0"/>
    <xf numFmtId="247" fontId="95" fillId="0" borderId="0" applyFont="0" applyFill="0" applyBorder="0" applyAlignment="0" applyProtection="0"/>
    <xf numFmtId="223" fontId="87" fillId="0" borderId="0" applyFont="0" applyFill="0" applyBorder="0" applyAlignment="0" applyProtection="0"/>
    <xf numFmtId="248" fontId="174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43" fontId="18" fillId="0" borderId="0" applyFont="0" applyFill="0" applyBorder="0" applyAlignment="0" applyProtection="0"/>
    <xf numFmtId="10" fontId="130" fillId="0" borderId="0" applyFont="0" applyFill="0" applyBorder="0" applyAlignment="0" applyProtection="0"/>
    <xf numFmtId="219" fontId="87" fillId="0" borderId="0" applyFill="0" applyBorder="0" applyAlignment="0"/>
    <xf numFmtId="220" fontId="87" fillId="0" borderId="0" applyFill="0" applyBorder="0" applyAlignment="0"/>
    <xf numFmtId="219" fontId="87" fillId="0" borderId="0" applyFill="0" applyBorder="0" applyAlignment="0"/>
    <xf numFmtId="224" fontId="87" fillId="0" borderId="0" applyFill="0" applyBorder="0" applyAlignment="0"/>
    <xf numFmtId="220" fontId="87" fillId="0" borderId="0" applyFill="0" applyBorder="0" applyAlignment="0"/>
    <xf numFmtId="41" fontId="18" fillId="0" borderId="0" applyFont="0" applyFill="0" applyBorder="0" applyAlignment="0" applyProtection="0"/>
    <xf numFmtId="249" fontId="87" fillId="0" borderId="0" applyFont="0" applyFill="0" applyBorder="0" applyAlignment="0" applyProtection="0"/>
    <xf numFmtId="0" fontId="175" fillId="0" borderId="33">
      <alignment horizontal="center" vertical="center"/>
    </xf>
    <xf numFmtId="0" fontId="175" fillId="0" borderId="33">
      <alignment horizontal="center" vertical="center"/>
    </xf>
    <xf numFmtId="0" fontId="176" fillId="0" borderId="70" applyBorder="0">
      <alignment vertical="top"/>
      <protection locked="0"/>
    </xf>
    <xf numFmtId="1" fontId="18" fillId="0" borderId="34" applyNumberFormat="0" applyFill="0" applyAlignment="0" applyProtection="0">
      <alignment horizontal="center" vertical="center"/>
    </xf>
    <xf numFmtId="1" fontId="18" fillId="0" borderId="34" applyNumberFormat="0" applyFill="0" applyAlignment="0" applyProtection="0">
      <alignment horizontal="center" vertical="center"/>
    </xf>
    <xf numFmtId="1" fontId="18" fillId="0" borderId="34" applyNumberFormat="0" applyFill="0" applyAlignment="0" applyProtection="0">
      <alignment horizontal="center" vertical="center"/>
    </xf>
    <xf numFmtId="1" fontId="18" fillId="0" borderId="34" applyNumberFormat="0" applyFill="0" applyAlignment="0" applyProtection="0">
      <alignment horizontal="center" vertical="center"/>
    </xf>
    <xf numFmtId="1" fontId="18" fillId="0" borderId="34" applyNumberFormat="0" applyFill="0" applyAlignment="0" applyProtection="0">
      <alignment horizontal="center" vertical="center"/>
    </xf>
    <xf numFmtId="1" fontId="18" fillId="0" borderId="34" applyNumberFormat="0" applyFill="0" applyAlignment="0" applyProtection="0">
      <alignment horizontal="center" vertical="center"/>
    </xf>
    <xf numFmtId="1" fontId="18" fillId="0" borderId="34" applyNumberFormat="0" applyFill="0" applyAlignment="0" applyProtection="0">
      <alignment horizontal="center" vertical="center"/>
    </xf>
    <xf numFmtId="1" fontId="18" fillId="0" borderId="34" applyNumberFormat="0" applyFill="0" applyAlignment="0" applyProtection="0">
      <alignment horizontal="center" vertical="center"/>
    </xf>
    <xf numFmtId="1" fontId="18" fillId="0" borderId="34" applyNumberFormat="0" applyFill="0" applyAlignment="0" applyProtection="0">
      <alignment horizontal="center" vertical="center"/>
    </xf>
    <xf numFmtId="0" fontId="177" fillId="17" borderId="0"/>
    <xf numFmtId="0" fontId="115" fillId="0" borderId="0"/>
    <xf numFmtId="250" fontId="18" fillId="0" borderId="0" applyNumberFormat="0" applyFill="0" applyBorder="0" applyAlignment="0" applyProtection="0">
      <alignment horizontal="left"/>
    </xf>
    <xf numFmtId="38" fontId="128" fillId="0" borderId="0" applyNumberFormat="0" applyFont="0" applyFill="0" applyBorder="0" applyAlignment="0"/>
    <xf numFmtId="0" fontId="3" fillId="0" borderId="0" applyNumberFormat="0" applyBorder="0" applyAlignment="0" applyProtection="0">
      <alignment horizontal="center"/>
    </xf>
    <xf numFmtId="0" fontId="178" fillId="0" borderId="0" applyNumberFormat="0" applyFill="0" applyBorder="0" applyAlignment="0" applyProtection="0"/>
    <xf numFmtId="0" fontId="179" fillId="0" borderId="34">
      <alignment horizontal="left"/>
    </xf>
    <xf numFmtId="0" fontId="123" fillId="0" borderId="0"/>
    <xf numFmtId="0" fontId="18" fillId="0" borderId="0"/>
    <xf numFmtId="0" fontId="18" fillId="0" borderId="0"/>
    <xf numFmtId="190" fontId="3" fillId="0" borderId="0" applyFont="0" applyFill="0" applyBorder="0" applyAlignment="0" applyProtection="0"/>
    <xf numFmtId="190" fontId="3" fillId="0" borderId="0" applyFont="0" applyFill="0" applyBorder="0" applyAlignment="0" applyProtection="0"/>
    <xf numFmtId="190" fontId="43" fillId="0" borderId="0" applyFont="0" applyFill="0" applyBorder="0" applyAlignment="0" applyProtection="0"/>
    <xf numFmtId="0" fontId="161" fillId="0" borderId="0"/>
    <xf numFmtId="0" fontId="180" fillId="49" borderId="0">
      <alignment wrapText="1"/>
    </xf>
    <xf numFmtId="40" fontId="181" fillId="0" borderId="0" applyBorder="0">
      <alignment horizontal="right"/>
    </xf>
    <xf numFmtId="5" fontId="111" fillId="0" borderId="0" applyFill="0" applyBorder="0" applyAlignment="0" applyProtection="0"/>
    <xf numFmtId="0" fontId="115" fillId="0" borderId="62"/>
    <xf numFmtId="0" fontId="115" fillId="0" borderId="62"/>
    <xf numFmtId="0" fontId="115" fillId="0" borderId="62"/>
    <xf numFmtId="0" fontId="115" fillId="0" borderId="62"/>
    <xf numFmtId="0" fontId="115" fillId="0" borderId="62"/>
    <xf numFmtId="49" fontId="98" fillId="0" borderId="0" applyFill="0" applyBorder="0" applyAlignment="0"/>
    <xf numFmtId="251" fontId="87" fillId="0" borderId="0" applyFill="0" applyBorder="0" applyAlignment="0"/>
    <xf numFmtId="252" fontId="87" fillId="0" borderId="0" applyFill="0" applyBorder="0" applyAlignment="0"/>
    <xf numFmtId="0" fontId="182" fillId="0" borderId="0"/>
    <xf numFmtId="0" fontId="75" fillId="0" borderId="0" applyNumberFormat="0" applyFill="0" applyBorder="0" applyAlignment="0" applyProtection="0"/>
    <xf numFmtId="0" fontId="184" fillId="56" borderId="0"/>
    <xf numFmtId="0" fontId="185" fillId="0" borderId="0" applyAlignment="0" applyProtection="0"/>
    <xf numFmtId="0" fontId="183" fillId="0" borderId="0" applyNumberFormat="0" applyFill="0" applyBorder="0" applyAlignment="0" applyProtection="0"/>
    <xf numFmtId="0" fontId="183" fillId="0" borderId="0" applyNumberFormat="0" applyFill="0" applyBorder="0" applyAlignment="0" applyProtection="0"/>
    <xf numFmtId="0" fontId="183" fillId="0" borderId="0" applyNumberFormat="0" applyFill="0" applyBorder="0" applyAlignment="0" applyProtection="0"/>
    <xf numFmtId="0" fontId="183" fillId="0" borderId="0" applyNumberFormat="0" applyFill="0" applyBorder="0" applyAlignment="0" applyProtection="0"/>
    <xf numFmtId="0" fontId="183" fillId="0" borderId="0" applyNumberFormat="0" applyFill="0" applyBorder="0" applyAlignment="0" applyProtection="0"/>
    <xf numFmtId="0" fontId="183" fillId="0" borderId="0" applyNumberFormat="0" applyFill="0" applyBorder="0" applyAlignment="0" applyProtection="0"/>
    <xf numFmtId="0" fontId="183" fillId="0" borderId="0" applyNumberFormat="0" applyFill="0" applyBorder="0" applyAlignment="0" applyProtection="0"/>
    <xf numFmtId="0" fontId="183" fillId="0" borderId="0" applyNumberFormat="0" applyFill="0" applyBorder="0" applyAlignment="0" applyProtection="0"/>
    <xf numFmtId="0" fontId="183" fillId="0" borderId="0" applyNumberFormat="0" applyFill="0" applyBorder="0" applyAlignment="0" applyProtection="0"/>
    <xf numFmtId="0" fontId="183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186" fillId="0" borderId="0" applyAlignment="0" applyProtection="0"/>
    <xf numFmtId="0" fontId="183" fillId="0" borderId="0" applyNumberFormat="0" applyFill="0" applyBorder="0" applyAlignment="0" applyProtection="0"/>
    <xf numFmtId="0" fontId="187" fillId="0" borderId="0">
      <alignment vertical="center"/>
    </xf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183" fillId="0" borderId="0" applyNumberFormat="0" applyFill="0" applyBorder="0" applyAlignment="0" applyProtection="0"/>
    <xf numFmtId="0" fontId="188" fillId="0" borderId="0" applyNumberFormat="0" applyFill="0" applyBorder="0" applyAlignment="0" applyProtection="0"/>
    <xf numFmtId="0" fontId="76" fillId="0" borderId="71" applyNumberFormat="0" applyFill="0" applyAlignment="0" applyProtection="0"/>
    <xf numFmtId="0" fontId="76" fillId="0" borderId="71" applyNumberFormat="0" applyFill="0" applyAlignment="0" applyProtection="0"/>
    <xf numFmtId="0" fontId="76" fillId="0" borderId="71" applyNumberFormat="0" applyFill="0" applyAlignment="0" applyProtection="0"/>
    <xf numFmtId="0" fontId="76" fillId="0" borderId="71" applyNumberFormat="0" applyFill="0" applyAlignment="0" applyProtection="0"/>
    <xf numFmtId="0" fontId="87" fillId="0" borderId="72" applyProtection="0"/>
    <xf numFmtId="0" fontId="87" fillId="0" borderId="72" applyProtection="0"/>
    <xf numFmtId="0" fontId="76" fillId="0" borderId="71" applyNumberFormat="0" applyFill="0" applyAlignment="0" applyProtection="0"/>
    <xf numFmtId="0" fontId="87" fillId="0" borderId="72" applyProtection="0"/>
    <xf numFmtId="0" fontId="87" fillId="0" borderId="72" applyProtection="0"/>
    <xf numFmtId="0" fontId="87" fillId="0" borderId="72" applyProtection="0"/>
    <xf numFmtId="0" fontId="87" fillId="0" borderId="72" applyProtection="0"/>
    <xf numFmtId="0" fontId="87" fillId="0" borderId="72" applyProtection="0"/>
    <xf numFmtId="0" fontId="87" fillId="0" borderId="72" applyProtection="0"/>
    <xf numFmtId="0" fontId="87" fillId="0" borderId="72" applyProtection="0"/>
    <xf numFmtId="0" fontId="87" fillId="0" borderId="72" applyProtection="0"/>
    <xf numFmtId="0" fontId="87" fillId="0" borderId="72" applyProtection="0"/>
    <xf numFmtId="0" fontId="87" fillId="0" borderId="72" applyProtection="0"/>
    <xf numFmtId="0" fontId="87" fillId="0" borderId="72" applyProtection="0"/>
    <xf numFmtId="0" fontId="87" fillId="0" borderId="72" applyProtection="0"/>
    <xf numFmtId="0" fontId="87" fillId="0" borderId="72" applyProtection="0"/>
    <xf numFmtId="0" fontId="87" fillId="0" borderId="72" applyProtection="0"/>
    <xf numFmtId="0" fontId="87" fillId="0" borderId="72" applyProtection="0"/>
    <xf numFmtId="0" fontId="87" fillId="0" borderId="72" applyProtection="0"/>
    <xf numFmtId="0" fontId="76" fillId="0" borderId="71" applyNumberFormat="0" applyFill="0" applyAlignment="0" applyProtection="0"/>
    <xf numFmtId="0" fontId="76" fillId="0" borderId="71" applyNumberFormat="0" applyFill="0" applyAlignment="0" applyProtection="0"/>
    <xf numFmtId="0" fontId="76" fillId="0" borderId="71" applyNumberFormat="0" applyFill="0" applyAlignment="0" applyProtection="0"/>
    <xf numFmtId="0" fontId="76" fillId="0" borderId="71" applyNumberFormat="0" applyFill="0" applyAlignment="0" applyProtection="0"/>
    <xf numFmtId="0" fontId="76" fillId="0" borderId="71" applyNumberFormat="0" applyFill="0" applyAlignment="0" applyProtection="0"/>
    <xf numFmtId="0" fontId="56" fillId="0" borderId="71" applyNumberFormat="0" applyFill="0" applyAlignment="0" applyProtection="0"/>
    <xf numFmtId="0" fontId="56" fillId="0" borderId="71" applyNumberFormat="0" applyFill="0" applyAlignment="0" applyProtection="0"/>
    <xf numFmtId="0" fontId="56" fillId="0" borderId="71" applyNumberFormat="0" applyFill="0" applyAlignment="0" applyProtection="0"/>
    <xf numFmtId="0" fontId="56" fillId="0" borderId="71" applyNumberFormat="0" applyFill="0" applyAlignment="0" applyProtection="0"/>
    <xf numFmtId="0" fontId="56" fillId="0" borderId="71" applyNumberFormat="0" applyFill="0" applyAlignment="0" applyProtection="0"/>
    <xf numFmtId="0" fontId="76" fillId="0" borderId="71" applyNumberFormat="0" applyFill="0" applyAlignment="0" applyProtection="0"/>
    <xf numFmtId="0" fontId="189" fillId="0" borderId="71" applyNumberFormat="0" applyFill="0" applyAlignment="0" applyProtection="0"/>
    <xf numFmtId="0" fontId="157" fillId="0" borderId="73"/>
    <xf numFmtId="0" fontId="157" fillId="0" borderId="62"/>
    <xf numFmtId="0" fontId="157" fillId="0" borderId="62"/>
    <xf numFmtId="0" fontId="157" fillId="0" borderId="62"/>
    <xf numFmtId="0" fontId="157" fillId="0" borderId="62"/>
    <xf numFmtId="0" fontId="157" fillId="0" borderId="62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90" fillId="0" borderId="0"/>
    <xf numFmtId="253" fontId="18" fillId="0" borderId="0" applyFont="0" applyFill="0" applyBorder="0" applyAlignment="0" applyProtection="0"/>
    <xf numFmtId="254" fontId="18" fillId="0" borderId="0" applyFont="0" applyFill="0" applyBorder="0" applyAlignment="0" applyProtection="0"/>
    <xf numFmtId="255" fontId="87" fillId="0" borderId="0" applyFont="0" applyFill="0" applyBorder="0" applyAlignment="0" applyProtection="0"/>
    <xf numFmtId="215" fontId="95" fillId="0" borderId="0" applyFont="0" applyFill="0" applyBorder="0" applyAlignment="0" applyProtection="0"/>
    <xf numFmtId="238" fontId="95" fillId="0" borderId="0" applyFont="0" applyFill="0" applyBorder="0" applyAlignment="0" applyProtection="0"/>
    <xf numFmtId="205" fontId="20" fillId="0" borderId="0" applyFont="0" applyFill="0" applyBorder="0" applyAlignment="0" applyProtection="0"/>
    <xf numFmtId="256" fontId="191" fillId="0" borderId="0" applyFont="0" applyFill="0" applyBorder="0" applyAlignment="0" applyProtection="0"/>
    <xf numFmtId="2" fontId="130" fillId="0" borderId="0" applyFont="0" applyFill="0" applyBorder="0" applyAlignment="0" applyProtection="0"/>
    <xf numFmtId="189" fontId="18" fillId="0" borderId="0" applyFont="0" applyFill="0" applyBorder="0" applyAlignment="0" applyProtection="0"/>
    <xf numFmtId="191" fontId="18" fillId="0" borderId="0" applyFon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192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162" fillId="0" borderId="0" applyNumberFormat="0" applyFont="0" applyFill="0" applyBorder="0" applyProtection="0">
      <alignment horizontal="center" vertical="center" wrapText="1"/>
    </xf>
    <xf numFmtId="257" fontId="85" fillId="0" borderId="0" applyFont="0" applyFill="0" applyBorder="0" applyAlignment="0" applyProtection="0"/>
    <xf numFmtId="258" fontId="85" fillId="0" borderId="0" applyFont="0" applyFill="0" applyBorder="0" applyAlignment="0" applyProtection="0"/>
    <xf numFmtId="253" fontId="18" fillId="0" borderId="0" applyFont="0" applyFill="0" applyBorder="0" applyAlignment="0" applyProtection="0"/>
    <xf numFmtId="259" fontId="94" fillId="0" borderId="0" applyFont="0" applyFill="0" applyBorder="0" applyAlignment="0" applyProtection="0"/>
    <xf numFmtId="0" fontId="94" fillId="0" borderId="0"/>
    <xf numFmtId="214" fontId="18" fillId="0" borderId="0" applyFont="0" applyFill="0" applyBorder="0" applyAlignment="0" applyProtection="0"/>
    <xf numFmtId="4" fontId="94" fillId="0" borderId="0" applyFont="0" applyFill="0" applyBorder="0" applyAlignment="0" applyProtection="0"/>
    <xf numFmtId="0" fontId="110" fillId="27" borderId="1" applyNumberFormat="0" applyAlignment="0" applyProtection="0"/>
    <xf numFmtId="0" fontId="110" fillId="27" borderId="1" applyNumberFormat="0" applyAlignment="0" applyProtection="0"/>
    <xf numFmtId="0" fontId="110" fillId="27" borderId="1" applyNumberFormat="0" applyAlignment="0" applyProtection="0"/>
    <xf numFmtId="0" fontId="110" fillId="27" borderId="1" applyNumberFormat="0" applyAlignment="0" applyProtection="0"/>
    <xf numFmtId="0" fontId="110" fillId="27" borderId="1" applyNumberFormat="0" applyAlignment="0" applyProtection="0"/>
    <xf numFmtId="0" fontId="192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38" fontId="197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214" fontId="78" fillId="0" borderId="0" applyFont="0" applyFill="0" applyBorder="0" applyAlignment="0" applyProtection="0"/>
    <xf numFmtId="43" fontId="18" fillId="0" borderId="0" applyFont="0" applyFill="0" applyBorder="0" applyAlignment="0" applyProtection="0"/>
    <xf numFmtId="192" fontId="43" fillId="0" borderId="0" applyFont="0" applyFill="0" applyBorder="0" applyAlignment="0" applyProtection="0"/>
    <xf numFmtId="214" fontId="78" fillId="0" borderId="0" applyFont="0" applyFill="0" applyBorder="0" applyAlignment="0" applyProtection="0"/>
    <xf numFmtId="262" fontId="18" fillId="0" borderId="0" applyFont="0" applyFill="0" applyBorder="0" applyAlignment="0" applyProtection="0"/>
    <xf numFmtId="263" fontId="18" fillId="0" borderId="0" applyFont="0" applyFill="0" applyBorder="0" applyAlignment="0" applyProtection="0"/>
    <xf numFmtId="263" fontId="18" fillId="0" borderId="0" applyFont="0" applyFill="0" applyBorder="0" applyAlignment="0" applyProtection="0"/>
    <xf numFmtId="199" fontId="1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214" fontId="78" fillId="0" borderId="0" applyFont="0" applyFill="0" applyBorder="0" applyAlignment="0" applyProtection="0"/>
    <xf numFmtId="261" fontId="18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60" fillId="0" borderId="0" applyFont="0" applyFill="0" applyBorder="0" applyAlignment="0" applyProtection="0"/>
    <xf numFmtId="194" fontId="18" fillId="0" borderId="0" applyFont="0" applyFill="0" applyBorder="0" applyAlignment="0" applyProtection="0"/>
    <xf numFmtId="43" fontId="81" fillId="0" borderId="0" applyFont="0" applyFill="0" applyBorder="0" applyAlignment="0" applyProtection="0"/>
    <xf numFmtId="210" fontId="43" fillId="0" borderId="0" applyFill="0" applyBorder="0" applyAlignment="0" applyProtection="0"/>
    <xf numFmtId="43" fontId="18" fillId="0" borderId="0" applyFont="0" applyFill="0" applyBorder="0" applyAlignment="0" applyProtection="0"/>
    <xf numFmtId="197" fontId="3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60" fillId="0" borderId="0" applyFont="0" applyFill="0" applyBorder="0" applyAlignment="0" applyProtection="0"/>
    <xf numFmtId="230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0" fillId="0" borderId="0" applyFont="0" applyFill="0" applyBorder="0" applyAlignment="0" applyProtection="0"/>
    <xf numFmtId="192" fontId="61" fillId="0" borderId="0" applyFont="0" applyFill="0" applyBorder="0" applyAlignment="0" applyProtection="0"/>
    <xf numFmtId="43" fontId="18" fillId="0" borderId="0" applyFont="0" applyFill="0" applyBorder="0" applyAlignment="0" applyProtection="0"/>
    <xf numFmtId="230" fontId="18" fillId="0" borderId="0" applyFont="0" applyFill="0" applyBorder="0" applyAlignment="0" applyProtection="0"/>
    <xf numFmtId="192" fontId="78" fillId="0" borderId="0" applyFont="0" applyFill="0" applyBorder="0" applyAlignment="0" applyProtection="0"/>
    <xf numFmtId="43" fontId="20" fillId="0" borderId="0" applyFont="0" applyFill="0" applyBorder="0" applyAlignment="0" applyProtection="0"/>
    <xf numFmtId="192" fontId="7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0" fillId="0" borderId="0" applyFont="0" applyFill="0" applyBorder="0" applyAlignment="0" applyProtection="0"/>
    <xf numFmtId="192" fontId="1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92" fontId="18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192" fontId="78" fillId="0" borderId="0" applyFont="0" applyFill="0" applyBorder="0" applyAlignment="0" applyProtection="0"/>
    <xf numFmtId="0" fontId="18" fillId="0" borderId="0" applyFont="0" applyFill="0" applyBorder="0" applyAlignment="0" applyProtection="0"/>
    <xf numFmtId="43" fontId="174" fillId="0" borderId="0" applyFont="0" applyFill="0" applyBorder="0" applyAlignment="0" applyProtection="0"/>
    <xf numFmtId="214" fontId="78" fillId="0" borderId="0" applyFont="0" applyFill="0" applyBorder="0" applyAlignment="0" applyProtection="0"/>
    <xf numFmtId="192" fontId="18" fillId="0" borderId="0" applyFont="0" applyFill="0" applyBorder="0" applyAlignment="0" applyProtection="0"/>
    <xf numFmtId="192" fontId="78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78" fillId="0" borderId="0" applyFont="0" applyFill="0" applyBorder="0" applyAlignment="0" applyProtection="0"/>
    <xf numFmtId="260" fontId="18" fillId="0" borderId="0" applyFont="0" applyFill="0" applyBorder="0" applyAlignment="0" applyProtection="0"/>
    <xf numFmtId="196" fontId="18" fillId="0" borderId="0" applyFont="0" applyFill="0" applyBorder="0" applyAlignment="0" applyProtection="0"/>
    <xf numFmtId="196" fontId="18" fillId="0" borderId="0" applyFont="0" applyFill="0" applyBorder="0" applyAlignment="0" applyProtection="0"/>
    <xf numFmtId="214" fontId="78" fillId="0" borderId="0" applyFont="0" applyFill="0" applyBorder="0" applyAlignment="0" applyProtection="0"/>
    <xf numFmtId="43" fontId="18" fillId="0" borderId="0" applyFont="0" applyFill="0" applyBorder="0" applyAlignment="0" applyProtection="0"/>
    <xf numFmtId="214" fontId="78" fillId="0" borderId="0" applyFont="0" applyFill="0" applyBorder="0" applyAlignment="0" applyProtection="0"/>
    <xf numFmtId="43" fontId="18" fillId="0" borderId="0" applyFont="0" applyFill="0" applyBorder="0" applyAlignment="0" applyProtection="0"/>
    <xf numFmtId="214" fontId="78" fillId="0" borderId="0" applyFont="0" applyFill="0" applyBorder="0" applyAlignment="0" applyProtection="0"/>
    <xf numFmtId="43" fontId="18" fillId="0" borderId="0" applyFont="0" applyFill="0" applyBorder="0" applyAlignment="0" applyProtection="0"/>
    <xf numFmtId="20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8" fillId="0" borderId="0" applyNumberFormat="0" applyFill="0" applyBorder="0" applyAlignment="0" applyProtection="0"/>
    <xf numFmtId="0" fontId="193" fillId="0" borderId="0" applyNumberFormat="0" applyFill="0" applyBorder="0" applyAlignment="0" applyProtection="0">
      <alignment vertical="top"/>
      <protection locked="0"/>
    </xf>
    <xf numFmtId="0" fontId="113" fillId="14" borderId="2" applyNumberFormat="0" applyAlignment="0" applyProtection="0"/>
    <xf numFmtId="0" fontId="160" fillId="0" borderId="68" applyNumberFormat="0" applyFill="0" applyAlignment="0" applyProtection="0"/>
    <xf numFmtId="0" fontId="139" fillId="23" borderId="0" applyNumberFormat="0" applyBorder="0" applyAlignment="0" applyProtection="0"/>
    <xf numFmtId="0" fontId="194" fillId="0" borderId="0" applyNumberFormat="0" applyFill="0" applyBorder="0" applyAlignment="0" applyProtection="0">
      <alignment vertical="top"/>
      <protection locked="0"/>
    </xf>
    <xf numFmtId="9" fontId="195" fillId="0" borderId="0" applyFont="0" applyFill="0" applyBorder="0" applyAlignment="0" applyProtection="0"/>
    <xf numFmtId="2" fontId="20" fillId="0" borderId="0" applyNumberFormat="0"/>
    <xf numFmtId="0" fontId="18" fillId="0" borderId="0"/>
    <xf numFmtId="0" fontId="81" fillId="0" borderId="0"/>
    <xf numFmtId="0" fontId="18" fillId="0" borderId="0"/>
    <xf numFmtId="0" fontId="18" fillId="0" borderId="0"/>
    <xf numFmtId="0" fontId="20" fillId="0" borderId="0"/>
    <xf numFmtId="0" fontId="3" fillId="0" borderId="0"/>
    <xf numFmtId="0" fontId="18" fillId="0" borderId="0"/>
    <xf numFmtId="0" fontId="3" fillId="0" borderId="0"/>
    <xf numFmtId="0" fontId="20" fillId="0" borderId="0"/>
    <xf numFmtId="0" fontId="18" fillId="0" borderId="0"/>
    <xf numFmtId="0" fontId="85" fillId="0" borderId="0"/>
    <xf numFmtId="0" fontId="18" fillId="0" borderId="0"/>
    <xf numFmtId="0" fontId="4" fillId="0" borderId="0"/>
    <xf numFmtId="0" fontId="209" fillId="0" borderId="0"/>
    <xf numFmtId="0" fontId="18" fillId="0" borderId="0"/>
    <xf numFmtId="0" fontId="211" fillId="0" borderId="0"/>
    <xf numFmtId="0" fontId="3" fillId="0" borderId="0"/>
    <xf numFmtId="0" fontId="43" fillId="0" borderId="0"/>
    <xf numFmtId="0" fontId="84" fillId="0" borderId="0"/>
    <xf numFmtId="0" fontId="43" fillId="0" borderId="0"/>
    <xf numFmtId="0" fontId="18" fillId="0" borderId="0"/>
    <xf numFmtId="0" fontId="60" fillId="0" borderId="0"/>
    <xf numFmtId="0" fontId="20" fillId="0" borderId="0"/>
    <xf numFmtId="0" fontId="78" fillId="0" borderId="0"/>
    <xf numFmtId="0" fontId="18" fillId="0" borderId="0"/>
    <xf numFmtId="0" fontId="20" fillId="0" borderId="0"/>
    <xf numFmtId="0" fontId="42" fillId="0" borderId="0"/>
    <xf numFmtId="0" fontId="18" fillId="0" borderId="0"/>
    <xf numFmtId="0" fontId="18" fillId="0" borderId="0"/>
    <xf numFmtId="0" fontId="20" fillId="0" borderId="0"/>
    <xf numFmtId="0" fontId="18" fillId="0" borderId="0" applyNumberFormat="0" applyFont="0" applyFill="0" applyBorder="0" applyAlignment="0" applyProtection="0">
      <alignment vertical="top"/>
    </xf>
    <xf numFmtId="0" fontId="18" fillId="0" borderId="0" applyNumberFormat="0" applyFont="0" applyFill="0" applyBorder="0" applyAlignment="0" applyProtection="0">
      <alignment vertical="top"/>
    </xf>
    <xf numFmtId="0" fontId="18" fillId="0" borderId="0"/>
    <xf numFmtId="0" fontId="85" fillId="0" borderId="0"/>
    <xf numFmtId="3" fontId="43" fillId="0" borderId="0" applyFill="0" applyBorder="0" applyAlignment="0"/>
    <xf numFmtId="0" fontId="209" fillId="0" borderId="0"/>
    <xf numFmtId="0" fontId="211" fillId="0" borderId="0"/>
    <xf numFmtId="0" fontId="210" fillId="0" borderId="0"/>
    <xf numFmtId="0" fontId="18" fillId="0" borderId="0"/>
    <xf numFmtId="0" fontId="20" fillId="0" borderId="0"/>
    <xf numFmtId="0" fontId="85" fillId="0" borderId="0"/>
    <xf numFmtId="0" fontId="20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18" fillId="0" borderId="0"/>
    <xf numFmtId="0" fontId="18" fillId="0" borderId="0"/>
    <xf numFmtId="0" fontId="18" fillId="0" borderId="0"/>
    <xf numFmtId="0" fontId="210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210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210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42" fillId="0" borderId="0"/>
    <xf numFmtId="0" fontId="20" fillId="0" borderId="0"/>
    <xf numFmtId="0" fontId="18" fillId="0" borderId="0"/>
    <xf numFmtId="0" fontId="18" fillId="0" borderId="0"/>
    <xf numFmtId="0" fontId="61" fillId="0" borderId="0"/>
    <xf numFmtId="0" fontId="18" fillId="0" borderId="0"/>
    <xf numFmtId="0" fontId="210" fillId="0" borderId="0"/>
    <xf numFmtId="0" fontId="210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210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210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210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210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210" fillId="0" borderId="0"/>
    <xf numFmtId="0" fontId="57" fillId="0" borderId="0"/>
    <xf numFmtId="0" fontId="57" fillId="0" borderId="0"/>
    <xf numFmtId="0" fontId="210" fillId="0" borderId="0"/>
    <xf numFmtId="0" fontId="57" fillId="0" borderId="0"/>
    <xf numFmtId="0" fontId="5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214" fillId="0" borderId="0" applyFont="0" applyFill="0" applyBorder="0" applyAlignment="0" applyProtection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60" fillId="20" borderId="0" applyNumberFormat="0" applyBorder="0" applyAlignment="0" applyProtection="0"/>
    <xf numFmtId="0" fontId="60" fillId="20" borderId="0" applyNumberFormat="0" applyBorder="0" applyAlignment="0" applyProtection="0"/>
    <xf numFmtId="0" fontId="60" fillId="8" borderId="0" applyNumberFormat="0" applyBorder="0" applyAlignment="0" applyProtection="0"/>
    <xf numFmtId="0" fontId="60" fillId="8" borderId="0" applyNumberFormat="0" applyBorder="0" applyAlignment="0" applyProtection="0"/>
    <xf numFmtId="0" fontId="18" fillId="0" borderId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13" borderId="0" applyNumberFormat="0" applyBorder="0" applyAlignment="0" applyProtection="0"/>
    <xf numFmtId="0" fontId="60" fillId="13" borderId="0" applyNumberFormat="0" applyBorder="0" applyAlignment="0" applyProtection="0"/>
    <xf numFmtId="0" fontId="60" fillId="6" borderId="0" applyNumberFormat="0" applyBorder="0" applyAlignment="0" applyProtection="0"/>
    <xf numFmtId="0" fontId="60" fillId="6" borderId="0" applyNumberFormat="0" applyBorder="0" applyAlignment="0" applyProtection="0"/>
    <xf numFmtId="0" fontId="18" fillId="0" borderId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0" borderId="0" applyNumberFormat="0" applyBorder="0" applyAlignment="0" applyProtection="0"/>
    <xf numFmtId="0" fontId="60" fillId="5" borderId="0" applyNumberFormat="0" applyBorder="0" applyAlignment="0" applyProtection="0"/>
    <xf numFmtId="0" fontId="60" fillId="8" borderId="0" applyNumberFormat="0" applyBorder="0" applyAlignment="0" applyProtection="0"/>
    <xf numFmtId="0" fontId="60" fillId="3" borderId="0" applyNumberFormat="0" applyBorder="0" applyAlignment="0" applyProtection="0"/>
    <xf numFmtId="0" fontId="60" fillId="23" borderId="0" applyNumberFormat="0" applyBorder="0" applyAlignment="0" applyProtection="0"/>
    <xf numFmtId="0" fontId="60" fillId="4" borderId="0" applyNumberFormat="0" applyBorder="0" applyAlignment="0" applyProtection="0"/>
    <xf numFmtId="0" fontId="60" fillId="13" borderId="0" applyNumberFormat="0" applyBorder="0" applyAlignment="0" applyProtection="0"/>
    <xf numFmtId="0" fontId="60" fillId="5" borderId="0" applyNumberFormat="0" applyBorder="0" applyAlignment="0" applyProtection="0"/>
    <xf numFmtId="0" fontId="60" fillId="6" borderId="0" applyNumberFormat="0" applyBorder="0" applyAlignment="0" applyProtection="0"/>
    <xf numFmtId="0" fontId="60" fillId="6" borderId="0" applyNumberFormat="0" applyBorder="0" applyAlignment="0" applyProtection="0"/>
    <xf numFmtId="0" fontId="60" fillId="5" borderId="0" applyNumberFormat="0" applyBorder="0" applyAlignment="0" applyProtection="0"/>
    <xf numFmtId="0" fontId="60" fillId="4" borderId="0" applyNumberFormat="0" applyBorder="0" applyAlignment="0" applyProtection="0"/>
    <xf numFmtId="0" fontId="60" fillId="2" borderId="0" applyNumberFormat="0" applyBorder="0" applyAlignment="0" applyProtection="0"/>
    <xf numFmtId="0" fontId="60" fillId="2" borderId="0" applyNumberFormat="0" applyBorder="0" applyAlignment="0" applyProtection="0"/>
    <xf numFmtId="0" fontId="60" fillId="3" borderId="0" applyNumberFormat="0" applyBorder="0" applyAlignment="0" applyProtection="0"/>
    <xf numFmtId="0" fontId="60" fillId="3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13" borderId="0" applyNumberFormat="0" applyBorder="0" applyAlignment="0" applyProtection="0"/>
    <xf numFmtId="0" fontId="60" fillId="13" borderId="0" applyNumberFormat="0" applyBorder="0" applyAlignment="0" applyProtection="0"/>
    <xf numFmtId="0" fontId="60" fillId="2" borderId="0" applyNumberFormat="0" applyBorder="0" applyAlignment="0" applyProtection="0"/>
    <xf numFmtId="0" fontId="60" fillId="2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2" borderId="0" applyNumberFormat="0" applyBorder="0" applyAlignment="0" applyProtection="0"/>
    <xf numFmtId="0" fontId="60" fillId="27" borderId="0" applyNumberFormat="0" applyBorder="0" applyAlignment="0" applyProtection="0"/>
    <xf numFmtId="0" fontId="60" fillId="3" borderId="0" applyNumberFormat="0" applyBorder="0" applyAlignment="0" applyProtection="0"/>
    <xf numFmtId="0" fontId="60" fillId="3" borderId="0" applyNumberFormat="0" applyBorder="0" applyAlignment="0" applyProtection="0"/>
    <xf numFmtId="0" fontId="60" fillId="31" borderId="0" applyNumberFormat="0" applyBorder="0" applyAlignment="0" applyProtection="0"/>
    <xf numFmtId="0" fontId="60" fillId="7" borderId="0" applyNumberFormat="0" applyBorder="0" applyAlignment="0" applyProtection="0"/>
    <xf numFmtId="0" fontId="60" fillId="13" borderId="0" applyNumberFormat="0" applyBorder="0" applyAlignment="0" applyProtection="0"/>
    <xf numFmtId="0" fontId="60" fillId="27" borderId="0" applyNumberFormat="0" applyBorder="0" applyAlignment="0" applyProtection="0"/>
    <xf numFmtId="0" fontId="60" fillId="2" borderId="0" applyNumberFormat="0" applyBorder="0" applyAlignment="0" applyProtection="0"/>
    <xf numFmtId="0" fontId="60" fillId="2" borderId="0" applyNumberFormat="0" applyBorder="0" applyAlignment="0" applyProtection="0"/>
    <xf numFmtId="0" fontId="60" fillId="10" borderId="0" applyNumberFormat="0" applyBorder="0" applyAlignment="0" applyProtection="0"/>
    <xf numFmtId="0" fontId="60" fillId="7" borderId="0" applyNumberFormat="0" applyBorder="0" applyAlignment="0" applyProtection="0"/>
    <xf numFmtId="0" fontId="18" fillId="0" borderId="0"/>
    <xf numFmtId="43" fontId="211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60" fillId="0" borderId="0" applyFont="0" applyFill="0" applyBorder="0" applyAlignment="0" applyProtection="0"/>
    <xf numFmtId="192" fontId="211" fillId="0" borderId="0" applyFont="0" applyFill="0" applyBorder="0" applyAlignment="0" applyProtection="0"/>
    <xf numFmtId="192" fontId="211" fillId="0" borderId="0" applyFont="0" applyFill="0" applyBorder="0" applyAlignment="0" applyProtection="0"/>
    <xf numFmtId="192" fontId="211" fillId="0" borderId="0" applyFont="0" applyFill="0" applyBorder="0" applyAlignment="0" applyProtection="0"/>
    <xf numFmtId="192" fontId="211" fillId="0" borderId="0" applyFont="0" applyFill="0" applyBorder="0" applyAlignment="0" applyProtection="0"/>
    <xf numFmtId="192" fontId="211" fillId="0" borderId="0" applyFont="0" applyFill="0" applyBorder="0" applyAlignment="0" applyProtection="0"/>
    <xf numFmtId="192" fontId="211" fillId="0" borderId="0" applyFont="0" applyFill="0" applyBorder="0" applyAlignment="0" applyProtection="0"/>
    <xf numFmtId="192" fontId="211" fillId="0" borderId="0" applyFont="0" applyFill="0" applyBorder="0" applyAlignment="0" applyProtection="0"/>
    <xf numFmtId="43" fontId="60" fillId="0" borderId="0" applyFont="0" applyFill="0" applyBorder="0" applyAlignment="0" applyProtection="0"/>
    <xf numFmtId="0" fontId="18" fillId="0" borderId="0"/>
    <xf numFmtId="192" fontId="211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57" fillId="0" borderId="0"/>
    <xf numFmtId="0" fontId="60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60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60" fillId="0" borderId="0"/>
    <xf numFmtId="0" fontId="60" fillId="0" borderId="0"/>
    <xf numFmtId="0" fontId="18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8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60" fillId="0" borderId="0"/>
    <xf numFmtId="0" fontId="57" fillId="0" borderId="0"/>
    <xf numFmtId="0" fontId="57" fillId="0" borderId="0"/>
    <xf numFmtId="0" fontId="57" fillId="0" borderId="0"/>
    <xf numFmtId="0" fontId="60" fillId="0" borderId="0"/>
    <xf numFmtId="0" fontId="57" fillId="0" borderId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60" fillId="0" borderId="0" applyFont="0" applyFill="0" applyBorder="0" applyAlignment="0" applyProtection="0"/>
    <xf numFmtId="192" fontId="211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18" fillId="0" borderId="0"/>
    <xf numFmtId="0" fontId="60" fillId="0" borderId="0"/>
    <xf numFmtId="0" fontId="18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52" fillId="5" borderId="1" applyNumberFormat="0" applyAlignment="0" applyProtection="0"/>
    <xf numFmtId="0" fontId="152" fillId="5" borderId="1" applyNumberFormat="0" applyAlignment="0" applyProtection="0"/>
    <xf numFmtId="0" fontId="152" fillId="5" borderId="1" applyNumberFormat="0" applyAlignment="0" applyProtection="0"/>
    <xf numFmtId="0" fontId="152" fillId="5" borderId="1" applyNumberFormat="0" applyAlignment="0" applyProtection="0"/>
    <xf numFmtId="0" fontId="152" fillId="5" borderId="1" applyNumberFormat="0" applyAlignment="0" applyProtection="0"/>
    <xf numFmtId="0" fontId="165" fillId="7" borderId="0" applyNumberFormat="0" applyBorder="0" applyAlignment="0" applyProtection="0"/>
    <xf numFmtId="9" fontId="7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9" fillId="0" borderId="71" applyNumberFormat="0" applyFill="0" applyAlignment="0" applyProtection="0"/>
    <xf numFmtId="0" fontId="189" fillId="0" borderId="71" applyNumberFormat="0" applyFill="0" applyAlignment="0" applyProtection="0"/>
    <xf numFmtId="0" fontId="189" fillId="0" borderId="71" applyNumberFormat="0" applyFill="0" applyAlignment="0" applyProtection="0"/>
    <xf numFmtId="0" fontId="189" fillId="0" borderId="71" applyNumberFormat="0" applyFill="0" applyAlignment="0" applyProtection="0"/>
    <xf numFmtId="0" fontId="189" fillId="0" borderId="71" applyNumberFormat="0" applyFill="0" applyAlignment="0" applyProtection="0"/>
    <xf numFmtId="0" fontId="106" fillId="8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264" fontId="18" fillId="0" borderId="0" applyFont="0" applyFill="0" applyBorder="0" applyAlignment="0" applyProtection="0"/>
    <xf numFmtId="190" fontId="3" fillId="0" borderId="0" applyFont="0" applyFill="0" applyBorder="0" applyAlignment="0" applyProtection="0"/>
    <xf numFmtId="190" fontId="3" fillId="0" borderId="0" applyFont="0" applyFill="0" applyBorder="0" applyAlignment="0" applyProtection="0"/>
    <xf numFmtId="0" fontId="103" fillId="38" borderId="0" applyNumberFormat="0" applyBorder="0" applyAlignment="0" applyProtection="0"/>
    <xf numFmtId="0" fontId="103" fillId="12" borderId="0" applyNumberFormat="0" applyBorder="0" applyAlignment="0" applyProtection="0"/>
    <xf numFmtId="0" fontId="103" fillId="44" borderId="0" applyNumberFormat="0" applyBorder="0" applyAlignment="0" applyProtection="0"/>
    <xf numFmtId="0" fontId="103" fillId="35" borderId="0" applyNumberFormat="0" applyBorder="0" applyAlignment="0" applyProtection="0"/>
    <xf numFmtId="0" fontId="103" fillId="11" borderId="0" applyNumberFormat="0" applyBorder="0" applyAlignment="0" applyProtection="0"/>
    <xf numFmtId="0" fontId="103" fillId="9" borderId="0" applyNumberFormat="0" applyBorder="0" applyAlignment="0" applyProtection="0"/>
    <xf numFmtId="0" fontId="215" fillId="0" borderId="6"/>
    <xf numFmtId="0" fontId="125" fillId="0" borderId="29"/>
    <xf numFmtId="0" fontId="171" fillId="27" borderId="4" applyNumberFormat="0" applyAlignment="0" applyProtection="0"/>
    <xf numFmtId="0" fontId="171" fillId="27" borderId="4" applyNumberFormat="0" applyAlignment="0" applyProtection="0"/>
    <xf numFmtId="0" fontId="171" fillId="27" borderId="4" applyNumberFormat="0" applyAlignment="0" applyProtection="0"/>
    <xf numFmtId="0" fontId="171" fillId="27" borderId="4" applyNumberFormat="0" applyAlignment="0" applyProtection="0"/>
    <xf numFmtId="0" fontId="171" fillId="27" borderId="4" applyNumberFormat="0" applyAlignment="0" applyProtection="0"/>
    <xf numFmtId="0" fontId="18" fillId="4" borderId="3" applyNumberFormat="0" applyFont="0" applyAlignment="0" applyProtection="0"/>
    <xf numFmtId="0" fontId="60" fillId="4" borderId="3" applyNumberFormat="0" applyFont="0" applyAlignment="0" applyProtection="0"/>
    <xf numFmtId="0" fontId="60" fillId="4" borderId="3" applyNumberFormat="0" applyFont="0" applyAlignment="0" applyProtection="0"/>
    <xf numFmtId="0" fontId="60" fillId="4" borderId="3" applyNumberFormat="0" applyFont="0" applyAlignment="0" applyProtection="0"/>
    <xf numFmtId="0" fontId="60" fillId="4" borderId="3" applyNumberFormat="0" applyFont="0" applyAlignment="0" applyProtection="0"/>
    <xf numFmtId="0" fontId="60" fillId="4" borderId="3" applyNumberFormat="0" applyFont="0" applyAlignment="0" applyProtection="0"/>
    <xf numFmtId="0" fontId="18" fillId="4" borderId="3" applyNumberFormat="0" applyFont="0" applyAlignment="0" applyProtection="0"/>
    <xf numFmtId="0" fontId="18" fillId="4" borderId="3" applyNumberFormat="0" applyFont="0" applyAlignment="0" applyProtection="0"/>
    <xf numFmtId="0" fontId="18" fillId="4" borderId="3" applyNumberFormat="0" applyFont="0" applyAlignment="0" applyProtection="0"/>
    <xf numFmtId="0" fontId="18" fillId="4" borderId="3" applyNumberFormat="0" applyFont="0" applyAlignment="0" applyProtection="0"/>
    <xf numFmtId="0" fontId="144" fillId="0" borderId="65" applyNumberFormat="0" applyFill="0" applyAlignment="0" applyProtection="0"/>
    <xf numFmtId="0" fontId="146" fillId="0" borderId="66" applyNumberFormat="0" applyFill="0" applyAlignment="0" applyProtection="0"/>
    <xf numFmtId="0" fontId="148" fillId="0" borderId="67" applyNumberFormat="0" applyFill="0" applyAlignment="0" applyProtection="0"/>
    <xf numFmtId="0" fontId="148" fillId="0" borderId="0" applyNumberFormat="0" applyFill="0" applyBorder="0" applyAlignment="0" applyProtection="0"/>
    <xf numFmtId="41" fontId="216" fillId="0" borderId="0" applyFont="0" applyFill="0" applyBorder="0" applyAlignment="0" applyProtection="0"/>
    <xf numFmtId="41" fontId="216" fillId="0" borderId="0" applyFont="0" applyFill="0" applyBorder="0" applyAlignment="0" applyProtection="0"/>
    <xf numFmtId="0" fontId="216" fillId="0" borderId="0"/>
    <xf numFmtId="0" fontId="216" fillId="0" borderId="0"/>
    <xf numFmtId="0" fontId="216" fillId="0" borderId="0"/>
    <xf numFmtId="0" fontId="216" fillId="0" borderId="0"/>
    <xf numFmtId="0" fontId="216" fillId="0" borderId="0"/>
    <xf numFmtId="0" fontId="217" fillId="0" borderId="0"/>
    <xf numFmtId="0" fontId="43" fillId="0" borderId="6"/>
    <xf numFmtId="0" fontId="62" fillId="38" borderId="0" applyNumberFormat="0" applyBorder="0" applyAlignment="0" applyProtection="0"/>
    <xf numFmtId="0" fontId="62" fillId="12" borderId="0" applyNumberFormat="0" applyBorder="0" applyAlignment="0" applyProtection="0"/>
    <xf numFmtId="0" fontId="62" fillId="44" borderId="0" applyNumberFormat="0" applyBorder="0" applyAlignment="0" applyProtection="0"/>
    <xf numFmtId="0" fontId="62" fillId="35" borderId="0" applyNumberFormat="0" applyBorder="0" applyAlignment="0" applyProtection="0"/>
    <xf numFmtId="0" fontId="62" fillId="11" borderId="0" applyNumberFormat="0" applyBorder="0" applyAlignment="0" applyProtection="0"/>
    <xf numFmtId="0" fontId="62" fillId="9" borderId="0" applyNumberFormat="0" applyBorder="0" applyAlignment="0" applyProtection="0"/>
    <xf numFmtId="0" fontId="71" fillId="5" borderId="1" applyNumberFormat="0" applyAlignment="0" applyProtection="0"/>
    <xf numFmtId="0" fontId="75" fillId="0" borderId="0" applyNumberFormat="0" applyFill="0" applyBorder="0" applyAlignment="0" applyProtection="0"/>
    <xf numFmtId="43" fontId="18" fillId="0" borderId="0" applyFont="0" applyFill="0" applyBorder="0" applyAlignment="0" applyProtection="0"/>
    <xf numFmtId="0" fontId="62" fillId="9" borderId="0" applyNumberFormat="0" applyBorder="0" applyAlignment="0" applyProtection="0"/>
    <xf numFmtId="0" fontId="62" fillId="11" borderId="0" applyNumberFormat="0" applyBorder="0" applyAlignment="0" applyProtection="0"/>
    <xf numFmtId="43" fontId="18" fillId="0" borderId="0" applyFont="0" applyFill="0" applyBorder="0" applyAlignment="0" applyProtection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203" fontId="18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192" fontId="18" fillId="0" borderId="0" applyFont="0" applyFill="0" applyBorder="0" applyAlignment="0" applyProtection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8" fillId="0" borderId="0"/>
    <xf numFmtId="0" fontId="212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43" fillId="0" borderId="0"/>
    <xf numFmtId="0" fontId="20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8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8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214" fontId="78" fillId="0" borderId="0" applyFont="0" applyFill="0" applyBorder="0" applyAlignment="0" applyProtection="0"/>
    <xf numFmtId="0" fontId="75" fillId="0" borderId="0" applyNumberFormat="0" applyFill="0" applyBorder="0" applyAlignment="0" applyProtection="0"/>
    <xf numFmtId="0" fontId="71" fillId="5" borderId="1" applyNumberFormat="0" applyAlignment="0" applyProtection="0"/>
    <xf numFmtId="0" fontId="18" fillId="0" borderId="0"/>
    <xf numFmtId="0" fontId="60" fillId="0" borderId="0"/>
    <xf numFmtId="0" fontId="62" fillId="35" borderId="0" applyNumberFormat="0" applyBorder="0" applyAlignment="0" applyProtection="0"/>
    <xf numFmtId="0" fontId="62" fillId="44" borderId="0" applyNumberFormat="0" applyBorder="0" applyAlignment="0" applyProtection="0"/>
    <xf numFmtId="0" fontId="62" fillId="12" borderId="0" applyNumberFormat="0" applyBorder="0" applyAlignment="0" applyProtection="0"/>
    <xf numFmtId="0" fontId="62" fillId="38" borderId="0" applyNumberFormat="0" applyBorder="0" applyAlignment="0" applyProtection="0"/>
    <xf numFmtId="0" fontId="18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75" fillId="0" borderId="0" applyNumberFormat="0" applyFill="0" applyBorder="0" applyAlignment="0" applyProtection="0"/>
    <xf numFmtId="0" fontId="71" fillId="5" borderId="1" applyNumberFormat="0" applyAlignment="0" applyProtection="0"/>
    <xf numFmtId="0" fontId="62" fillId="9" borderId="0" applyNumberFormat="0" applyBorder="0" applyAlignment="0" applyProtection="0"/>
    <xf numFmtId="0" fontId="62" fillId="11" borderId="0" applyNumberFormat="0" applyBorder="0" applyAlignment="0" applyProtection="0"/>
    <xf numFmtId="0" fontId="62" fillId="35" borderId="0" applyNumberFormat="0" applyBorder="0" applyAlignment="0" applyProtection="0"/>
    <xf numFmtId="0" fontId="62" fillId="44" borderId="0" applyNumberFormat="0" applyBorder="0" applyAlignment="0" applyProtection="0"/>
    <xf numFmtId="0" fontId="62" fillId="12" borderId="0" applyNumberFormat="0" applyBorder="0" applyAlignment="0" applyProtection="0"/>
    <xf numFmtId="0" fontId="62" fillId="38" borderId="0" applyNumberFormat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75" fillId="0" borderId="0" applyNumberFormat="0" applyFill="0" applyBorder="0" applyAlignment="0" applyProtection="0"/>
    <xf numFmtId="0" fontId="71" fillId="5" borderId="1" applyNumberFormat="0" applyAlignment="0" applyProtection="0"/>
    <xf numFmtId="0" fontId="62" fillId="9" borderId="0" applyNumberFormat="0" applyBorder="0" applyAlignment="0" applyProtection="0"/>
    <xf numFmtId="0" fontId="62" fillId="11" borderId="0" applyNumberFormat="0" applyBorder="0" applyAlignment="0" applyProtection="0"/>
    <xf numFmtId="0" fontId="62" fillId="35" borderId="0" applyNumberFormat="0" applyBorder="0" applyAlignment="0" applyProtection="0"/>
    <xf numFmtId="0" fontId="62" fillId="44" borderId="0" applyNumberFormat="0" applyBorder="0" applyAlignment="0" applyProtection="0"/>
    <xf numFmtId="0" fontId="62" fillId="12" borderId="0" applyNumberFormat="0" applyBorder="0" applyAlignment="0" applyProtection="0"/>
    <xf numFmtId="0" fontId="62" fillId="38" borderId="0" applyNumberFormat="0" applyBorder="0" applyAlignment="0" applyProtection="0"/>
    <xf numFmtId="43" fontId="18" fillId="0" borderId="0" applyFont="0" applyFill="0" applyBorder="0" applyAlignment="0" applyProtection="0"/>
    <xf numFmtId="0" fontId="75" fillId="0" borderId="0" applyNumberFormat="0" applyFill="0" applyBorder="0" applyAlignment="0" applyProtection="0"/>
    <xf numFmtId="0" fontId="71" fillId="5" borderId="1" applyNumberFormat="0" applyAlignment="0" applyProtection="0"/>
    <xf numFmtId="0" fontId="62" fillId="9" borderId="0" applyNumberFormat="0" applyBorder="0" applyAlignment="0" applyProtection="0"/>
    <xf numFmtId="0" fontId="62" fillId="11" borderId="0" applyNumberFormat="0" applyBorder="0" applyAlignment="0" applyProtection="0"/>
    <xf numFmtId="0" fontId="62" fillId="35" borderId="0" applyNumberFormat="0" applyBorder="0" applyAlignment="0" applyProtection="0"/>
    <xf numFmtId="0" fontId="62" fillId="44" borderId="0" applyNumberFormat="0" applyBorder="0" applyAlignment="0" applyProtection="0"/>
    <xf numFmtId="0" fontId="62" fillId="12" borderId="0" applyNumberFormat="0" applyBorder="0" applyAlignment="0" applyProtection="0"/>
    <xf numFmtId="0" fontId="62" fillId="38" borderId="0" applyNumberFormat="0" applyBorder="0" applyAlignment="0" applyProtection="0"/>
    <xf numFmtId="0" fontId="18" fillId="0" borderId="0"/>
    <xf numFmtId="0" fontId="18" fillId="0" borderId="0"/>
    <xf numFmtId="0" fontId="71" fillId="5" borderId="1" applyNumberFormat="0" applyAlignment="0" applyProtection="0"/>
    <xf numFmtId="0" fontId="71" fillId="5" borderId="1" applyNumberFormat="0" applyAlignment="0" applyProtection="0"/>
    <xf numFmtId="0" fontId="62" fillId="9" borderId="0" applyNumberFormat="0" applyBorder="0" applyAlignment="0" applyProtection="0"/>
    <xf numFmtId="0" fontId="62" fillId="44" borderId="0" applyNumberFormat="0" applyBorder="0" applyAlignment="0" applyProtection="0"/>
    <xf numFmtId="0" fontId="62" fillId="38" borderId="0" applyNumberFormat="0" applyBorder="0" applyAlignment="0" applyProtection="0"/>
    <xf numFmtId="0" fontId="62" fillId="12" borderId="0" applyNumberFormat="0" applyBorder="0" applyAlignment="0" applyProtection="0"/>
    <xf numFmtId="0" fontId="62" fillId="44" borderId="0" applyNumberFormat="0" applyBorder="0" applyAlignment="0" applyProtection="0"/>
    <xf numFmtId="0" fontId="62" fillId="35" borderId="0" applyNumberFormat="0" applyBorder="0" applyAlignment="0" applyProtection="0"/>
    <xf numFmtId="0" fontId="62" fillId="11" borderId="0" applyNumberFormat="0" applyBorder="0" applyAlignment="0" applyProtection="0"/>
    <xf numFmtId="0" fontId="62" fillId="9" borderId="0" applyNumberFormat="0" applyBorder="0" applyAlignment="0" applyProtection="0"/>
    <xf numFmtId="0" fontId="62" fillId="12" borderId="0" applyNumberFormat="0" applyBorder="0" applyAlignment="0" applyProtection="0"/>
    <xf numFmtId="0" fontId="62" fillId="38" borderId="0" applyNumberFormat="0" applyBorder="0" applyAlignment="0" applyProtection="0"/>
    <xf numFmtId="0" fontId="62" fillId="38" borderId="0" applyNumberFormat="0" applyBorder="0" applyAlignment="0" applyProtection="0"/>
    <xf numFmtId="0" fontId="71" fillId="5" borderId="1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43" fontId="18" fillId="0" borderId="0" applyFont="0" applyFill="0" applyBorder="0" applyAlignment="0" applyProtection="0"/>
    <xf numFmtId="0" fontId="75" fillId="0" borderId="0" applyNumberFormat="0" applyFill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62" fillId="35" borderId="0" applyNumberFormat="0" applyBorder="0" applyAlignment="0" applyProtection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43" fontId="18" fillId="0" borderId="0" applyFont="0" applyFill="0" applyBorder="0" applyAlignment="0" applyProtection="0"/>
    <xf numFmtId="0" fontId="62" fillId="12" borderId="0" applyNumberFormat="0" applyBorder="0" applyAlignment="0" applyProtection="0"/>
    <xf numFmtId="0" fontId="62" fillId="9" borderId="0" applyNumberFormat="0" applyBorder="0" applyAlignment="0" applyProtection="0"/>
    <xf numFmtId="0" fontId="71" fillId="5" borderId="1" applyNumberFormat="0" applyAlignment="0" applyProtection="0"/>
    <xf numFmtId="0" fontId="75" fillId="0" borderId="0" applyNumberFormat="0" applyFill="0" applyBorder="0" applyAlignment="0" applyProtection="0"/>
    <xf numFmtId="43" fontId="18" fillId="0" borderId="0" applyFont="0" applyFill="0" applyBorder="0" applyAlignment="0" applyProtection="0"/>
    <xf numFmtId="0" fontId="71" fillId="5" borderId="1" applyNumberFormat="0" applyAlignment="0" applyProtection="0"/>
    <xf numFmtId="0" fontId="62" fillId="44" borderId="0" applyNumberFormat="0" applyBorder="0" applyAlignment="0" applyProtection="0"/>
    <xf numFmtId="0" fontId="62" fillId="38" borderId="0" applyNumberFormat="0" applyBorder="0" applyAlignment="0" applyProtection="0"/>
    <xf numFmtId="0" fontId="62" fillId="9" borderId="0" applyNumberFormat="0" applyBorder="0" applyAlignment="0" applyProtection="0"/>
    <xf numFmtId="0" fontId="71" fillId="5" borderId="1" applyNumberFormat="0" applyAlignment="0" applyProtection="0"/>
    <xf numFmtId="43" fontId="18" fillId="0" borderId="0" applyFont="0" applyFill="0" applyBorder="0" applyAlignment="0" applyProtection="0"/>
    <xf numFmtId="0" fontId="62" fillId="44" borderId="0" applyNumberFormat="0" applyBorder="0" applyAlignment="0" applyProtection="0"/>
    <xf numFmtId="0" fontId="62" fillId="38" borderId="0" applyNumberFormat="0" applyBorder="0" applyAlignment="0" applyProtection="0"/>
    <xf numFmtId="0" fontId="62" fillId="9" borderId="0" applyNumberFormat="0" applyBorder="0" applyAlignment="0" applyProtection="0"/>
    <xf numFmtId="43" fontId="18" fillId="0" borderId="0" applyFont="0" applyFill="0" applyBorder="0" applyAlignment="0" applyProtection="0"/>
    <xf numFmtId="0" fontId="62" fillId="44" borderId="0" applyNumberFormat="0" applyBorder="0" applyAlignment="0" applyProtection="0"/>
    <xf numFmtId="0" fontId="62" fillId="38" borderId="0" applyNumberFormat="0" applyBorder="0" applyAlignment="0" applyProtection="0"/>
    <xf numFmtId="0" fontId="62" fillId="9" borderId="0" applyNumberFormat="0" applyBorder="0" applyAlignment="0" applyProtection="0"/>
    <xf numFmtId="0" fontId="71" fillId="5" borderId="1" applyNumberFormat="0" applyAlignment="0" applyProtection="0"/>
    <xf numFmtId="43" fontId="18" fillId="0" borderId="0" applyFont="0" applyFill="0" applyBorder="0" applyAlignment="0" applyProtection="0"/>
    <xf numFmtId="0" fontId="62" fillId="44" borderId="0" applyNumberFormat="0" applyBorder="0" applyAlignment="0" applyProtection="0"/>
    <xf numFmtId="0" fontId="62" fillId="38" borderId="0" applyNumberFormat="0" applyBorder="0" applyAlignment="0" applyProtection="0"/>
    <xf numFmtId="0" fontId="71" fillId="5" borderId="1" applyNumberFormat="0" applyAlignment="0" applyProtection="0"/>
    <xf numFmtId="43" fontId="18" fillId="0" borderId="0" applyFont="0" applyFill="0" applyBorder="0" applyAlignment="0" applyProtection="0"/>
    <xf numFmtId="0" fontId="62" fillId="44" borderId="0" applyNumberFormat="0" applyBorder="0" applyAlignment="0" applyProtection="0"/>
    <xf numFmtId="0" fontId="62" fillId="38" borderId="0" applyNumberFormat="0" applyBorder="0" applyAlignment="0" applyProtection="0"/>
    <xf numFmtId="0" fontId="71" fillId="5" borderId="1" applyNumberFormat="0" applyAlignment="0" applyProtection="0"/>
    <xf numFmtId="43" fontId="18" fillId="0" borderId="0" applyFont="0" applyFill="0" applyBorder="0" applyAlignment="0" applyProtection="0"/>
    <xf numFmtId="0" fontId="62" fillId="44" borderId="0" applyNumberFormat="0" applyBorder="0" applyAlignment="0" applyProtection="0"/>
    <xf numFmtId="0" fontId="62" fillId="38" borderId="0" applyNumberFormat="0" applyBorder="0" applyAlignment="0" applyProtection="0"/>
    <xf numFmtId="0" fontId="62" fillId="9" borderId="0" applyNumberFormat="0" applyBorder="0" applyAlignment="0" applyProtection="0"/>
    <xf numFmtId="0" fontId="62" fillId="12" borderId="0" applyNumberFormat="0" applyBorder="0" applyAlignment="0" applyProtection="0"/>
    <xf numFmtId="0" fontId="75" fillId="0" borderId="0" applyNumberFormat="0" applyFill="0" applyBorder="0" applyAlignment="0" applyProtection="0"/>
    <xf numFmtId="0" fontId="71" fillId="5" borderId="1" applyNumberFormat="0" applyAlignment="0" applyProtection="0"/>
    <xf numFmtId="0" fontId="62" fillId="44" borderId="0" applyNumberFormat="0" applyBorder="0" applyAlignment="0" applyProtection="0"/>
    <xf numFmtId="0" fontId="62" fillId="38" borderId="0" applyNumberFormat="0" applyBorder="0" applyAlignment="0" applyProtection="0"/>
    <xf numFmtId="0" fontId="62" fillId="12" borderId="0" applyNumberFormat="0" applyBorder="0" applyAlignment="0" applyProtection="0"/>
    <xf numFmtId="0" fontId="62" fillId="9" borderId="0" applyNumberFormat="0" applyBorder="0" applyAlignment="0" applyProtection="0"/>
    <xf numFmtId="0" fontId="71" fillId="5" borderId="1" applyNumberFormat="0" applyAlignment="0" applyProtection="0"/>
    <xf numFmtId="0" fontId="62" fillId="38" borderId="0" applyNumberFormat="0" applyBorder="0" applyAlignment="0" applyProtection="0"/>
    <xf numFmtId="0" fontId="62" fillId="12" borderId="0" applyNumberFormat="0" applyBorder="0" applyAlignment="0" applyProtection="0"/>
    <xf numFmtId="0" fontId="62" fillId="9" borderId="0" applyNumberFormat="0" applyBorder="0" applyAlignment="0" applyProtection="0"/>
    <xf numFmtId="0" fontId="71" fillId="5" borderId="1" applyNumberFormat="0" applyAlignment="0" applyProtection="0"/>
    <xf numFmtId="0" fontId="62" fillId="44" borderId="0" applyNumberFormat="0" applyBorder="0" applyAlignment="0" applyProtection="0"/>
    <xf numFmtId="0" fontId="62" fillId="38" borderId="0" applyNumberFormat="0" applyBorder="0" applyAlignment="0" applyProtection="0"/>
    <xf numFmtId="0" fontId="62" fillId="12" borderId="0" applyNumberFormat="0" applyBorder="0" applyAlignment="0" applyProtection="0"/>
    <xf numFmtId="0" fontId="62" fillId="9" borderId="0" applyNumberFormat="0" applyBorder="0" applyAlignment="0" applyProtection="0"/>
    <xf numFmtId="0" fontId="71" fillId="5" borderId="1" applyNumberFormat="0" applyAlignment="0" applyProtection="0"/>
    <xf numFmtId="0" fontId="62" fillId="44" borderId="0" applyNumberFormat="0" applyBorder="0" applyAlignment="0" applyProtection="0"/>
    <xf numFmtId="0" fontId="62" fillId="12" borderId="0" applyNumberFormat="0" applyBorder="0" applyAlignment="0" applyProtection="0"/>
    <xf numFmtId="0" fontId="62" fillId="9" borderId="0" applyNumberFormat="0" applyBorder="0" applyAlignment="0" applyProtection="0"/>
    <xf numFmtId="0" fontId="71" fillId="5" borderId="1" applyNumberFormat="0" applyAlignment="0" applyProtection="0"/>
    <xf numFmtId="0" fontId="62" fillId="44" borderId="0" applyNumberFormat="0" applyBorder="0" applyAlignment="0" applyProtection="0"/>
    <xf numFmtId="0" fontId="62" fillId="12" borderId="0" applyNumberFormat="0" applyBorder="0" applyAlignment="0" applyProtection="0"/>
    <xf numFmtId="0" fontId="62" fillId="9" borderId="0" applyNumberFormat="0" applyBorder="0" applyAlignment="0" applyProtection="0"/>
    <xf numFmtId="0" fontId="71" fillId="5" borderId="1" applyNumberFormat="0" applyAlignment="0" applyProtection="0"/>
    <xf numFmtId="0" fontId="62" fillId="44" borderId="0" applyNumberFormat="0" applyBorder="0" applyAlignment="0" applyProtection="0"/>
    <xf numFmtId="0" fontId="62" fillId="12" borderId="0" applyNumberFormat="0" applyBorder="0" applyAlignment="0" applyProtection="0"/>
    <xf numFmtId="0" fontId="62" fillId="9" borderId="0" applyNumberFormat="0" applyBorder="0" applyAlignment="0" applyProtection="0"/>
    <xf numFmtId="0" fontId="71" fillId="5" borderId="1" applyNumberFormat="0" applyAlignment="0" applyProtection="0"/>
    <xf numFmtId="0" fontId="62" fillId="44" borderId="0" applyNumberFormat="0" applyBorder="0" applyAlignment="0" applyProtection="0"/>
    <xf numFmtId="0" fontId="62" fillId="12" borderId="0" applyNumberFormat="0" applyBorder="0" applyAlignment="0" applyProtection="0"/>
    <xf numFmtId="0" fontId="62" fillId="9" borderId="0" applyNumberFormat="0" applyBorder="0" applyAlignment="0" applyProtection="0"/>
    <xf numFmtId="0" fontId="71" fillId="5" borderId="1" applyNumberFormat="0" applyAlignment="0" applyProtection="0"/>
    <xf numFmtId="0" fontId="62" fillId="44" borderId="0" applyNumberFormat="0" applyBorder="0" applyAlignment="0" applyProtection="0"/>
    <xf numFmtId="0" fontId="62" fillId="38" borderId="0" applyNumberFormat="0" applyBorder="0" applyAlignment="0" applyProtection="0"/>
    <xf numFmtId="0" fontId="62" fillId="12" borderId="0" applyNumberFormat="0" applyBorder="0" applyAlignment="0" applyProtection="0"/>
    <xf numFmtId="0" fontId="62" fillId="9" borderId="0" applyNumberFormat="0" applyBorder="0" applyAlignment="0" applyProtection="0"/>
    <xf numFmtId="0" fontId="71" fillId="5" borderId="1" applyNumberFormat="0" applyAlignment="0" applyProtection="0"/>
    <xf numFmtId="0" fontId="62" fillId="44" borderId="0" applyNumberFormat="0" applyBorder="0" applyAlignment="0" applyProtection="0"/>
    <xf numFmtId="0" fontId="62" fillId="38" borderId="0" applyNumberFormat="0" applyBorder="0" applyAlignment="0" applyProtection="0"/>
    <xf numFmtId="0" fontId="62" fillId="12" borderId="0" applyNumberFormat="0" applyBorder="0" applyAlignment="0" applyProtection="0"/>
    <xf numFmtId="0" fontId="62" fillId="9" borderId="0" applyNumberFormat="0" applyBorder="0" applyAlignment="0" applyProtection="0"/>
    <xf numFmtId="0" fontId="62" fillId="44" borderId="0" applyNumberFormat="0" applyBorder="0" applyAlignment="0" applyProtection="0"/>
    <xf numFmtId="0" fontId="62" fillId="38" borderId="0" applyNumberFormat="0" applyBorder="0" applyAlignment="0" applyProtection="0"/>
    <xf numFmtId="0" fontId="62" fillId="12" borderId="0" applyNumberFormat="0" applyBorder="0" applyAlignment="0" applyProtection="0"/>
    <xf numFmtId="0" fontId="62" fillId="9" borderId="0" applyNumberFormat="0" applyBorder="0" applyAlignment="0" applyProtection="0"/>
    <xf numFmtId="0" fontId="62" fillId="44" borderId="0" applyNumberFormat="0" applyBorder="0" applyAlignment="0" applyProtection="0"/>
    <xf numFmtId="0" fontId="62" fillId="38" borderId="0" applyNumberFormat="0" applyBorder="0" applyAlignment="0" applyProtection="0"/>
    <xf numFmtId="0" fontId="62" fillId="12" borderId="0" applyNumberFormat="0" applyBorder="0" applyAlignment="0" applyProtection="0"/>
    <xf numFmtId="0" fontId="62" fillId="9" borderId="0" applyNumberFormat="0" applyBorder="0" applyAlignment="0" applyProtection="0"/>
    <xf numFmtId="0" fontId="62" fillId="44" borderId="0" applyNumberFormat="0" applyBorder="0" applyAlignment="0" applyProtection="0"/>
    <xf numFmtId="0" fontId="62" fillId="38" borderId="0" applyNumberFormat="0" applyBorder="0" applyAlignment="0" applyProtection="0"/>
    <xf numFmtId="0" fontId="62" fillId="12" borderId="0" applyNumberFormat="0" applyBorder="0" applyAlignment="0" applyProtection="0"/>
    <xf numFmtId="0" fontId="62" fillId="9" borderId="0" applyNumberFormat="0" applyBorder="0" applyAlignment="0" applyProtection="0"/>
    <xf numFmtId="0" fontId="62" fillId="44" borderId="0" applyNumberFormat="0" applyBorder="0" applyAlignment="0" applyProtection="0"/>
    <xf numFmtId="0" fontId="62" fillId="38" borderId="0" applyNumberFormat="0" applyBorder="0" applyAlignment="0" applyProtection="0"/>
    <xf numFmtId="0" fontId="62" fillId="12" borderId="0" applyNumberFormat="0" applyBorder="0" applyAlignment="0" applyProtection="0"/>
    <xf numFmtId="0" fontId="62" fillId="9" borderId="0" applyNumberFormat="0" applyBorder="0" applyAlignment="0" applyProtection="0"/>
    <xf numFmtId="0" fontId="62" fillId="44" borderId="0" applyNumberFormat="0" applyBorder="0" applyAlignment="0" applyProtection="0"/>
    <xf numFmtId="0" fontId="62" fillId="38" borderId="0" applyNumberFormat="0" applyBorder="0" applyAlignment="0" applyProtection="0"/>
    <xf numFmtId="0" fontId="62" fillId="12" borderId="0" applyNumberFormat="0" applyBorder="0" applyAlignment="0" applyProtection="0"/>
    <xf numFmtId="0" fontId="62" fillId="9" borderId="0" applyNumberFormat="0" applyBorder="0" applyAlignment="0" applyProtection="0"/>
    <xf numFmtId="0" fontId="62" fillId="44" borderId="0" applyNumberFormat="0" applyBorder="0" applyAlignment="0" applyProtection="0"/>
    <xf numFmtId="0" fontId="62" fillId="38" borderId="0" applyNumberFormat="0" applyBorder="0" applyAlignment="0" applyProtection="0"/>
    <xf numFmtId="0" fontId="62" fillId="12" borderId="0" applyNumberFormat="0" applyBorder="0" applyAlignment="0" applyProtection="0"/>
    <xf numFmtId="0" fontId="62" fillId="9" borderId="0" applyNumberFormat="0" applyBorder="0" applyAlignment="0" applyProtection="0"/>
    <xf numFmtId="0" fontId="62" fillId="44" borderId="0" applyNumberFormat="0" applyBorder="0" applyAlignment="0" applyProtection="0"/>
    <xf numFmtId="0" fontId="62" fillId="38" borderId="0" applyNumberFormat="0" applyBorder="0" applyAlignment="0" applyProtection="0"/>
    <xf numFmtId="0" fontId="62" fillId="12" borderId="0" applyNumberFormat="0" applyBorder="0" applyAlignment="0" applyProtection="0"/>
    <xf numFmtId="0" fontId="62" fillId="9" borderId="0" applyNumberFormat="0" applyBorder="0" applyAlignment="0" applyProtection="0"/>
    <xf numFmtId="0" fontId="62" fillId="44" borderId="0" applyNumberFormat="0" applyBorder="0" applyAlignment="0" applyProtection="0"/>
    <xf numFmtId="0" fontId="62" fillId="12" borderId="0" applyNumberFormat="0" applyBorder="0" applyAlignment="0" applyProtection="0"/>
    <xf numFmtId="0" fontId="62" fillId="9" borderId="0" applyNumberFormat="0" applyBorder="0" applyAlignment="0" applyProtection="0"/>
    <xf numFmtId="0" fontId="62" fillId="44" borderId="0" applyNumberFormat="0" applyBorder="0" applyAlignment="0" applyProtection="0"/>
    <xf numFmtId="0" fontId="62" fillId="12" borderId="0" applyNumberFormat="0" applyBorder="0" applyAlignment="0" applyProtection="0"/>
    <xf numFmtId="0" fontId="62" fillId="9" borderId="0" applyNumberFormat="0" applyBorder="0" applyAlignment="0" applyProtection="0"/>
    <xf numFmtId="0" fontId="62" fillId="44" borderId="0" applyNumberFormat="0" applyBorder="0" applyAlignment="0" applyProtection="0"/>
    <xf numFmtId="0" fontId="62" fillId="12" borderId="0" applyNumberFormat="0" applyBorder="0" applyAlignment="0" applyProtection="0"/>
    <xf numFmtId="0" fontId="62" fillId="9" borderId="0" applyNumberFormat="0" applyBorder="0" applyAlignment="0" applyProtection="0"/>
    <xf numFmtId="0" fontId="62" fillId="44" borderId="0" applyNumberFormat="0" applyBorder="0" applyAlignment="0" applyProtection="0"/>
    <xf numFmtId="0" fontId="62" fillId="9" borderId="0" applyNumberFormat="0" applyBorder="0" applyAlignment="0" applyProtection="0"/>
    <xf numFmtId="0" fontId="62" fillId="44" borderId="0" applyNumberFormat="0" applyBorder="0" applyAlignment="0" applyProtection="0"/>
    <xf numFmtId="0" fontId="62" fillId="9" borderId="0" applyNumberFormat="0" applyBorder="0" applyAlignment="0" applyProtection="0"/>
    <xf numFmtId="0" fontId="62" fillId="44" borderId="0" applyNumberFormat="0" applyBorder="0" applyAlignment="0" applyProtection="0"/>
    <xf numFmtId="0" fontId="62" fillId="38" borderId="0" applyNumberFormat="0" applyBorder="0" applyAlignment="0" applyProtection="0"/>
    <xf numFmtId="0" fontId="62" fillId="9" borderId="0" applyNumberFormat="0" applyBorder="0" applyAlignment="0" applyProtection="0"/>
    <xf numFmtId="0" fontId="62" fillId="44" borderId="0" applyNumberFormat="0" applyBorder="0" applyAlignment="0" applyProtection="0"/>
    <xf numFmtId="0" fontId="62" fillId="38" borderId="0" applyNumberFormat="0" applyBorder="0" applyAlignment="0" applyProtection="0"/>
    <xf numFmtId="0" fontId="62" fillId="44" borderId="0" applyNumberFormat="0" applyBorder="0" applyAlignment="0" applyProtection="0"/>
    <xf numFmtId="0" fontId="62" fillId="38" borderId="0" applyNumberFormat="0" applyBorder="0" applyAlignment="0" applyProtection="0"/>
    <xf numFmtId="0" fontId="62" fillId="44" borderId="0" applyNumberFormat="0" applyBorder="0" applyAlignment="0" applyProtection="0"/>
    <xf numFmtId="0" fontId="62" fillId="38" borderId="0" applyNumberFormat="0" applyBorder="0" applyAlignment="0" applyProtection="0"/>
    <xf numFmtId="0" fontId="62" fillId="44" borderId="0" applyNumberFormat="0" applyBorder="0" applyAlignment="0" applyProtection="0"/>
    <xf numFmtId="0" fontId="62" fillId="38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62" fillId="9" borderId="0" applyNumberFormat="0" applyBorder="0" applyAlignment="0" applyProtection="0"/>
    <xf numFmtId="0" fontId="62" fillId="38" borderId="0" applyNumberFormat="0" applyBorder="0" applyAlignment="0" applyProtection="0"/>
    <xf numFmtId="0" fontId="62" fillId="38" borderId="0" applyNumberFormat="0" applyBorder="0" applyAlignment="0" applyProtection="0"/>
    <xf numFmtId="0" fontId="62" fillId="38" borderId="0" applyNumberFormat="0" applyBorder="0" applyAlignment="0" applyProtection="0"/>
    <xf numFmtId="0" fontId="62" fillId="38" borderId="0" applyNumberFormat="0" applyBorder="0" applyAlignment="0" applyProtection="0"/>
    <xf numFmtId="0" fontId="62" fillId="38" borderId="0" applyNumberFormat="0" applyBorder="0" applyAlignment="0" applyProtection="0"/>
    <xf numFmtId="0" fontId="62" fillId="9" borderId="0" applyNumberFormat="0" applyBorder="0" applyAlignment="0" applyProtection="0"/>
    <xf numFmtId="0" fontId="62" fillId="44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12" borderId="0" applyNumberFormat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62" fillId="38" borderId="0" applyNumberFormat="0" applyBorder="0" applyAlignment="0" applyProtection="0"/>
    <xf numFmtId="0" fontId="62" fillId="9" borderId="0" applyNumberFormat="0" applyBorder="0" applyAlignment="0" applyProtection="0"/>
    <xf numFmtId="0" fontId="62" fillId="12" borderId="0" applyNumberFormat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62" fillId="38" borderId="0" applyNumberFormat="0" applyBorder="0" applyAlignment="0" applyProtection="0"/>
    <xf numFmtId="0" fontId="62" fillId="12" borderId="0" applyNumberFormat="0" applyBorder="0" applyAlignment="0" applyProtection="0"/>
    <xf numFmtId="0" fontId="62" fillId="9" borderId="0" applyNumberFormat="0" applyBorder="0" applyAlignment="0" applyProtection="0"/>
    <xf numFmtId="0" fontId="62" fillId="38" borderId="0" applyNumberFormat="0" applyBorder="0" applyAlignment="0" applyProtection="0"/>
    <xf numFmtId="0" fontId="62" fillId="9" borderId="0" applyNumberFormat="0" applyBorder="0" applyAlignment="0" applyProtection="0"/>
    <xf numFmtId="0" fontId="62" fillId="12" borderId="0" applyNumberFormat="0" applyBorder="0" applyAlignment="0" applyProtection="0"/>
    <xf numFmtId="0" fontId="62" fillId="44" borderId="0" applyNumberFormat="0" applyBorder="0" applyAlignment="0" applyProtection="0"/>
    <xf numFmtId="0" fontId="62" fillId="9" borderId="0" applyNumberFormat="0" applyBorder="0" applyAlignment="0" applyProtection="0"/>
    <xf numFmtId="0" fontId="62" fillId="44" borderId="0" applyNumberFormat="0" applyBorder="0" applyAlignment="0" applyProtection="0"/>
    <xf numFmtId="0" fontId="62" fillId="9" borderId="0" applyNumberFormat="0" applyBorder="0" applyAlignment="0" applyProtection="0"/>
    <xf numFmtId="0" fontId="62" fillId="12" borderId="0" applyNumberFormat="0" applyBorder="0" applyAlignment="0" applyProtection="0"/>
    <xf numFmtId="0" fontId="62" fillId="38" borderId="0" applyNumberFormat="0" applyBorder="0" applyAlignment="0" applyProtection="0"/>
    <xf numFmtId="0" fontId="62" fillId="44" borderId="0" applyNumberFormat="0" applyBorder="0" applyAlignment="0" applyProtection="0"/>
    <xf numFmtId="0" fontId="62" fillId="9" borderId="0" applyNumberFormat="0" applyBorder="0" applyAlignment="0" applyProtection="0"/>
    <xf numFmtId="0" fontId="62" fillId="12" borderId="0" applyNumberFormat="0" applyBorder="0" applyAlignment="0" applyProtection="0"/>
    <xf numFmtId="0" fontId="62" fillId="38" borderId="0" applyNumberFormat="0" applyBorder="0" applyAlignment="0" applyProtection="0"/>
    <xf numFmtId="0" fontId="62" fillId="44" borderId="0" applyNumberFormat="0" applyBorder="0" applyAlignment="0" applyProtection="0"/>
    <xf numFmtId="0" fontId="62" fillId="9" borderId="0" applyNumberFormat="0" applyBorder="0" applyAlignment="0" applyProtection="0"/>
    <xf numFmtId="0" fontId="62" fillId="12" borderId="0" applyNumberFormat="0" applyBorder="0" applyAlignment="0" applyProtection="0"/>
    <xf numFmtId="0" fontId="62" fillId="38" borderId="0" applyNumberFormat="0" applyBorder="0" applyAlignment="0" applyProtection="0"/>
    <xf numFmtId="0" fontId="62" fillId="44" borderId="0" applyNumberFormat="0" applyBorder="0" applyAlignment="0" applyProtection="0"/>
    <xf numFmtId="0" fontId="62" fillId="9" borderId="0" applyNumberFormat="0" applyBorder="0" applyAlignment="0" applyProtection="0"/>
    <xf numFmtId="0" fontId="62" fillId="12" borderId="0" applyNumberFormat="0" applyBorder="0" applyAlignment="0" applyProtection="0"/>
    <xf numFmtId="0" fontId="62" fillId="38" borderId="0" applyNumberFormat="0" applyBorder="0" applyAlignment="0" applyProtection="0"/>
    <xf numFmtId="0" fontId="62" fillId="44" borderId="0" applyNumberFormat="0" applyBorder="0" applyAlignment="0" applyProtection="0"/>
    <xf numFmtId="0" fontId="62" fillId="9" borderId="0" applyNumberFormat="0" applyBorder="0" applyAlignment="0" applyProtection="0"/>
    <xf numFmtId="0" fontId="62" fillId="12" borderId="0" applyNumberFormat="0" applyBorder="0" applyAlignment="0" applyProtection="0"/>
    <xf numFmtId="0" fontId="62" fillId="38" borderId="0" applyNumberFormat="0" applyBorder="0" applyAlignment="0" applyProtection="0"/>
    <xf numFmtId="0" fontId="62" fillId="44" borderId="0" applyNumberFormat="0" applyBorder="0" applyAlignment="0" applyProtection="0"/>
    <xf numFmtId="0" fontId="62" fillId="9" borderId="0" applyNumberFormat="0" applyBorder="0" applyAlignment="0" applyProtection="0"/>
    <xf numFmtId="0" fontId="62" fillId="12" borderId="0" applyNumberFormat="0" applyBorder="0" applyAlignment="0" applyProtection="0"/>
    <xf numFmtId="0" fontId="62" fillId="38" borderId="0" applyNumberFormat="0" applyBorder="0" applyAlignment="0" applyProtection="0"/>
    <xf numFmtId="0" fontId="62" fillId="44" borderId="0" applyNumberFormat="0" applyBorder="0" applyAlignment="0" applyProtection="0"/>
    <xf numFmtId="0" fontId="62" fillId="9" borderId="0" applyNumberFormat="0" applyBorder="0" applyAlignment="0" applyProtection="0"/>
    <xf numFmtId="0" fontId="62" fillId="12" borderId="0" applyNumberFormat="0" applyBorder="0" applyAlignment="0" applyProtection="0"/>
    <xf numFmtId="0" fontId="62" fillId="38" borderId="0" applyNumberFormat="0" applyBorder="0" applyAlignment="0" applyProtection="0"/>
    <xf numFmtId="0" fontId="62" fillId="44" borderId="0" applyNumberFormat="0" applyBorder="0" applyAlignment="0" applyProtection="0"/>
    <xf numFmtId="0" fontId="62" fillId="9" borderId="0" applyNumberFormat="0" applyBorder="0" applyAlignment="0" applyProtection="0"/>
    <xf numFmtId="0" fontId="62" fillId="38" borderId="0" applyNumberFormat="0" applyBorder="0" applyAlignment="0" applyProtection="0"/>
    <xf numFmtId="0" fontId="62" fillId="44" borderId="0" applyNumberFormat="0" applyBorder="0" applyAlignment="0" applyProtection="0"/>
    <xf numFmtId="0" fontId="71" fillId="5" borderId="1" applyNumberFormat="0" applyAlignment="0" applyProtection="0"/>
    <xf numFmtId="0" fontId="62" fillId="9" borderId="0" applyNumberFormat="0" applyBorder="0" applyAlignment="0" applyProtection="0"/>
    <xf numFmtId="0" fontId="62" fillId="38" borderId="0" applyNumberFormat="0" applyBorder="0" applyAlignment="0" applyProtection="0"/>
    <xf numFmtId="0" fontId="62" fillId="44" borderId="0" applyNumberFormat="0" applyBorder="0" applyAlignment="0" applyProtection="0"/>
    <xf numFmtId="0" fontId="71" fillId="5" borderId="1" applyNumberFormat="0" applyAlignment="0" applyProtection="0"/>
    <xf numFmtId="0" fontId="62" fillId="9" borderId="0" applyNumberFormat="0" applyBorder="0" applyAlignment="0" applyProtection="0"/>
    <xf numFmtId="0" fontId="62" fillId="38" borderId="0" applyNumberFormat="0" applyBorder="0" applyAlignment="0" applyProtection="0"/>
    <xf numFmtId="0" fontId="62" fillId="44" borderId="0" applyNumberFormat="0" applyBorder="0" applyAlignment="0" applyProtection="0"/>
    <xf numFmtId="0" fontId="71" fillId="5" borderId="1" applyNumberFormat="0" applyAlignment="0" applyProtection="0"/>
    <xf numFmtId="0" fontId="62" fillId="9" borderId="0" applyNumberFormat="0" applyBorder="0" applyAlignment="0" applyProtection="0"/>
    <xf numFmtId="0" fontId="62" fillId="38" borderId="0" applyNumberFormat="0" applyBorder="0" applyAlignment="0" applyProtection="0"/>
    <xf numFmtId="0" fontId="62" fillId="44" borderId="0" applyNumberFormat="0" applyBorder="0" applyAlignment="0" applyProtection="0"/>
    <xf numFmtId="0" fontId="71" fillId="5" borderId="1" applyNumberFormat="0" applyAlignment="0" applyProtection="0"/>
    <xf numFmtId="0" fontId="62" fillId="9" borderId="0" applyNumberFormat="0" applyBorder="0" applyAlignment="0" applyProtection="0"/>
    <xf numFmtId="0" fontId="62" fillId="38" borderId="0" applyNumberFormat="0" applyBorder="0" applyAlignment="0" applyProtection="0"/>
    <xf numFmtId="0" fontId="62" fillId="44" borderId="0" applyNumberFormat="0" applyBorder="0" applyAlignment="0" applyProtection="0"/>
    <xf numFmtId="0" fontId="71" fillId="5" borderId="1" applyNumberFormat="0" applyAlignment="0" applyProtection="0"/>
    <xf numFmtId="0" fontId="62" fillId="9" borderId="0" applyNumberFormat="0" applyBorder="0" applyAlignment="0" applyProtection="0"/>
    <xf numFmtId="0" fontId="62" fillId="12" borderId="0" applyNumberFormat="0" applyBorder="0" applyAlignment="0" applyProtection="0"/>
    <xf numFmtId="0" fontId="62" fillId="38" borderId="0" applyNumberFormat="0" applyBorder="0" applyAlignment="0" applyProtection="0"/>
    <xf numFmtId="0" fontId="62" fillId="44" borderId="0" applyNumberFormat="0" applyBorder="0" applyAlignment="0" applyProtection="0"/>
    <xf numFmtId="0" fontId="71" fillId="5" borderId="1" applyNumberFormat="0" applyAlignment="0" applyProtection="0"/>
    <xf numFmtId="0" fontId="62" fillId="9" borderId="0" applyNumberFormat="0" applyBorder="0" applyAlignment="0" applyProtection="0"/>
    <xf numFmtId="0" fontId="62" fillId="12" borderId="0" applyNumberFormat="0" applyBorder="0" applyAlignment="0" applyProtection="0"/>
    <xf numFmtId="0" fontId="62" fillId="44" borderId="0" applyNumberFormat="0" applyBorder="0" applyAlignment="0" applyProtection="0"/>
    <xf numFmtId="0" fontId="71" fillId="5" borderId="1" applyNumberFormat="0" applyAlignment="0" applyProtection="0"/>
    <xf numFmtId="0" fontId="62" fillId="9" borderId="0" applyNumberFormat="0" applyBorder="0" applyAlignment="0" applyProtection="0"/>
    <xf numFmtId="0" fontId="62" fillId="12" borderId="0" applyNumberFormat="0" applyBorder="0" applyAlignment="0" applyProtection="0"/>
    <xf numFmtId="0" fontId="62" fillId="44" borderId="0" applyNumberFormat="0" applyBorder="0" applyAlignment="0" applyProtection="0"/>
    <xf numFmtId="0" fontId="71" fillId="5" borderId="1" applyNumberFormat="0" applyAlignment="0" applyProtection="0"/>
    <xf numFmtId="0" fontId="62" fillId="9" borderId="0" applyNumberFormat="0" applyBorder="0" applyAlignment="0" applyProtection="0"/>
    <xf numFmtId="0" fontId="62" fillId="12" borderId="0" applyNumberFormat="0" applyBorder="0" applyAlignment="0" applyProtection="0"/>
    <xf numFmtId="0" fontId="62" fillId="38" borderId="0" applyNumberFormat="0" applyBorder="0" applyAlignment="0" applyProtection="0"/>
    <xf numFmtId="0" fontId="62" fillId="44" borderId="0" applyNumberFormat="0" applyBorder="0" applyAlignment="0" applyProtection="0"/>
    <xf numFmtId="0" fontId="71" fillId="5" borderId="1" applyNumberFormat="0" applyAlignment="0" applyProtection="0"/>
    <xf numFmtId="0" fontId="75" fillId="0" borderId="0" applyNumberFormat="0" applyFill="0" applyBorder="0" applyAlignment="0" applyProtection="0"/>
    <xf numFmtId="0" fontId="62" fillId="9" borderId="0" applyNumberFormat="0" applyBorder="0" applyAlignment="0" applyProtection="0"/>
    <xf numFmtId="0" fontId="62" fillId="12" borderId="0" applyNumberFormat="0" applyBorder="0" applyAlignment="0" applyProtection="0"/>
    <xf numFmtId="0" fontId="62" fillId="38" borderId="0" applyNumberFormat="0" applyBorder="0" applyAlignment="0" applyProtection="0"/>
    <xf numFmtId="0" fontId="62" fillId="44" borderId="0" applyNumberFormat="0" applyBorder="0" applyAlignment="0" applyProtection="0"/>
    <xf numFmtId="0" fontId="71" fillId="5" borderId="1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62" fillId="9" borderId="0" applyNumberFormat="0" applyBorder="0" applyAlignment="0" applyProtection="0"/>
    <xf numFmtId="0" fontId="62" fillId="12" borderId="0" applyNumberFormat="0" applyBorder="0" applyAlignment="0" applyProtection="0"/>
    <xf numFmtId="0" fontId="62" fillId="38" borderId="0" applyNumberFormat="0" applyBorder="0" applyAlignment="0" applyProtection="0"/>
    <xf numFmtId="0" fontId="62" fillId="44" borderId="0" applyNumberFormat="0" applyBorder="0" applyAlignment="0" applyProtection="0"/>
    <xf numFmtId="0" fontId="71" fillId="5" borderId="1" applyNumberFormat="0" applyAlignment="0" applyProtection="0"/>
    <xf numFmtId="0" fontId="75" fillId="0" borderId="0" applyNumberFormat="0" applyFill="0" applyBorder="0" applyAlignment="0" applyProtection="0"/>
    <xf numFmtId="0" fontId="62" fillId="9" borderId="0" applyNumberFormat="0" applyBorder="0" applyAlignment="0" applyProtection="0"/>
    <xf numFmtId="0" fontId="62" fillId="12" borderId="0" applyNumberFormat="0" applyBorder="0" applyAlignment="0" applyProtection="0"/>
    <xf numFmtId="0" fontId="62" fillId="38" borderId="0" applyNumberFormat="0" applyBorder="0" applyAlignment="0" applyProtection="0"/>
    <xf numFmtId="0" fontId="62" fillId="44" borderId="0" applyNumberFormat="0" applyBorder="0" applyAlignment="0" applyProtection="0"/>
    <xf numFmtId="0" fontId="71" fillId="5" borderId="1" applyNumberFormat="0" applyAlignment="0" applyProtection="0"/>
    <xf numFmtId="0" fontId="75" fillId="0" borderId="0" applyNumberFormat="0" applyFill="0" applyBorder="0" applyAlignment="0" applyProtection="0"/>
    <xf numFmtId="0" fontId="62" fillId="9" borderId="0" applyNumberFormat="0" applyBorder="0" applyAlignment="0" applyProtection="0"/>
    <xf numFmtId="0" fontId="62" fillId="12" borderId="0" applyNumberFormat="0" applyBorder="0" applyAlignment="0" applyProtection="0"/>
    <xf numFmtId="0" fontId="62" fillId="38" borderId="0" applyNumberFormat="0" applyBorder="0" applyAlignment="0" applyProtection="0"/>
    <xf numFmtId="0" fontId="62" fillId="44" borderId="0" applyNumberFormat="0" applyBorder="0" applyAlignment="0" applyProtection="0"/>
    <xf numFmtId="0" fontId="71" fillId="5" borderId="1" applyNumberFormat="0" applyAlignment="0" applyProtection="0"/>
    <xf numFmtId="43" fontId="18" fillId="0" borderId="0" applyFont="0" applyFill="0" applyBorder="0" applyAlignment="0" applyProtection="0"/>
    <xf numFmtId="0" fontId="75" fillId="0" borderId="0" applyNumberFormat="0" applyFill="0" applyBorder="0" applyAlignment="0" applyProtection="0"/>
    <xf numFmtId="0" fontId="62" fillId="9" borderId="0" applyNumberFormat="0" applyBorder="0" applyAlignment="0" applyProtection="0"/>
    <xf numFmtId="0" fontId="62" fillId="12" borderId="0" applyNumberFormat="0" applyBorder="0" applyAlignment="0" applyProtection="0"/>
    <xf numFmtId="0" fontId="62" fillId="38" borderId="0" applyNumberFormat="0" applyBorder="0" applyAlignment="0" applyProtection="0"/>
    <xf numFmtId="0" fontId="62" fillId="44" borderId="0" applyNumberFormat="0" applyBorder="0" applyAlignment="0" applyProtection="0"/>
    <xf numFmtId="0" fontId="71" fillId="5" borderId="1" applyNumberFormat="0" applyAlignment="0" applyProtection="0"/>
    <xf numFmtId="43" fontId="18" fillId="0" borderId="0" applyFont="0" applyFill="0" applyBorder="0" applyAlignment="0" applyProtection="0"/>
    <xf numFmtId="0" fontId="71" fillId="5" borderId="1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43" fontId="18" fillId="0" borderId="0" applyFont="0" applyFill="0" applyBorder="0" applyAlignment="0" applyProtection="0"/>
    <xf numFmtId="0" fontId="62" fillId="9" borderId="0" applyNumberFormat="0" applyBorder="0" applyAlignment="0" applyProtection="0"/>
    <xf numFmtId="0" fontId="62" fillId="12" borderId="0" applyNumberFormat="0" applyBorder="0" applyAlignment="0" applyProtection="0"/>
    <xf numFmtId="0" fontId="62" fillId="38" borderId="0" applyNumberFormat="0" applyBorder="0" applyAlignment="0" applyProtection="0"/>
    <xf numFmtId="0" fontId="62" fillId="44" borderId="0" applyNumberFormat="0" applyBorder="0" applyAlignment="0" applyProtection="0"/>
    <xf numFmtId="0" fontId="71" fillId="5" borderId="1" applyNumberFormat="0" applyAlignment="0" applyProtection="0"/>
    <xf numFmtId="43" fontId="18" fillId="0" borderId="0" applyFont="0" applyFill="0" applyBorder="0" applyAlignment="0" applyProtection="0"/>
    <xf numFmtId="0" fontId="71" fillId="5" borderId="1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43" fontId="18" fillId="0" borderId="0" applyFont="0" applyFill="0" applyBorder="0" applyAlignment="0" applyProtection="0"/>
    <xf numFmtId="0" fontId="62" fillId="9" borderId="0" applyNumberFormat="0" applyBorder="0" applyAlignment="0" applyProtection="0"/>
    <xf numFmtId="0" fontId="62" fillId="12" borderId="0" applyNumberFormat="0" applyBorder="0" applyAlignment="0" applyProtection="0"/>
    <xf numFmtId="0" fontId="62" fillId="38" borderId="0" applyNumberFormat="0" applyBorder="0" applyAlignment="0" applyProtection="0"/>
    <xf numFmtId="0" fontId="62" fillId="44" borderId="0" applyNumberFormat="0" applyBorder="0" applyAlignment="0" applyProtection="0"/>
    <xf numFmtId="0" fontId="71" fillId="5" borderId="1" applyNumberFormat="0" applyAlignment="0" applyProtection="0"/>
    <xf numFmtId="43" fontId="18" fillId="0" borderId="0" applyFont="0" applyFill="0" applyBorder="0" applyAlignment="0" applyProtection="0"/>
    <xf numFmtId="0" fontId="75" fillId="0" borderId="0" applyNumberFormat="0" applyFill="0" applyBorder="0" applyAlignment="0" applyProtection="0"/>
    <xf numFmtId="0" fontId="71" fillId="5" borderId="1" applyNumberFormat="0" applyAlignment="0" applyProtection="0"/>
    <xf numFmtId="0" fontId="75" fillId="0" borderId="0" applyNumberFormat="0" applyFill="0" applyBorder="0" applyAlignment="0" applyProtection="0"/>
    <xf numFmtId="43" fontId="18" fillId="0" borderId="0" applyFont="0" applyFill="0" applyBorder="0" applyAlignment="0" applyProtection="0"/>
    <xf numFmtId="0" fontId="62" fillId="9" borderId="0" applyNumberFormat="0" applyBorder="0" applyAlignment="0" applyProtection="0"/>
    <xf numFmtId="0" fontId="62" fillId="38" borderId="0" applyNumberFormat="0" applyBorder="0" applyAlignment="0" applyProtection="0"/>
    <xf numFmtId="0" fontId="62" fillId="44" borderId="0" applyNumberFormat="0" applyBorder="0" applyAlignment="0" applyProtection="0"/>
    <xf numFmtId="43" fontId="18" fillId="0" borderId="0" applyFont="0" applyFill="0" applyBorder="0" applyAlignment="0" applyProtection="0"/>
    <xf numFmtId="0" fontId="71" fillId="5" borderId="1" applyNumberFormat="0" applyAlignment="0" applyProtection="0"/>
    <xf numFmtId="43" fontId="18" fillId="0" borderId="0" applyFont="0" applyFill="0" applyBorder="0" applyAlignment="0" applyProtection="0"/>
    <xf numFmtId="0" fontId="75" fillId="0" borderId="0" applyNumberFormat="0" applyFill="0" applyBorder="0" applyAlignment="0" applyProtection="0"/>
    <xf numFmtId="0" fontId="71" fillId="5" borderId="1" applyNumberFormat="0" applyAlignment="0" applyProtection="0"/>
    <xf numFmtId="43" fontId="18" fillId="0" borderId="0" applyFont="0" applyFill="0" applyBorder="0" applyAlignment="0" applyProtection="0"/>
    <xf numFmtId="0" fontId="75" fillId="0" borderId="0" applyNumberFormat="0" applyFill="0" applyBorder="0" applyAlignment="0" applyProtection="0"/>
    <xf numFmtId="0" fontId="62" fillId="12" borderId="0" applyNumberFormat="0" applyBorder="0" applyAlignment="0" applyProtection="0"/>
    <xf numFmtId="0" fontId="62" fillId="11" borderId="0" applyNumberFormat="0" applyBorder="0" applyAlignment="0" applyProtection="0"/>
    <xf numFmtId="0" fontId="62" fillId="9" borderId="0" applyNumberFormat="0" applyBorder="0" applyAlignment="0" applyProtection="0"/>
    <xf numFmtId="0" fontId="62" fillId="12" borderId="0" applyNumberFormat="0" applyBorder="0" applyAlignment="0" applyProtection="0"/>
    <xf numFmtId="0" fontId="62" fillId="44" borderId="0" applyNumberFormat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75" fillId="0" borderId="0" applyNumberFormat="0" applyFill="0" applyBorder="0" applyAlignment="0" applyProtection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71" fillId="5" borderId="1" applyNumberFormat="0" applyAlignment="0" applyProtection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43" fontId="18" fillId="0" borderId="0" applyFont="0" applyFill="0" applyBorder="0" applyAlignment="0" applyProtection="0"/>
    <xf numFmtId="0" fontId="75" fillId="0" borderId="0" applyNumberFormat="0" applyFill="0" applyBorder="0" applyAlignment="0" applyProtection="0"/>
    <xf numFmtId="0" fontId="62" fillId="12" borderId="0" applyNumberFormat="0" applyBorder="0" applyAlignment="0" applyProtection="0"/>
    <xf numFmtId="0" fontId="62" fillId="11" borderId="0" applyNumberFormat="0" applyBorder="0" applyAlignment="0" applyProtection="0"/>
    <xf numFmtId="0" fontId="62" fillId="9" borderId="0" applyNumberFormat="0" applyBorder="0" applyAlignment="0" applyProtection="0"/>
    <xf numFmtId="0" fontId="62" fillId="12" borderId="0" applyNumberFormat="0" applyBorder="0" applyAlignment="0" applyProtection="0"/>
    <xf numFmtId="43" fontId="18" fillId="0" borderId="0" applyFont="0" applyFill="0" applyBorder="0" applyAlignment="0" applyProtection="0"/>
    <xf numFmtId="0" fontId="71" fillId="5" borderId="1" applyNumberFormat="0" applyAlignment="0" applyProtection="0"/>
    <xf numFmtId="43" fontId="18" fillId="0" borderId="0" applyFont="0" applyFill="0" applyBorder="0" applyAlignment="0" applyProtection="0"/>
    <xf numFmtId="0" fontId="75" fillId="0" borderId="0" applyNumberFormat="0" applyFill="0" applyBorder="0" applyAlignment="0" applyProtection="0"/>
    <xf numFmtId="0" fontId="71" fillId="5" borderId="1" applyNumberFormat="0" applyAlignment="0" applyProtection="0"/>
    <xf numFmtId="43" fontId="18" fillId="0" borderId="0" applyFont="0" applyFill="0" applyBorder="0" applyAlignment="0" applyProtection="0"/>
    <xf numFmtId="0" fontId="62" fillId="12" borderId="0" applyNumberFormat="0" applyBorder="0" applyAlignment="0" applyProtection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62" fillId="12" borderId="0" applyNumberFormat="0" applyBorder="0" applyAlignment="0" applyProtection="0"/>
    <xf numFmtId="0" fontId="62" fillId="11" borderId="0" applyNumberFormat="0" applyBorder="0" applyAlignment="0" applyProtection="0"/>
    <xf numFmtId="0" fontId="62" fillId="38" borderId="0" applyNumberFormat="0" applyBorder="0" applyAlignment="0" applyProtection="0"/>
    <xf numFmtId="0" fontId="62" fillId="38" borderId="0" applyNumberFormat="0" applyBorder="0" applyAlignment="0" applyProtection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43" fontId="18" fillId="0" borderId="0" applyFont="0" applyFill="0" applyBorder="0" applyAlignment="0" applyProtection="0"/>
    <xf numFmtId="0" fontId="71" fillId="5" borderId="1" applyNumberFormat="0" applyAlignment="0" applyProtection="0"/>
    <xf numFmtId="43" fontId="18" fillId="0" borderId="0" applyFont="0" applyFill="0" applyBorder="0" applyAlignment="0" applyProtection="0"/>
    <xf numFmtId="0" fontId="75" fillId="0" borderId="0" applyNumberFormat="0" applyFill="0" applyBorder="0" applyAlignment="0" applyProtection="0"/>
    <xf numFmtId="0" fontId="71" fillId="5" borderId="1" applyNumberFormat="0" applyAlignment="0" applyProtection="0"/>
    <xf numFmtId="43" fontId="18" fillId="0" borderId="0" applyFont="0" applyFill="0" applyBorder="0" applyAlignment="0" applyProtection="0"/>
    <xf numFmtId="0" fontId="71" fillId="5" borderId="1" applyNumberFormat="0" applyAlignment="0" applyProtection="0"/>
    <xf numFmtId="0" fontId="62" fillId="12" borderId="0" applyNumberFormat="0" applyBorder="0" applyAlignment="0" applyProtection="0"/>
    <xf numFmtId="0" fontId="62" fillId="11" borderId="0" applyNumberFormat="0" applyBorder="0" applyAlignment="0" applyProtection="0"/>
    <xf numFmtId="0" fontId="62" fillId="38" borderId="0" applyNumberFormat="0" applyBorder="0" applyAlignment="0" applyProtection="0"/>
    <xf numFmtId="0" fontId="62" fillId="9" borderId="0" applyNumberFormat="0" applyBorder="0" applyAlignment="0" applyProtection="0"/>
    <xf numFmtId="0" fontId="62" fillId="38" borderId="0" applyNumberFormat="0" applyBorder="0" applyAlignment="0" applyProtection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43" fontId="18" fillId="0" borderId="0" applyFont="0" applyFill="0" applyBorder="0" applyAlignment="0" applyProtection="0"/>
    <xf numFmtId="0" fontId="71" fillId="5" borderId="1" applyNumberFormat="0" applyAlignment="0" applyProtection="0"/>
    <xf numFmtId="43" fontId="18" fillId="0" borderId="0" applyFont="0" applyFill="0" applyBorder="0" applyAlignment="0" applyProtection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75" fillId="0" borderId="0" applyNumberFormat="0" applyFill="0" applyBorder="0" applyAlignment="0" applyProtection="0"/>
    <xf numFmtId="0" fontId="71" fillId="5" borderId="1" applyNumberFormat="0" applyAlignment="0" applyProtection="0"/>
    <xf numFmtId="43" fontId="18" fillId="0" borderId="0" applyFont="0" applyFill="0" applyBorder="0" applyAlignment="0" applyProtection="0"/>
    <xf numFmtId="0" fontId="75" fillId="0" borderId="0" applyNumberFormat="0" applyFill="0" applyBorder="0" applyAlignment="0" applyProtection="0"/>
    <xf numFmtId="0" fontId="62" fillId="12" borderId="0" applyNumberFormat="0" applyBorder="0" applyAlignment="0" applyProtection="0"/>
    <xf numFmtId="0" fontId="71" fillId="5" borderId="1" applyNumberFormat="0" applyAlignment="0" applyProtection="0"/>
    <xf numFmtId="0" fontId="62" fillId="12" borderId="0" applyNumberFormat="0" applyBorder="0" applyAlignment="0" applyProtection="0"/>
    <xf numFmtId="43" fontId="18" fillId="0" borderId="0" applyFont="0" applyFill="0" applyBorder="0" applyAlignment="0" applyProtection="0"/>
    <xf numFmtId="0" fontId="62" fillId="38" borderId="0" applyNumberFormat="0" applyBorder="0" applyAlignment="0" applyProtection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62" fillId="9" borderId="0" applyNumberFormat="0" applyBorder="0" applyAlignment="0" applyProtection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62" fillId="11" borderId="0" applyNumberFormat="0" applyBorder="0" applyAlignment="0" applyProtection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43" fontId="18" fillId="0" borderId="0" applyFont="0" applyFill="0" applyBorder="0" applyAlignment="0" applyProtection="0"/>
    <xf numFmtId="0" fontId="71" fillId="5" borderId="1" applyNumberFormat="0" applyAlignment="0" applyProtection="0"/>
    <xf numFmtId="0" fontId="75" fillId="0" borderId="0" applyNumberFormat="0" applyFill="0" applyBorder="0" applyAlignment="0" applyProtection="0"/>
    <xf numFmtId="0" fontId="71" fillId="5" borderId="1" applyNumberFormat="0" applyAlignment="0" applyProtection="0"/>
    <xf numFmtId="43" fontId="18" fillId="0" borderId="0" applyFont="0" applyFill="0" applyBorder="0" applyAlignment="0" applyProtection="0"/>
    <xf numFmtId="0" fontId="75" fillId="0" borderId="0" applyNumberFormat="0" applyFill="0" applyBorder="0" applyAlignment="0" applyProtection="0"/>
    <xf numFmtId="0" fontId="62" fillId="12" borderId="0" applyNumberFormat="0" applyBorder="0" applyAlignment="0" applyProtection="0"/>
    <xf numFmtId="0" fontId="71" fillId="5" borderId="1" applyNumberFormat="0" applyAlignment="0" applyProtection="0"/>
    <xf numFmtId="0" fontId="62" fillId="12" borderId="0" applyNumberFormat="0" applyBorder="0" applyAlignment="0" applyProtection="0"/>
    <xf numFmtId="43" fontId="18" fillId="0" borderId="0" applyFont="0" applyFill="0" applyBorder="0" applyAlignment="0" applyProtection="0"/>
    <xf numFmtId="0" fontId="62" fillId="9" borderId="0" applyNumberFormat="0" applyBorder="0" applyAlignment="0" applyProtection="0"/>
    <xf numFmtId="0" fontId="62" fillId="11" borderId="0" applyNumberFormat="0" applyBorder="0" applyAlignment="0" applyProtection="0"/>
    <xf numFmtId="0" fontId="62" fillId="44" borderId="0" applyNumberFormat="0" applyBorder="0" applyAlignment="0" applyProtection="0"/>
    <xf numFmtId="0" fontId="62" fillId="38" borderId="0" applyNumberFormat="0" applyBorder="0" applyAlignment="0" applyProtection="0"/>
    <xf numFmtId="43" fontId="18" fillId="0" borderId="0" applyFont="0" applyFill="0" applyBorder="0" applyAlignment="0" applyProtection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75" fillId="0" borderId="0" applyNumberFormat="0" applyFill="0" applyBorder="0" applyAlignment="0" applyProtection="0"/>
    <xf numFmtId="0" fontId="71" fillId="5" borderId="1" applyNumberFormat="0" applyAlignment="0" applyProtection="0"/>
    <xf numFmtId="0" fontId="62" fillId="11" borderId="0" applyNumberFormat="0" applyBorder="0" applyAlignment="0" applyProtection="0"/>
    <xf numFmtId="43" fontId="18" fillId="0" borderId="0" applyFont="0" applyFill="0" applyBorder="0" applyAlignment="0" applyProtection="0"/>
    <xf numFmtId="0" fontId="62" fillId="12" borderId="0" applyNumberFormat="0" applyBorder="0" applyAlignment="0" applyProtection="0"/>
    <xf numFmtId="0" fontId="71" fillId="5" borderId="1" applyNumberFormat="0" applyAlignment="0" applyProtection="0"/>
    <xf numFmtId="0" fontId="57" fillId="0" borderId="0"/>
    <xf numFmtId="0" fontId="57" fillId="0" borderId="0"/>
    <xf numFmtId="0" fontId="62" fillId="11" borderId="0" applyNumberFormat="0" applyBorder="0" applyAlignment="0" applyProtection="0"/>
    <xf numFmtId="0" fontId="57" fillId="0" borderId="0"/>
    <xf numFmtId="0" fontId="62" fillId="44" borderId="0" applyNumberFormat="0" applyBorder="0" applyAlignment="0" applyProtection="0"/>
    <xf numFmtId="0" fontId="62" fillId="38" borderId="0" applyNumberFormat="0" applyBorder="0" applyAlignment="0" applyProtection="0"/>
    <xf numFmtId="0" fontId="57" fillId="0" borderId="0"/>
    <xf numFmtId="0" fontId="62" fillId="44" borderId="0" applyNumberFormat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75" fillId="0" borderId="0" applyNumberFormat="0" applyFill="0" applyBorder="0" applyAlignment="0" applyProtection="0"/>
    <xf numFmtId="0" fontId="71" fillId="5" borderId="1" applyNumberFormat="0" applyAlignment="0" applyProtection="0"/>
    <xf numFmtId="0" fontId="62" fillId="11" borderId="0" applyNumberFormat="0" applyBorder="0" applyAlignment="0" applyProtection="0"/>
    <xf numFmtId="43" fontId="18" fillId="0" borderId="0" applyFont="0" applyFill="0" applyBorder="0" applyAlignment="0" applyProtection="0"/>
    <xf numFmtId="0" fontId="75" fillId="0" borderId="0" applyNumberFormat="0" applyFill="0" applyBorder="0" applyAlignment="0" applyProtection="0"/>
    <xf numFmtId="0" fontId="62" fillId="12" borderId="0" applyNumberFormat="0" applyBorder="0" applyAlignment="0" applyProtection="0"/>
    <xf numFmtId="0" fontId="71" fillId="5" borderId="1" applyNumberFormat="0" applyAlignment="0" applyProtection="0"/>
    <xf numFmtId="43" fontId="18" fillId="0" borderId="0" applyFont="0" applyFill="0" applyBorder="0" applyAlignment="0" applyProtection="0"/>
    <xf numFmtId="0" fontId="62" fillId="11" borderId="0" applyNumberFormat="0" applyBorder="0" applyAlignment="0" applyProtection="0"/>
    <xf numFmtId="0" fontId="62" fillId="35" borderId="0" applyNumberFormat="0" applyBorder="0" applyAlignment="0" applyProtection="0"/>
    <xf numFmtId="0" fontId="62" fillId="44" borderId="0" applyNumberFormat="0" applyBorder="0" applyAlignment="0" applyProtection="0"/>
    <xf numFmtId="0" fontId="62" fillId="12" borderId="0" applyNumberFormat="0" applyBorder="0" applyAlignment="0" applyProtection="0"/>
    <xf numFmtId="0" fontId="62" fillId="38" borderId="0" applyNumberFormat="0" applyBorder="0" applyAlignment="0" applyProtection="0"/>
    <xf numFmtId="0" fontId="75" fillId="0" borderId="0" applyNumberFormat="0" applyFill="0" applyBorder="0" applyAlignment="0" applyProtection="0"/>
    <xf numFmtId="0" fontId="62" fillId="9" borderId="0" applyNumberFormat="0" applyBorder="0" applyAlignment="0" applyProtection="0"/>
    <xf numFmtId="0" fontId="75" fillId="0" borderId="0" applyNumberFormat="0" applyFill="0" applyBorder="0" applyAlignment="0" applyProtection="0"/>
    <xf numFmtId="0" fontId="62" fillId="12" borderId="0" applyNumberFormat="0" applyBorder="0" applyAlignment="0" applyProtection="0"/>
    <xf numFmtId="43" fontId="18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75" fillId="0" borderId="0" applyNumberFormat="0" applyFill="0" applyBorder="0" applyAlignment="0" applyProtection="0"/>
    <xf numFmtId="0" fontId="62" fillId="38" borderId="0" applyNumberFormat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0" fontId="71" fillId="5" borderId="1" applyNumberFormat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38" borderId="0" applyNumberFormat="0" applyBorder="0" applyAlignment="0" applyProtection="0"/>
    <xf numFmtId="0" fontId="62" fillId="9" borderId="0" applyNumberFormat="0" applyBorder="0" applyAlignment="0" applyProtection="0"/>
    <xf numFmtId="0" fontId="62" fillId="11" borderId="0" applyNumberFormat="0" applyBorder="0" applyAlignment="0" applyProtection="0"/>
    <xf numFmtId="0" fontId="62" fillId="12" borderId="0" applyNumberFormat="0" applyBorder="0" applyAlignment="0" applyProtection="0"/>
    <xf numFmtId="0" fontId="62" fillId="38" borderId="0" applyNumberFormat="0" applyBorder="0" applyAlignment="0" applyProtection="0"/>
    <xf numFmtId="0" fontId="62" fillId="38" borderId="0" applyNumberFormat="0" applyBorder="0" applyAlignment="0" applyProtection="0"/>
    <xf numFmtId="43" fontId="18" fillId="0" borderId="0" applyFont="0" applyFill="0" applyBorder="0" applyAlignment="0" applyProtection="0"/>
    <xf numFmtId="0" fontId="62" fillId="44" borderId="0" applyNumberFormat="0" applyBorder="0" applyAlignment="0" applyProtection="0"/>
    <xf numFmtId="0" fontId="62" fillId="9" borderId="0" applyNumberFormat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75" fillId="0" borderId="0" applyNumberFormat="0" applyFill="0" applyBorder="0" applyAlignment="0" applyProtection="0"/>
    <xf numFmtId="0" fontId="62" fillId="38" borderId="0" applyNumberFormat="0" applyBorder="0" applyAlignment="0" applyProtection="0"/>
    <xf numFmtId="0" fontId="71" fillId="5" borderId="1" applyNumberFormat="0" applyAlignment="0" applyProtection="0"/>
    <xf numFmtId="0" fontId="62" fillId="12" borderId="0" applyNumberFormat="0" applyBorder="0" applyAlignment="0" applyProtection="0"/>
    <xf numFmtId="0" fontId="62" fillId="38" borderId="0" applyNumberFormat="0" applyBorder="0" applyAlignment="0" applyProtection="0"/>
    <xf numFmtId="0" fontId="62" fillId="9" borderId="0" applyNumberFormat="0" applyBorder="0" applyAlignment="0" applyProtection="0"/>
    <xf numFmtId="0" fontId="62" fillId="11" borderId="0" applyNumberFormat="0" applyBorder="0" applyAlignment="0" applyProtection="0"/>
    <xf numFmtId="0" fontId="62" fillId="12" borderId="0" applyNumberFormat="0" applyBorder="0" applyAlignment="0" applyProtection="0"/>
    <xf numFmtId="0" fontId="62" fillId="38" borderId="0" applyNumberFormat="0" applyBorder="0" applyAlignment="0" applyProtection="0"/>
    <xf numFmtId="0" fontId="62" fillId="38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75" fillId="0" borderId="0" applyNumberForma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62" fillId="38" borderId="0" applyNumberFormat="0" applyBorder="0" applyAlignment="0" applyProtection="0"/>
    <xf numFmtId="43" fontId="18" fillId="0" borderId="0" applyFont="0" applyFill="0" applyBorder="0" applyAlignment="0" applyProtection="0"/>
    <xf numFmtId="0" fontId="75" fillId="0" borderId="0" applyNumberFormat="0" applyFill="0" applyBorder="0" applyAlignment="0" applyProtection="0"/>
    <xf numFmtId="0" fontId="62" fillId="38" borderId="0" applyNumberFormat="0" applyBorder="0" applyAlignment="0" applyProtection="0"/>
    <xf numFmtId="0" fontId="62" fillId="12" borderId="0" applyNumberFormat="0" applyBorder="0" applyAlignment="0" applyProtection="0"/>
    <xf numFmtId="0" fontId="71" fillId="5" borderId="1" applyNumberFormat="0" applyAlignment="0" applyProtection="0"/>
    <xf numFmtId="0" fontId="62" fillId="12" borderId="0" applyNumberFormat="0" applyBorder="0" applyAlignment="0" applyProtection="0"/>
    <xf numFmtId="0" fontId="62" fillId="9" borderId="0" applyNumberFormat="0" applyBorder="0" applyAlignment="0" applyProtection="0"/>
    <xf numFmtId="43" fontId="57" fillId="0" borderId="0" applyFont="0" applyFill="0" applyBorder="0" applyAlignment="0" applyProtection="0"/>
    <xf numFmtId="0" fontId="62" fillId="11" borderId="0" applyNumberFormat="0" applyBorder="0" applyAlignment="0" applyProtection="0"/>
    <xf numFmtId="0" fontId="62" fillId="44" borderId="0" applyNumberFormat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62" fillId="12" borderId="0" applyNumberFormat="0" applyBorder="0" applyAlignment="0" applyProtection="0"/>
    <xf numFmtId="0" fontId="62" fillId="38" borderId="0" applyNumberFormat="0" applyBorder="0" applyAlignment="0" applyProtection="0"/>
    <xf numFmtId="0" fontId="62" fillId="38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71" fillId="5" borderId="1" applyNumberForma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62" fillId="38" borderId="0" applyNumberFormat="0" applyBorder="0" applyAlignment="0" applyProtection="0"/>
    <xf numFmtId="43" fontId="18" fillId="0" borderId="0" applyFont="0" applyFill="0" applyBorder="0" applyAlignment="0" applyProtection="0"/>
    <xf numFmtId="0" fontId="75" fillId="0" borderId="0" applyNumberFormat="0" applyFill="0" applyBorder="0" applyAlignment="0" applyProtection="0"/>
    <xf numFmtId="0" fontId="62" fillId="38" borderId="0" applyNumberFormat="0" applyBorder="0" applyAlignment="0" applyProtection="0"/>
    <xf numFmtId="0" fontId="71" fillId="5" borderId="1" applyNumberFormat="0" applyAlignment="0" applyProtection="0"/>
    <xf numFmtId="0" fontId="62" fillId="12" borderId="0" applyNumberFormat="0" applyBorder="0" applyAlignment="0" applyProtection="0"/>
    <xf numFmtId="0" fontId="75" fillId="0" borderId="0" applyNumberFormat="0" applyFill="0" applyBorder="0" applyAlignment="0" applyProtection="0"/>
    <xf numFmtId="0" fontId="62" fillId="44" borderId="0" applyNumberFormat="0" applyBorder="0" applyAlignment="0" applyProtection="0"/>
    <xf numFmtId="0" fontId="62" fillId="9" borderId="0" applyNumberFormat="0" applyBorder="0" applyAlignment="0" applyProtection="0"/>
    <xf numFmtId="0" fontId="62" fillId="11" borderId="0" applyNumberFormat="0" applyBorder="0" applyAlignment="0" applyProtection="0"/>
    <xf numFmtId="0" fontId="62" fillId="35" borderId="0" applyNumberFormat="0" applyBorder="0" applyAlignment="0" applyProtection="0"/>
    <xf numFmtId="0" fontId="62" fillId="12" borderId="0" applyNumberFormat="0" applyBorder="0" applyAlignment="0" applyProtection="0"/>
    <xf numFmtId="0" fontId="62" fillId="38" borderId="0" applyNumberFormat="0" applyBorder="0" applyAlignment="0" applyProtection="0"/>
    <xf numFmtId="0" fontId="62" fillId="44" borderId="0" applyNumberFormat="0" applyBorder="0" applyAlignment="0" applyProtection="0"/>
    <xf numFmtId="0" fontId="62" fillId="44" borderId="0" applyNumberFormat="0" applyBorder="0" applyAlignment="0" applyProtection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75" fillId="0" borderId="0" applyNumberFormat="0" applyFill="0" applyBorder="0" applyAlignment="0" applyProtection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71" fillId="5" borderId="1" applyNumberForma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62" fillId="38" borderId="0" applyNumberFormat="0" applyBorder="0" applyAlignment="0" applyProtection="0"/>
    <xf numFmtId="43" fontId="18" fillId="0" borderId="0" applyFont="0" applyFill="0" applyBorder="0" applyAlignment="0" applyProtection="0"/>
    <xf numFmtId="0" fontId="75" fillId="0" borderId="0" applyNumberFormat="0" applyFill="0" applyBorder="0" applyAlignment="0" applyProtection="0"/>
    <xf numFmtId="0" fontId="62" fillId="12" borderId="0" applyNumberFormat="0" applyBorder="0" applyAlignment="0" applyProtection="0"/>
    <xf numFmtId="0" fontId="71" fillId="5" borderId="1" applyNumberFormat="0" applyAlignment="0" applyProtection="0"/>
    <xf numFmtId="0" fontId="62" fillId="12" borderId="0" applyNumberFormat="0" applyBorder="0" applyAlignment="0" applyProtection="0"/>
    <xf numFmtId="0" fontId="75" fillId="0" borderId="0" applyNumberFormat="0" applyFill="0" applyBorder="0" applyAlignment="0" applyProtection="0"/>
    <xf numFmtId="0" fontId="62" fillId="9" borderId="0" applyNumberFormat="0" applyBorder="0" applyAlignment="0" applyProtection="0"/>
    <xf numFmtId="0" fontId="62" fillId="11" borderId="0" applyNumberFormat="0" applyBorder="0" applyAlignment="0" applyProtection="0"/>
    <xf numFmtId="0" fontId="62" fillId="35" borderId="0" applyNumberFormat="0" applyBorder="0" applyAlignment="0" applyProtection="0"/>
    <xf numFmtId="0" fontId="62" fillId="44" borderId="0" applyNumberFormat="0" applyBorder="0" applyAlignment="0" applyProtection="0"/>
    <xf numFmtId="0" fontId="62" fillId="12" borderId="0" applyNumberFormat="0" applyBorder="0" applyAlignment="0" applyProtection="0"/>
    <xf numFmtId="0" fontId="62" fillId="38" borderId="0" applyNumberFormat="0" applyBorder="0" applyAlignment="0" applyProtection="0"/>
    <xf numFmtId="0" fontId="62" fillId="44" borderId="0" applyNumberFormat="0" applyBorder="0" applyAlignment="0" applyProtection="0"/>
    <xf numFmtId="0" fontId="71" fillId="5" borderId="1" applyNumberFormat="0" applyAlignment="0" applyProtection="0"/>
    <xf numFmtId="0" fontId="62" fillId="35" borderId="0" applyNumberFormat="0" applyBorder="0" applyAlignment="0" applyProtection="0"/>
    <xf numFmtId="0" fontId="62" fillId="9" borderId="0" applyNumberFormat="0" applyBorder="0" applyAlignment="0" applyProtection="0"/>
    <xf numFmtId="0" fontId="62" fillId="12" borderId="0" applyNumberFormat="0" applyBorder="0" applyAlignment="0" applyProtection="0"/>
    <xf numFmtId="0" fontId="62" fillId="38" borderId="0" applyNumberFormat="0" applyBorder="0" applyAlignment="0" applyProtection="0"/>
    <xf numFmtId="0" fontId="62" fillId="44" borderId="0" applyNumberFormat="0" applyBorder="0" applyAlignment="0" applyProtection="0"/>
    <xf numFmtId="0" fontId="71" fillId="5" borderId="1" applyNumberFormat="0" applyAlignment="0" applyProtection="0"/>
    <xf numFmtId="43" fontId="18" fillId="0" borderId="0" applyFont="0" applyFill="0" applyBorder="0" applyAlignment="0" applyProtection="0"/>
    <xf numFmtId="0" fontId="75" fillId="0" borderId="0" applyNumberFormat="0" applyFill="0" applyBorder="0" applyAlignment="0" applyProtection="0"/>
    <xf numFmtId="0" fontId="71" fillId="5" borderId="1" applyNumberFormat="0" applyAlignment="0" applyProtection="0"/>
    <xf numFmtId="0" fontId="75" fillId="0" borderId="0" applyNumberFormat="0" applyFill="0" applyBorder="0" applyAlignment="0" applyProtection="0"/>
    <xf numFmtId="0" fontId="62" fillId="12" borderId="0" applyNumberFormat="0" applyBorder="0" applyAlignment="0" applyProtection="0"/>
    <xf numFmtId="0" fontId="62" fillId="38" borderId="0" applyNumberFormat="0" applyBorder="0" applyAlignment="0" applyProtection="0"/>
    <xf numFmtId="0" fontId="62" fillId="44" borderId="0" applyNumberFormat="0" applyBorder="0" applyAlignment="0" applyProtection="0"/>
    <xf numFmtId="0" fontId="71" fillId="5" borderId="1" applyNumberFormat="0" applyAlignment="0" applyProtection="0"/>
    <xf numFmtId="43" fontId="18" fillId="0" borderId="0" applyFont="0" applyFill="0" applyBorder="0" applyAlignment="0" applyProtection="0"/>
    <xf numFmtId="0" fontId="75" fillId="0" borderId="0" applyNumberFormat="0" applyFill="0" applyBorder="0" applyAlignment="0" applyProtection="0"/>
    <xf numFmtId="0" fontId="71" fillId="5" borderId="1" applyNumberFormat="0" applyAlignment="0" applyProtection="0"/>
    <xf numFmtId="0" fontId="75" fillId="0" borderId="0" applyNumberFormat="0" applyFill="0" applyBorder="0" applyAlignment="0" applyProtection="0"/>
    <xf numFmtId="0" fontId="62" fillId="11" borderId="0" applyNumberFormat="0" applyBorder="0" applyAlignment="0" applyProtection="0"/>
    <xf numFmtId="0" fontId="62" fillId="12" borderId="0" applyNumberFormat="0" applyBorder="0" applyAlignment="0" applyProtection="0"/>
    <xf numFmtId="0" fontId="62" fillId="38" borderId="0" applyNumberFormat="0" applyBorder="0" applyAlignment="0" applyProtection="0"/>
    <xf numFmtId="43" fontId="18" fillId="0" borderId="0" applyFont="0" applyFill="0" applyBorder="0" applyAlignment="0" applyProtection="0"/>
    <xf numFmtId="0" fontId="71" fillId="5" borderId="1" applyNumberFormat="0" applyAlignment="0" applyProtection="0"/>
    <xf numFmtId="43" fontId="18" fillId="0" borderId="0" applyFont="0" applyFill="0" applyBorder="0" applyAlignment="0" applyProtection="0"/>
    <xf numFmtId="0" fontId="75" fillId="0" borderId="0" applyNumberFormat="0" applyFill="0" applyBorder="0" applyAlignment="0" applyProtection="0"/>
    <xf numFmtId="0" fontId="71" fillId="5" borderId="1" applyNumberFormat="0" applyAlignment="0" applyProtection="0"/>
    <xf numFmtId="43" fontId="18" fillId="0" borderId="0" applyFont="0" applyFill="0" applyBorder="0" applyAlignment="0" applyProtection="0"/>
    <xf numFmtId="0" fontId="62" fillId="11" borderId="0" applyNumberFormat="0" applyBorder="0" applyAlignment="0" applyProtection="0"/>
    <xf numFmtId="0" fontId="62" fillId="12" borderId="0" applyNumberFormat="0" applyBorder="0" applyAlignment="0" applyProtection="0"/>
    <xf numFmtId="0" fontId="62" fillId="38" borderId="0" applyNumberFormat="0" applyBorder="0" applyAlignment="0" applyProtection="0"/>
    <xf numFmtId="43" fontId="18" fillId="0" borderId="0" applyFont="0" applyFill="0" applyBorder="0" applyAlignment="0" applyProtection="0"/>
    <xf numFmtId="0" fontId="71" fillId="5" borderId="1" applyNumberFormat="0" applyAlignment="0" applyProtection="0"/>
    <xf numFmtId="43" fontId="18" fillId="0" borderId="0" applyFont="0" applyFill="0" applyBorder="0" applyAlignment="0" applyProtection="0"/>
    <xf numFmtId="0" fontId="75" fillId="0" borderId="0" applyNumberFormat="0" applyFill="0" applyBorder="0" applyAlignment="0" applyProtection="0"/>
    <xf numFmtId="0" fontId="71" fillId="5" borderId="1" applyNumberFormat="0" applyAlignment="0" applyProtection="0"/>
    <xf numFmtId="0" fontId="71" fillId="5" borderId="1" applyNumberFormat="0" applyAlignment="0" applyProtection="0"/>
    <xf numFmtId="0" fontId="62" fillId="11" borderId="0" applyNumberFormat="0" applyBorder="0" applyAlignment="0" applyProtection="0"/>
    <xf numFmtId="0" fontId="62" fillId="12" borderId="0" applyNumberFormat="0" applyBorder="0" applyAlignment="0" applyProtection="0"/>
    <xf numFmtId="0" fontId="62" fillId="38" borderId="0" applyNumberFormat="0" applyBorder="0" applyAlignment="0" applyProtection="0"/>
    <xf numFmtId="43" fontId="18" fillId="0" borderId="0" applyFont="0" applyFill="0" applyBorder="0" applyAlignment="0" applyProtection="0"/>
    <xf numFmtId="0" fontId="71" fillId="5" borderId="1" applyNumberFormat="0" applyAlignment="0" applyProtection="0"/>
    <xf numFmtId="43" fontId="18" fillId="0" borderId="0" applyFont="0" applyFill="0" applyBorder="0" applyAlignment="0" applyProtection="0"/>
    <xf numFmtId="0" fontId="75" fillId="0" borderId="0" applyNumberFormat="0" applyFill="0" applyBorder="0" applyAlignment="0" applyProtection="0"/>
    <xf numFmtId="0" fontId="71" fillId="5" borderId="1" applyNumberFormat="0" applyAlignment="0" applyProtection="0"/>
    <xf numFmtId="0" fontId="71" fillId="5" borderId="1" applyNumberFormat="0" applyAlignment="0" applyProtection="0"/>
    <xf numFmtId="43" fontId="18" fillId="0" borderId="0" applyFont="0" applyFill="0" applyBorder="0" applyAlignment="0" applyProtection="0"/>
    <xf numFmtId="0" fontId="62" fillId="9" borderId="0" applyNumberFormat="0" applyBorder="0" applyAlignment="0" applyProtection="0"/>
    <xf numFmtId="0" fontId="62" fillId="11" borderId="0" applyNumberFormat="0" applyBorder="0" applyAlignment="0" applyProtection="0"/>
    <xf numFmtId="0" fontId="62" fillId="12" borderId="0" applyNumberFormat="0" applyBorder="0" applyAlignment="0" applyProtection="0"/>
    <xf numFmtId="0" fontId="62" fillId="38" borderId="0" applyNumberFormat="0" applyBorder="0" applyAlignment="0" applyProtection="0"/>
    <xf numFmtId="43" fontId="18" fillId="0" borderId="0" applyFont="0" applyFill="0" applyBorder="0" applyAlignment="0" applyProtection="0"/>
    <xf numFmtId="0" fontId="71" fillId="5" borderId="1" applyNumberFormat="0" applyAlignment="0" applyProtection="0"/>
    <xf numFmtId="43" fontId="18" fillId="0" borderId="0" applyFont="0" applyFill="0" applyBorder="0" applyAlignment="0" applyProtection="0"/>
    <xf numFmtId="0" fontId="75" fillId="0" borderId="0" applyNumberFormat="0" applyFill="0" applyBorder="0" applyAlignment="0" applyProtection="0"/>
    <xf numFmtId="0" fontId="71" fillId="5" borderId="1" applyNumberFormat="0" applyAlignment="0" applyProtection="0"/>
    <xf numFmtId="0" fontId="62" fillId="12" borderId="0" applyNumberFormat="0" applyBorder="0" applyAlignment="0" applyProtection="0"/>
    <xf numFmtId="0" fontId="71" fillId="5" borderId="1" applyNumberFormat="0" applyAlignment="0" applyProtection="0"/>
    <xf numFmtId="43" fontId="18" fillId="0" borderId="0" applyFont="0" applyFill="0" applyBorder="0" applyAlignment="0" applyProtection="0"/>
    <xf numFmtId="0" fontId="62" fillId="9" borderId="0" applyNumberFormat="0" applyBorder="0" applyAlignment="0" applyProtection="0"/>
    <xf numFmtId="0" fontId="62" fillId="11" borderId="0" applyNumberFormat="0" applyBorder="0" applyAlignment="0" applyProtection="0"/>
    <xf numFmtId="0" fontId="62" fillId="12" borderId="0" applyNumberFormat="0" applyBorder="0" applyAlignment="0" applyProtection="0"/>
    <xf numFmtId="0" fontId="62" fillId="38" borderId="0" applyNumberFormat="0" applyBorder="0" applyAlignment="0" applyProtection="0"/>
    <xf numFmtId="0" fontId="62" fillId="44" borderId="0" applyNumberFormat="0" applyBorder="0" applyAlignment="0" applyProtection="0"/>
    <xf numFmtId="43" fontId="18" fillId="0" borderId="0" applyFont="0" applyFill="0" applyBorder="0" applyAlignment="0" applyProtection="0"/>
    <xf numFmtId="0" fontId="71" fillId="5" borderId="1" applyNumberFormat="0" applyAlignment="0" applyProtection="0"/>
    <xf numFmtId="43" fontId="18" fillId="0" borderId="0" applyFont="0" applyFill="0" applyBorder="0" applyAlignment="0" applyProtection="0"/>
    <xf numFmtId="0" fontId="75" fillId="0" borderId="0" applyNumberFormat="0" applyFill="0" applyBorder="0" applyAlignment="0" applyProtection="0"/>
    <xf numFmtId="0" fontId="71" fillId="5" borderId="1" applyNumberFormat="0" applyAlignment="0" applyProtection="0"/>
    <xf numFmtId="0" fontId="75" fillId="0" borderId="0" applyNumberFormat="0" applyFill="0" applyBorder="0" applyAlignment="0" applyProtection="0"/>
    <xf numFmtId="0" fontId="62" fillId="12" borderId="0" applyNumberFormat="0" applyBorder="0" applyAlignment="0" applyProtection="0"/>
    <xf numFmtId="0" fontId="71" fillId="5" borderId="1" applyNumberFormat="0" applyAlignment="0" applyProtection="0"/>
    <xf numFmtId="43" fontId="18" fillId="0" borderId="0" applyFont="0" applyFill="0" applyBorder="0" applyAlignment="0" applyProtection="0"/>
    <xf numFmtId="0" fontId="62" fillId="9" borderId="0" applyNumberFormat="0" applyBorder="0" applyAlignment="0" applyProtection="0"/>
    <xf numFmtId="0" fontId="62" fillId="11" borderId="0" applyNumberFormat="0" applyBorder="0" applyAlignment="0" applyProtection="0"/>
    <xf numFmtId="0" fontId="62" fillId="12" borderId="0" applyNumberFormat="0" applyBorder="0" applyAlignment="0" applyProtection="0"/>
    <xf numFmtId="0" fontId="62" fillId="38" borderId="0" applyNumberFormat="0" applyBorder="0" applyAlignment="0" applyProtection="0"/>
    <xf numFmtId="0" fontId="62" fillId="44" borderId="0" applyNumberFormat="0" applyBorder="0" applyAlignment="0" applyProtection="0"/>
    <xf numFmtId="0" fontId="62" fillId="38" borderId="0" applyNumberFormat="0" applyBorder="0" applyAlignment="0" applyProtection="0"/>
    <xf numFmtId="43" fontId="18" fillId="0" borderId="0" applyFont="0" applyFill="0" applyBorder="0" applyAlignment="0" applyProtection="0"/>
    <xf numFmtId="0" fontId="71" fillId="5" borderId="1" applyNumberFormat="0" applyAlignment="0" applyProtection="0"/>
    <xf numFmtId="43" fontId="18" fillId="0" borderId="0" applyFon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62" fillId="12" borderId="0" applyNumberFormat="0" applyBorder="0" applyAlignment="0" applyProtection="0"/>
    <xf numFmtId="0" fontId="71" fillId="5" borderId="1" applyNumberFormat="0" applyAlignment="0" applyProtection="0"/>
    <xf numFmtId="43" fontId="18" fillId="0" borderId="0" applyFont="0" applyFill="0" applyBorder="0" applyAlignment="0" applyProtection="0"/>
    <xf numFmtId="0" fontId="62" fillId="9" borderId="0" applyNumberFormat="0" applyBorder="0" applyAlignment="0" applyProtection="0"/>
    <xf numFmtId="0" fontId="62" fillId="11" borderId="0" applyNumberFormat="0" applyBorder="0" applyAlignment="0" applyProtection="0"/>
    <xf numFmtId="0" fontId="62" fillId="44" borderId="0" applyNumberFormat="0" applyBorder="0" applyAlignment="0" applyProtection="0"/>
    <xf numFmtId="0" fontId="62" fillId="12" borderId="0" applyNumberFormat="0" applyBorder="0" applyAlignment="0" applyProtection="0"/>
    <xf numFmtId="0" fontId="62" fillId="38" borderId="0" applyNumberFormat="0" applyBorder="0" applyAlignment="0" applyProtection="0"/>
    <xf numFmtId="0" fontId="62" fillId="44" borderId="0" applyNumberFormat="0" applyBorder="0" applyAlignment="0" applyProtection="0"/>
    <xf numFmtId="43" fontId="18" fillId="0" borderId="0" applyFont="0" applyFill="0" applyBorder="0" applyAlignment="0" applyProtection="0"/>
    <xf numFmtId="0" fontId="71" fillId="5" borderId="1" applyNumberFormat="0" applyAlignment="0" applyProtection="0"/>
    <xf numFmtId="43" fontId="18" fillId="0" borderId="0" applyFont="0" applyFill="0" applyBorder="0" applyAlignment="0" applyProtection="0"/>
    <xf numFmtId="0" fontId="62" fillId="11" borderId="0" applyNumberFormat="0" applyBorder="0" applyAlignment="0" applyProtection="0"/>
    <xf numFmtId="43" fontId="18" fillId="0" borderId="0" applyFont="0" applyFill="0" applyBorder="0" applyAlignment="0" applyProtection="0"/>
    <xf numFmtId="0" fontId="75" fillId="0" borderId="0" applyNumberFormat="0" applyFill="0" applyBorder="0" applyAlignment="0" applyProtection="0"/>
    <xf numFmtId="0" fontId="62" fillId="12" borderId="0" applyNumberFormat="0" applyBorder="0" applyAlignment="0" applyProtection="0"/>
    <xf numFmtId="0" fontId="71" fillId="5" borderId="1" applyNumberFormat="0" applyAlignment="0" applyProtection="0"/>
    <xf numFmtId="43" fontId="18" fillId="0" borderId="0" applyFont="0" applyFill="0" applyBorder="0" applyAlignment="0" applyProtection="0"/>
    <xf numFmtId="0" fontId="62" fillId="9" borderId="0" applyNumberFormat="0" applyBorder="0" applyAlignment="0" applyProtection="0"/>
    <xf numFmtId="0" fontId="62" fillId="11" borderId="0" applyNumberFormat="0" applyBorder="0" applyAlignment="0" applyProtection="0"/>
    <xf numFmtId="0" fontId="62" fillId="35" borderId="0" applyNumberFormat="0" applyBorder="0" applyAlignment="0" applyProtection="0"/>
    <xf numFmtId="0" fontId="62" fillId="44" borderId="0" applyNumberFormat="0" applyBorder="0" applyAlignment="0" applyProtection="0"/>
    <xf numFmtId="0" fontId="62" fillId="12" borderId="0" applyNumberFormat="0" applyBorder="0" applyAlignment="0" applyProtection="0"/>
    <xf numFmtId="0" fontId="62" fillId="44" borderId="0" applyNumberFormat="0" applyBorder="0" applyAlignment="0" applyProtection="0"/>
    <xf numFmtId="0" fontId="62" fillId="44" borderId="0" applyNumberFormat="0" applyBorder="0" applyAlignment="0" applyProtection="0"/>
    <xf numFmtId="43" fontId="18" fillId="0" borderId="0" applyFont="0" applyFill="0" applyBorder="0" applyAlignment="0" applyProtection="0"/>
    <xf numFmtId="0" fontId="71" fillId="5" borderId="1" applyNumberFormat="0" applyAlignment="0" applyProtection="0"/>
    <xf numFmtId="0" fontId="71" fillId="5" borderId="1" applyNumberFormat="0" applyAlignment="0" applyProtection="0"/>
    <xf numFmtId="0" fontId="62" fillId="11" borderId="0" applyNumberFormat="0" applyBorder="0" applyAlignment="0" applyProtection="0"/>
    <xf numFmtId="43" fontId="18" fillId="0" borderId="0" applyFon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62" fillId="12" borderId="0" applyNumberFormat="0" applyBorder="0" applyAlignment="0" applyProtection="0"/>
    <xf numFmtId="0" fontId="71" fillId="5" borderId="1" applyNumberFormat="0" applyAlignment="0" applyProtection="0"/>
    <xf numFmtId="43" fontId="18" fillId="0" borderId="0" applyFont="0" applyFill="0" applyBorder="0" applyAlignment="0" applyProtection="0"/>
    <xf numFmtId="0" fontId="62" fillId="9" borderId="0" applyNumberFormat="0" applyBorder="0" applyAlignment="0" applyProtection="0"/>
    <xf numFmtId="0" fontId="62" fillId="11" borderId="0" applyNumberFormat="0" applyBorder="0" applyAlignment="0" applyProtection="0"/>
    <xf numFmtId="0" fontId="62" fillId="35" borderId="0" applyNumberFormat="0" applyBorder="0" applyAlignment="0" applyProtection="0"/>
    <xf numFmtId="0" fontId="62" fillId="44" borderId="0" applyNumberFormat="0" applyBorder="0" applyAlignment="0" applyProtection="0"/>
    <xf numFmtId="0" fontId="62" fillId="12" borderId="0" applyNumberFormat="0" applyBorder="0" applyAlignment="0" applyProtection="0"/>
    <xf numFmtId="0" fontId="62" fillId="44" borderId="0" applyNumberFormat="0" applyBorder="0" applyAlignment="0" applyProtection="0"/>
    <xf numFmtId="0" fontId="62" fillId="11" borderId="0" applyNumberFormat="0" applyBorder="0" applyAlignment="0" applyProtection="0"/>
    <xf numFmtId="0" fontId="62" fillId="44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44" borderId="0" applyNumberFormat="0" applyBorder="0" applyAlignment="0" applyProtection="0"/>
    <xf numFmtId="43" fontId="18" fillId="0" borderId="0" applyFont="0" applyFill="0" applyBorder="0" applyAlignment="0" applyProtection="0"/>
    <xf numFmtId="0" fontId="75" fillId="0" borderId="0" applyNumberFormat="0" applyFill="0" applyBorder="0" applyAlignment="0" applyProtection="0"/>
    <xf numFmtId="43" fontId="18" fillId="0" borderId="0" applyFont="0" applyFill="0" applyBorder="0" applyAlignment="0" applyProtection="0"/>
    <xf numFmtId="0" fontId="62" fillId="44" borderId="0" applyNumberFormat="0" applyBorder="0" applyAlignment="0" applyProtection="0"/>
    <xf numFmtId="0" fontId="71" fillId="5" borderId="1" applyNumberFormat="0" applyAlignment="0" applyProtection="0"/>
    <xf numFmtId="0" fontId="62" fillId="12" borderId="0" applyNumberFormat="0" applyBorder="0" applyAlignment="0" applyProtection="0"/>
    <xf numFmtId="0" fontId="75" fillId="0" borderId="0" applyNumberFormat="0" applyFill="0" applyBorder="0" applyAlignment="0" applyProtection="0"/>
    <xf numFmtId="0" fontId="62" fillId="12" borderId="0" applyNumberFormat="0" applyBorder="0" applyAlignment="0" applyProtection="0"/>
    <xf numFmtId="0" fontId="62" fillId="44" borderId="0" applyNumberFormat="0" applyBorder="0" applyAlignment="0" applyProtection="0"/>
    <xf numFmtId="0" fontId="75" fillId="0" borderId="0" applyNumberFormat="0" applyFill="0" applyBorder="0" applyAlignment="0" applyProtection="0"/>
    <xf numFmtId="0" fontId="62" fillId="9" borderId="0" applyNumberFormat="0" applyBorder="0" applyAlignment="0" applyProtection="0"/>
    <xf numFmtId="0" fontId="62" fillId="11" borderId="0" applyNumberFormat="0" applyBorder="0" applyAlignment="0" applyProtection="0"/>
    <xf numFmtId="0" fontId="62" fillId="12" borderId="0" applyNumberFormat="0" applyBorder="0" applyAlignment="0" applyProtection="0"/>
    <xf numFmtId="0" fontId="62" fillId="38" borderId="0" applyNumberFormat="0" applyBorder="0" applyAlignment="0" applyProtection="0"/>
    <xf numFmtId="0" fontId="71" fillId="5" borderId="1" applyNumberFormat="0" applyAlignment="0" applyProtection="0"/>
    <xf numFmtId="0" fontId="62" fillId="38" borderId="0" applyNumberFormat="0" applyBorder="0" applyAlignment="0" applyProtection="0"/>
    <xf numFmtId="0" fontId="62" fillId="44" borderId="0" applyNumberFormat="0" applyBorder="0" applyAlignment="0" applyProtection="0"/>
    <xf numFmtId="43" fontId="18" fillId="0" borderId="0" applyFont="0" applyFill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75" fillId="0" borderId="0" applyNumberFormat="0" applyFill="0" applyBorder="0" applyAlignment="0" applyProtection="0"/>
    <xf numFmtId="0" fontId="71" fillId="5" borderId="1" applyNumberFormat="0" applyAlignment="0" applyProtection="0"/>
    <xf numFmtId="0" fontId="62" fillId="44" borderId="0" applyNumberFormat="0" applyBorder="0" applyAlignment="0" applyProtection="0"/>
    <xf numFmtId="43" fontId="18" fillId="0" borderId="0" applyFont="0" applyFill="0" applyBorder="0" applyAlignment="0" applyProtection="0"/>
    <xf numFmtId="0" fontId="75" fillId="0" borderId="0" applyNumberFormat="0" applyFill="0" applyBorder="0" applyAlignment="0" applyProtection="0"/>
    <xf numFmtId="43" fontId="18" fillId="0" borderId="0" applyFont="0" applyFill="0" applyBorder="0" applyAlignment="0" applyProtection="0"/>
    <xf numFmtId="0" fontId="62" fillId="44" borderId="0" applyNumberFormat="0" applyBorder="0" applyAlignment="0" applyProtection="0"/>
    <xf numFmtId="0" fontId="71" fillId="5" borderId="1" applyNumberFormat="0" applyAlignment="0" applyProtection="0"/>
    <xf numFmtId="0" fontId="62" fillId="38" borderId="0" applyNumberFormat="0" applyBorder="0" applyAlignment="0" applyProtection="0"/>
    <xf numFmtId="0" fontId="62" fillId="12" borderId="0" applyNumberFormat="0" applyBorder="0" applyAlignment="0" applyProtection="0"/>
    <xf numFmtId="0" fontId="75" fillId="0" borderId="0" applyNumberFormat="0" applyFill="0" applyBorder="0" applyAlignment="0" applyProtection="0"/>
    <xf numFmtId="0" fontId="62" fillId="12" borderId="0" applyNumberFormat="0" applyBorder="0" applyAlignment="0" applyProtection="0"/>
    <xf numFmtId="0" fontId="62" fillId="44" borderId="0" applyNumberFormat="0" applyBorder="0" applyAlignment="0" applyProtection="0"/>
    <xf numFmtId="0" fontId="75" fillId="0" borderId="0" applyNumberFormat="0" applyFill="0" applyBorder="0" applyAlignment="0" applyProtection="0"/>
    <xf numFmtId="0" fontId="62" fillId="9" borderId="0" applyNumberFormat="0" applyBorder="0" applyAlignment="0" applyProtection="0"/>
    <xf numFmtId="0" fontId="62" fillId="11" borderId="0" applyNumberFormat="0" applyBorder="0" applyAlignment="0" applyProtection="0"/>
    <xf numFmtId="0" fontId="62" fillId="44" borderId="0" applyNumberFormat="0" applyBorder="0" applyAlignment="0" applyProtection="0"/>
    <xf numFmtId="0" fontId="62" fillId="12" borderId="0" applyNumberFormat="0" applyBorder="0" applyAlignment="0" applyProtection="0"/>
    <xf numFmtId="0" fontId="62" fillId="38" borderId="0" applyNumberFormat="0" applyBorder="0" applyAlignment="0" applyProtection="0"/>
    <xf numFmtId="0" fontId="71" fillId="5" borderId="1" applyNumberFormat="0" applyAlignment="0" applyProtection="0"/>
    <xf numFmtId="0" fontId="62" fillId="38" borderId="0" applyNumberFormat="0" applyBorder="0" applyAlignment="0" applyProtection="0"/>
    <xf numFmtId="0" fontId="62" fillId="44" borderId="0" applyNumberFormat="0" applyBorder="0" applyAlignment="0" applyProtection="0"/>
    <xf numFmtId="43" fontId="18" fillId="0" borderId="0" applyFont="0" applyFill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75" fillId="0" borderId="0" applyNumberFormat="0" applyFill="0" applyBorder="0" applyAlignment="0" applyProtection="0"/>
    <xf numFmtId="0" fontId="71" fillId="5" borderId="1" applyNumberFormat="0" applyAlignment="0" applyProtection="0"/>
    <xf numFmtId="0" fontId="62" fillId="44" borderId="0" applyNumberFormat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75" fillId="0" borderId="0" applyNumberFormat="0" applyFill="0" applyBorder="0" applyAlignment="0" applyProtection="0"/>
    <xf numFmtId="43" fontId="18" fillId="0" borderId="0" applyFont="0" applyFill="0" applyBorder="0" applyAlignment="0" applyProtection="0"/>
    <xf numFmtId="0" fontId="62" fillId="44" borderId="0" applyNumberFormat="0" applyBorder="0" applyAlignment="0" applyProtection="0"/>
    <xf numFmtId="0" fontId="71" fillId="5" borderId="1" applyNumberFormat="0" applyAlignment="0" applyProtection="0"/>
    <xf numFmtId="0" fontId="62" fillId="38" borderId="0" applyNumberFormat="0" applyBorder="0" applyAlignment="0" applyProtection="0"/>
    <xf numFmtId="0" fontId="62" fillId="12" borderId="0" applyNumberFormat="0" applyBorder="0" applyAlignment="0" applyProtection="0"/>
    <xf numFmtId="0" fontId="75" fillId="0" borderId="0" applyNumberFormat="0" applyFill="0" applyBorder="0" applyAlignment="0" applyProtection="0"/>
    <xf numFmtId="0" fontId="62" fillId="12" borderId="0" applyNumberFormat="0" applyBorder="0" applyAlignment="0" applyProtection="0"/>
    <xf numFmtId="0" fontId="62" fillId="44" borderId="0" applyNumberFormat="0" applyBorder="0" applyAlignment="0" applyProtection="0"/>
    <xf numFmtId="0" fontId="75" fillId="0" borderId="0" applyNumberFormat="0" applyFill="0" applyBorder="0" applyAlignment="0" applyProtection="0"/>
    <xf numFmtId="0" fontId="62" fillId="9" borderId="0" applyNumberFormat="0" applyBorder="0" applyAlignment="0" applyProtection="0"/>
    <xf numFmtId="0" fontId="62" fillId="11" borderId="0" applyNumberFormat="0" applyBorder="0" applyAlignment="0" applyProtection="0"/>
    <xf numFmtId="0" fontId="62" fillId="35" borderId="0" applyNumberFormat="0" applyBorder="0" applyAlignment="0" applyProtection="0"/>
    <xf numFmtId="0" fontId="62" fillId="44" borderId="0" applyNumberFormat="0" applyBorder="0" applyAlignment="0" applyProtection="0"/>
    <xf numFmtId="0" fontId="62" fillId="12" borderId="0" applyNumberFormat="0" applyBorder="0" applyAlignment="0" applyProtection="0"/>
    <xf numFmtId="0" fontId="62" fillId="38" borderId="0" applyNumberFormat="0" applyBorder="0" applyAlignment="0" applyProtection="0"/>
    <xf numFmtId="43" fontId="18" fillId="0" borderId="0" applyFont="0" applyFill="0" applyBorder="0" applyAlignment="0" applyProtection="0"/>
    <xf numFmtId="0" fontId="71" fillId="5" borderId="1" applyNumberFormat="0" applyAlignment="0" applyProtection="0"/>
    <xf numFmtId="43" fontId="18" fillId="0" borderId="0" applyFont="0" applyFill="0" applyBorder="0" applyAlignment="0" applyProtection="0"/>
    <xf numFmtId="0" fontId="62" fillId="44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75" fillId="0" borderId="0" applyNumberFormat="0" applyFill="0" applyBorder="0" applyAlignment="0" applyProtection="0"/>
    <xf numFmtId="0" fontId="71" fillId="5" borderId="1" applyNumberFormat="0" applyAlignment="0" applyProtection="0"/>
    <xf numFmtId="0" fontId="62" fillId="44" borderId="0" applyNumberFormat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71" fillId="5" borderId="1" applyNumberFormat="0" applyAlignment="0" applyProtection="0"/>
    <xf numFmtId="0" fontId="75" fillId="0" borderId="0" applyNumberForma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62" fillId="44" borderId="0" applyNumberFormat="0" applyBorder="0" applyAlignment="0" applyProtection="0"/>
    <xf numFmtId="0" fontId="62" fillId="38" borderId="0" applyNumberFormat="0" applyBorder="0" applyAlignment="0" applyProtection="0"/>
    <xf numFmtId="0" fontId="62" fillId="12" borderId="0" applyNumberFormat="0" applyBorder="0" applyAlignment="0" applyProtection="0"/>
    <xf numFmtId="0" fontId="71" fillId="5" borderId="1" applyNumberFormat="0" applyAlignment="0" applyProtection="0"/>
    <xf numFmtId="0" fontId="62" fillId="38" borderId="0" applyNumberFormat="0" applyBorder="0" applyAlignment="0" applyProtection="0"/>
    <xf numFmtId="0" fontId="62" fillId="12" borderId="0" applyNumberFormat="0" applyBorder="0" applyAlignment="0" applyProtection="0"/>
    <xf numFmtId="0" fontId="75" fillId="0" borderId="0" applyNumberFormat="0" applyFill="0" applyBorder="0" applyAlignment="0" applyProtection="0"/>
    <xf numFmtId="0" fontId="62" fillId="12" borderId="0" applyNumberFormat="0" applyBorder="0" applyAlignment="0" applyProtection="0"/>
    <xf numFmtId="0" fontId="62" fillId="44" borderId="0" applyNumberFormat="0" applyBorder="0" applyAlignment="0" applyProtection="0"/>
    <xf numFmtId="0" fontId="75" fillId="0" borderId="0" applyNumberFormat="0" applyFill="0" applyBorder="0" applyAlignment="0" applyProtection="0"/>
    <xf numFmtId="0" fontId="62" fillId="9" borderId="0" applyNumberFormat="0" applyBorder="0" applyAlignment="0" applyProtection="0"/>
    <xf numFmtId="0" fontId="62" fillId="11" borderId="0" applyNumberFormat="0" applyBorder="0" applyAlignment="0" applyProtection="0"/>
    <xf numFmtId="0" fontId="62" fillId="35" borderId="0" applyNumberFormat="0" applyBorder="0" applyAlignment="0" applyProtection="0"/>
    <xf numFmtId="0" fontId="62" fillId="44" borderId="0" applyNumberFormat="0" applyBorder="0" applyAlignment="0" applyProtection="0"/>
    <xf numFmtId="0" fontId="62" fillId="12" borderId="0" applyNumberFormat="0" applyBorder="0" applyAlignment="0" applyProtection="0"/>
    <xf numFmtId="0" fontId="62" fillId="38" borderId="0" applyNumberFormat="0" applyBorder="0" applyAlignment="0" applyProtection="0"/>
    <xf numFmtId="43" fontId="18" fillId="0" borderId="0" applyFont="0" applyFill="0" applyBorder="0" applyAlignment="0" applyProtection="0"/>
    <xf numFmtId="0" fontId="62" fillId="38" borderId="0" applyNumberFormat="0" applyBorder="0" applyAlignment="0" applyProtection="0"/>
    <xf numFmtId="0" fontId="62" fillId="44" borderId="0" applyNumberFormat="0" applyBorder="0" applyAlignment="0" applyProtection="0"/>
    <xf numFmtId="43" fontId="18" fillId="0" borderId="0" applyFont="0" applyFill="0" applyBorder="0" applyAlignment="0" applyProtection="0"/>
    <xf numFmtId="0" fontId="62" fillId="35" borderId="0" applyNumberFormat="0" applyBorder="0" applyAlignment="0" applyProtection="0"/>
    <xf numFmtId="43" fontId="18" fillId="0" borderId="0" applyFont="0" applyFill="0" applyBorder="0" applyAlignment="0" applyProtection="0"/>
    <xf numFmtId="0" fontId="71" fillId="5" borderId="1" applyNumberFormat="0" applyAlignment="0" applyProtection="0"/>
    <xf numFmtId="0" fontId="62" fillId="35" borderId="0" applyNumberFormat="0" applyBorder="0" applyAlignment="0" applyProtection="0"/>
    <xf numFmtId="43" fontId="18" fillId="0" borderId="0" applyFont="0" applyFill="0" applyBorder="0" applyAlignment="0" applyProtection="0"/>
    <xf numFmtId="0" fontId="62" fillId="35" borderId="0" applyNumberFormat="0" applyBorder="0" applyAlignment="0" applyProtection="0"/>
    <xf numFmtId="43" fontId="18" fillId="0" borderId="0" applyFont="0" applyFill="0" applyBorder="0" applyAlignment="0" applyProtection="0"/>
    <xf numFmtId="0" fontId="71" fillId="5" borderId="1" applyNumberFormat="0" applyAlignment="0" applyProtection="0"/>
    <xf numFmtId="0" fontId="62" fillId="35" borderId="0" applyNumberFormat="0" applyBorder="0" applyAlignment="0" applyProtection="0"/>
    <xf numFmtId="43" fontId="18" fillId="0" borderId="0" applyFont="0" applyFill="0" applyBorder="0" applyAlignment="0" applyProtection="0"/>
    <xf numFmtId="0" fontId="75" fillId="0" borderId="0" applyNumberFormat="0" applyFill="0" applyBorder="0" applyAlignment="0" applyProtection="0"/>
    <xf numFmtId="0" fontId="62" fillId="38" borderId="0" applyNumberFormat="0" applyBorder="0" applyAlignment="0" applyProtection="0"/>
    <xf numFmtId="0" fontId="62" fillId="35" borderId="0" applyNumberFormat="0" applyBorder="0" applyAlignment="0" applyProtection="0"/>
    <xf numFmtId="0" fontId="71" fillId="5" borderId="1" applyNumberFormat="0" applyAlignment="0" applyProtection="0"/>
    <xf numFmtId="0" fontId="71" fillId="5" borderId="1" applyNumberFormat="0" applyAlignment="0" applyProtection="0"/>
    <xf numFmtId="0" fontId="75" fillId="0" borderId="0" applyNumberFormat="0" applyFill="0" applyBorder="0" applyAlignment="0" applyProtection="0"/>
    <xf numFmtId="0" fontId="62" fillId="38" borderId="0" applyNumberFormat="0" applyBorder="0" applyAlignment="0" applyProtection="0"/>
    <xf numFmtId="0" fontId="71" fillId="5" borderId="1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62" fillId="44" borderId="0" applyNumberFormat="0" applyBorder="0" applyAlignment="0" applyProtection="0"/>
    <xf numFmtId="0" fontId="62" fillId="11" borderId="0" applyNumberFormat="0" applyBorder="0" applyAlignment="0" applyProtection="0"/>
    <xf numFmtId="0" fontId="62" fillId="35" borderId="0" applyNumberFormat="0" applyBorder="0" applyAlignment="0" applyProtection="0"/>
    <xf numFmtId="0" fontId="75" fillId="0" borderId="0" applyNumberFormat="0" applyFill="0" applyBorder="0" applyAlignment="0" applyProtection="0"/>
    <xf numFmtId="0" fontId="62" fillId="11" borderId="0" applyNumberFormat="0" applyBorder="0" applyAlignment="0" applyProtection="0"/>
    <xf numFmtId="0" fontId="62" fillId="35" borderId="0" applyNumberFormat="0" applyBorder="0" applyAlignment="0" applyProtection="0"/>
    <xf numFmtId="0" fontId="75" fillId="0" borderId="0" applyNumberFormat="0" applyFill="0" applyBorder="0" applyAlignment="0" applyProtection="0"/>
    <xf numFmtId="0" fontId="62" fillId="11" borderId="0" applyNumberFormat="0" applyBorder="0" applyAlignment="0" applyProtection="0"/>
    <xf numFmtId="0" fontId="62" fillId="35" borderId="0" applyNumberFormat="0" applyBorder="0" applyAlignment="0" applyProtection="0"/>
    <xf numFmtId="0" fontId="75" fillId="0" borderId="0" applyNumberFormat="0" applyFill="0" applyBorder="0" applyAlignment="0" applyProtection="0"/>
    <xf numFmtId="0" fontId="62" fillId="11" borderId="0" applyNumberFormat="0" applyBorder="0" applyAlignment="0" applyProtection="0"/>
    <xf numFmtId="0" fontId="62" fillId="35" borderId="0" applyNumberFormat="0" applyBorder="0" applyAlignment="0" applyProtection="0"/>
    <xf numFmtId="0" fontId="75" fillId="0" borderId="0" applyNumberFormat="0" applyFill="0" applyBorder="0" applyAlignment="0" applyProtection="0"/>
    <xf numFmtId="0" fontId="62" fillId="11" borderId="0" applyNumberFormat="0" applyBorder="0" applyAlignment="0" applyProtection="0"/>
    <xf numFmtId="0" fontId="62" fillId="35" borderId="0" applyNumberFormat="0" applyBorder="0" applyAlignment="0" applyProtection="0"/>
    <xf numFmtId="0" fontId="75" fillId="0" borderId="0" applyNumberFormat="0" applyFill="0" applyBorder="0" applyAlignment="0" applyProtection="0"/>
    <xf numFmtId="0" fontId="62" fillId="11" borderId="0" applyNumberFormat="0" applyBorder="0" applyAlignment="0" applyProtection="0"/>
    <xf numFmtId="0" fontId="62" fillId="35" borderId="0" applyNumberFormat="0" applyBorder="0" applyAlignment="0" applyProtection="0"/>
    <xf numFmtId="0" fontId="75" fillId="0" borderId="0" applyNumberFormat="0" applyFill="0" applyBorder="0" applyAlignment="0" applyProtection="0"/>
    <xf numFmtId="0" fontId="62" fillId="11" borderId="0" applyNumberFormat="0" applyBorder="0" applyAlignment="0" applyProtection="0"/>
    <xf numFmtId="0" fontId="62" fillId="35" borderId="0" applyNumberFormat="0" applyBorder="0" applyAlignment="0" applyProtection="0"/>
    <xf numFmtId="0" fontId="75" fillId="0" borderId="0" applyNumberFormat="0" applyFill="0" applyBorder="0" applyAlignment="0" applyProtection="0"/>
    <xf numFmtId="0" fontId="62" fillId="11" borderId="0" applyNumberFormat="0" applyBorder="0" applyAlignment="0" applyProtection="0"/>
    <xf numFmtId="0" fontId="62" fillId="35" borderId="0" applyNumberFormat="0" applyBorder="0" applyAlignment="0" applyProtection="0"/>
    <xf numFmtId="0" fontId="75" fillId="0" borderId="0" applyNumberFormat="0" applyFill="0" applyBorder="0" applyAlignment="0" applyProtection="0"/>
    <xf numFmtId="0" fontId="62" fillId="11" borderId="0" applyNumberFormat="0" applyBorder="0" applyAlignment="0" applyProtection="0"/>
    <xf numFmtId="0" fontId="62" fillId="35" borderId="0" applyNumberFormat="0" applyBorder="0" applyAlignment="0" applyProtection="0"/>
    <xf numFmtId="0" fontId="75" fillId="0" borderId="0" applyNumberFormat="0" applyFill="0" applyBorder="0" applyAlignment="0" applyProtection="0"/>
    <xf numFmtId="0" fontId="62" fillId="11" borderId="0" applyNumberFormat="0" applyBorder="0" applyAlignment="0" applyProtection="0"/>
    <xf numFmtId="0" fontId="62" fillId="35" borderId="0" applyNumberFormat="0" applyBorder="0" applyAlignment="0" applyProtection="0"/>
    <xf numFmtId="0" fontId="75" fillId="0" borderId="0" applyNumberFormat="0" applyFill="0" applyBorder="0" applyAlignment="0" applyProtection="0"/>
    <xf numFmtId="0" fontId="62" fillId="11" borderId="0" applyNumberFormat="0" applyBorder="0" applyAlignment="0" applyProtection="0"/>
    <xf numFmtId="0" fontId="62" fillId="35" borderId="0" applyNumberFormat="0" applyBorder="0" applyAlignment="0" applyProtection="0"/>
    <xf numFmtId="0" fontId="75" fillId="0" borderId="0" applyNumberFormat="0" applyFill="0" applyBorder="0" applyAlignment="0" applyProtection="0"/>
    <xf numFmtId="0" fontId="62" fillId="11" borderId="0" applyNumberFormat="0" applyBorder="0" applyAlignment="0" applyProtection="0"/>
    <xf numFmtId="0" fontId="62" fillId="35" borderId="0" applyNumberFormat="0" applyBorder="0" applyAlignment="0" applyProtection="0"/>
    <xf numFmtId="0" fontId="75" fillId="0" borderId="0" applyNumberFormat="0" applyFill="0" applyBorder="0" applyAlignment="0" applyProtection="0"/>
    <xf numFmtId="0" fontId="62" fillId="11" borderId="0" applyNumberFormat="0" applyBorder="0" applyAlignment="0" applyProtection="0"/>
    <xf numFmtId="0" fontId="62" fillId="35" borderId="0" applyNumberFormat="0" applyBorder="0" applyAlignment="0" applyProtection="0"/>
    <xf numFmtId="0" fontId="75" fillId="0" borderId="0" applyNumberFormat="0" applyFill="0" applyBorder="0" applyAlignment="0" applyProtection="0"/>
    <xf numFmtId="0" fontId="62" fillId="11" borderId="0" applyNumberFormat="0" applyBorder="0" applyAlignment="0" applyProtection="0"/>
    <xf numFmtId="0" fontId="62" fillId="35" borderId="0" applyNumberFormat="0" applyBorder="0" applyAlignment="0" applyProtection="0"/>
    <xf numFmtId="0" fontId="75" fillId="0" borderId="0" applyNumberFormat="0" applyFill="0" applyBorder="0" applyAlignment="0" applyProtection="0"/>
    <xf numFmtId="0" fontId="62" fillId="11" borderId="0" applyNumberFormat="0" applyBorder="0" applyAlignment="0" applyProtection="0"/>
    <xf numFmtId="0" fontId="62" fillId="35" borderId="0" applyNumberFormat="0" applyBorder="0" applyAlignment="0" applyProtection="0"/>
    <xf numFmtId="0" fontId="75" fillId="0" borderId="0" applyNumberFormat="0" applyFill="0" applyBorder="0" applyAlignment="0" applyProtection="0"/>
    <xf numFmtId="0" fontId="62" fillId="11" borderId="0" applyNumberFormat="0" applyBorder="0" applyAlignment="0" applyProtection="0"/>
    <xf numFmtId="0" fontId="62" fillId="35" borderId="0" applyNumberFormat="0" applyBorder="0" applyAlignment="0" applyProtection="0"/>
    <xf numFmtId="0" fontId="75" fillId="0" borderId="0" applyNumberFormat="0" applyFill="0" applyBorder="0" applyAlignment="0" applyProtection="0"/>
    <xf numFmtId="0" fontId="62" fillId="11" borderId="0" applyNumberFormat="0" applyBorder="0" applyAlignment="0" applyProtection="0"/>
    <xf numFmtId="0" fontId="62" fillId="35" borderId="0" applyNumberFormat="0" applyBorder="0" applyAlignment="0" applyProtection="0"/>
    <xf numFmtId="0" fontId="75" fillId="0" borderId="0" applyNumberFormat="0" applyFill="0" applyBorder="0" applyAlignment="0" applyProtection="0"/>
    <xf numFmtId="0" fontId="62" fillId="11" borderId="0" applyNumberFormat="0" applyBorder="0" applyAlignment="0" applyProtection="0"/>
    <xf numFmtId="0" fontId="62" fillId="35" borderId="0" applyNumberFormat="0" applyBorder="0" applyAlignment="0" applyProtection="0"/>
    <xf numFmtId="0" fontId="75" fillId="0" borderId="0" applyNumberFormat="0" applyFill="0" applyBorder="0" applyAlignment="0" applyProtection="0"/>
    <xf numFmtId="0" fontId="62" fillId="11" borderId="0" applyNumberFormat="0" applyBorder="0" applyAlignment="0" applyProtection="0"/>
    <xf numFmtId="0" fontId="62" fillId="35" borderId="0" applyNumberFormat="0" applyBorder="0" applyAlignment="0" applyProtection="0"/>
    <xf numFmtId="0" fontId="75" fillId="0" borderId="0" applyNumberFormat="0" applyFill="0" applyBorder="0" applyAlignment="0" applyProtection="0"/>
    <xf numFmtId="0" fontId="62" fillId="11" borderId="0" applyNumberFormat="0" applyBorder="0" applyAlignment="0" applyProtection="0"/>
    <xf numFmtId="0" fontId="62" fillId="35" borderId="0" applyNumberFormat="0" applyBorder="0" applyAlignment="0" applyProtection="0"/>
    <xf numFmtId="0" fontId="75" fillId="0" borderId="0" applyNumberFormat="0" applyFill="0" applyBorder="0" applyAlignment="0" applyProtection="0"/>
    <xf numFmtId="0" fontId="62" fillId="11" borderId="0" applyNumberFormat="0" applyBorder="0" applyAlignment="0" applyProtection="0"/>
    <xf numFmtId="0" fontId="62" fillId="35" borderId="0" applyNumberFormat="0" applyBorder="0" applyAlignment="0" applyProtection="0"/>
    <xf numFmtId="0" fontId="75" fillId="0" borderId="0" applyNumberFormat="0" applyFill="0" applyBorder="0" applyAlignment="0" applyProtection="0"/>
    <xf numFmtId="0" fontId="62" fillId="11" borderId="0" applyNumberFormat="0" applyBorder="0" applyAlignment="0" applyProtection="0"/>
    <xf numFmtId="0" fontId="62" fillId="35" borderId="0" applyNumberFormat="0" applyBorder="0" applyAlignment="0" applyProtection="0"/>
    <xf numFmtId="0" fontId="75" fillId="0" borderId="0" applyNumberFormat="0" applyFill="0" applyBorder="0" applyAlignment="0" applyProtection="0"/>
    <xf numFmtId="0" fontId="62" fillId="11" borderId="0" applyNumberFormat="0" applyBorder="0" applyAlignment="0" applyProtection="0"/>
    <xf numFmtId="0" fontId="62" fillId="35" borderId="0" applyNumberFormat="0" applyBorder="0" applyAlignment="0" applyProtection="0"/>
    <xf numFmtId="0" fontId="75" fillId="0" borderId="0" applyNumberFormat="0" applyFill="0" applyBorder="0" applyAlignment="0" applyProtection="0"/>
    <xf numFmtId="0" fontId="62" fillId="11" borderId="0" applyNumberFormat="0" applyBorder="0" applyAlignment="0" applyProtection="0"/>
    <xf numFmtId="0" fontId="62" fillId="35" borderId="0" applyNumberFormat="0" applyBorder="0" applyAlignment="0" applyProtection="0"/>
    <xf numFmtId="0" fontId="75" fillId="0" borderId="0" applyNumberFormat="0" applyFill="0" applyBorder="0" applyAlignment="0" applyProtection="0"/>
    <xf numFmtId="0" fontId="62" fillId="11" borderId="0" applyNumberFormat="0" applyBorder="0" applyAlignment="0" applyProtection="0"/>
    <xf numFmtId="0" fontId="62" fillId="35" borderId="0" applyNumberFormat="0" applyBorder="0" applyAlignment="0" applyProtection="0"/>
    <xf numFmtId="0" fontId="75" fillId="0" borderId="0" applyNumberFormat="0" applyFill="0" applyBorder="0" applyAlignment="0" applyProtection="0"/>
    <xf numFmtId="0" fontId="62" fillId="11" borderId="0" applyNumberFormat="0" applyBorder="0" applyAlignment="0" applyProtection="0"/>
    <xf numFmtId="0" fontId="62" fillId="35" borderId="0" applyNumberFormat="0" applyBorder="0" applyAlignment="0" applyProtection="0"/>
    <xf numFmtId="0" fontId="75" fillId="0" borderId="0" applyNumberFormat="0" applyFill="0" applyBorder="0" applyAlignment="0" applyProtection="0"/>
    <xf numFmtId="0" fontId="62" fillId="11" borderId="0" applyNumberFormat="0" applyBorder="0" applyAlignment="0" applyProtection="0"/>
    <xf numFmtId="0" fontId="62" fillId="35" borderId="0" applyNumberFormat="0" applyBorder="0" applyAlignment="0" applyProtection="0"/>
    <xf numFmtId="0" fontId="75" fillId="0" borderId="0" applyNumberFormat="0" applyFill="0" applyBorder="0" applyAlignment="0" applyProtection="0"/>
    <xf numFmtId="0" fontId="62" fillId="11" borderId="0" applyNumberFormat="0" applyBorder="0" applyAlignment="0" applyProtection="0"/>
    <xf numFmtId="0" fontId="62" fillId="35" borderId="0" applyNumberFormat="0" applyBorder="0" applyAlignment="0" applyProtection="0"/>
    <xf numFmtId="0" fontId="62" fillId="11" borderId="0" applyNumberFormat="0" applyBorder="0" applyAlignment="0" applyProtection="0"/>
    <xf numFmtId="0" fontId="62" fillId="35" borderId="0" applyNumberFormat="0" applyBorder="0" applyAlignment="0" applyProtection="0"/>
    <xf numFmtId="0" fontId="62" fillId="11" borderId="0" applyNumberFormat="0" applyBorder="0" applyAlignment="0" applyProtection="0"/>
    <xf numFmtId="0" fontId="62" fillId="35" borderId="0" applyNumberFormat="0" applyBorder="0" applyAlignment="0" applyProtection="0"/>
    <xf numFmtId="0" fontId="62" fillId="11" borderId="0" applyNumberFormat="0" applyBorder="0" applyAlignment="0" applyProtection="0"/>
    <xf numFmtId="0" fontId="62" fillId="35" borderId="0" applyNumberFormat="0" applyBorder="0" applyAlignment="0" applyProtection="0"/>
    <xf numFmtId="0" fontId="62" fillId="11" borderId="0" applyNumberFormat="0" applyBorder="0" applyAlignment="0" applyProtection="0"/>
    <xf numFmtId="0" fontId="62" fillId="35" borderId="0" applyNumberFormat="0" applyBorder="0" applyAlignment="0" applyProtection="0"/>
    <xf numFmtId="0" fontId="62" fillId="11" borderId="0" applyNumberFormat="0" applyBorder="0" applyAlignment="0" applyProtection="0"/>
    <xf numFmtId="0" fontId="62" fillId="35" borderId="0" applyNumberFormat="0" applyBorder="0" applyAlignment="0" applyProtection="0"/>
    <xf numFmtId="0" fontId="62" fillId="11" borderId="0" applyNumberFormat="0" applyBorder="0" applyAlignment="0" applyProtection="0"/>
    <xf numFmtId="0" fontId="62" fillId="35" borderId="0" applyNumberFormat="0" applyBorder="0" applyAlignment="0" applyProtection="0"/>
    <xf numFmtId="0" fontId="62" fillId="11" borderId="0" applyNumberFormat="0" applyBorder="0" applyAlignment="0" applyProtection="0"/>
    <xf numFmtId="0" fontId="62" fillId="35" borderId="0" applyNumberFormat="0" applyBorder="0" applyAlignment="0" applyProtection="0"/>
    <xf numFmtId="0" fontId="62" fillId="11" borderId="0" applyNumberFormat="0" applyBorder="0" applyAlignment="0" applyProtection="0"/>
    <xf numFmtId="0" fontId="62" fillId="35" borderId="0" applyNumberFormat="0" applyBorder="0" applyAlignment="0" applyProtection="0"/>
    <xf numFmtId="0" fontId="62" fillId="11" borderId="0" applyNumberFormat="0" applyBorder="0" applyAlignment="0" applyProtection="0"/>
    <xf numFmtId="0" fontId="62" fillId="35" borderId="0" applyNumberFormat="0" applyBorder="0" applyAlignment="0" applyProtection="0"/>
    <xf numFmtId="0" fontId="62" fillId="11" borderId="0" applyNumberFormat="0" applyBorder="0" applyAlignment="0" applyProtection="0"/>
    <xf numFmtId="0" fontId="62" fillId="35" borderId="0" applyNumberFormat="0" applyBorder="0" applyAlignment="0" applyProtection="0"/>
    <xf numFmtId="0" fontId="62" fillId="11" borderId="0" applyNumberFormat="0" applyBorder="0" applyAlignment="0" applyProtection="0"/>
    <xf numFmtId="0" fontId="62" fillId="35" borderId="0" applyNumberFormat="0" applyBorder="0" applyAlignment="0" applyProtection="0"/>
    <xf numFmtId="0" fontId="62" fillId="11" borderId="0" applyNumberFormat="0" applyBorder="0" applyAlignment="0" applyProtection="0"/>
    <xf numFmtId="0" fontId="62" fillId="35" borderId="0" applyNumberFormat="0" applyBorder="0" applyAlignment="0" applyProtection="0"/>
    <xf numFmtId="0" fontId="62" fillId="11" borderId="0" applyNumberFormat="0" applyBorder="0" applyAlignment="0" applyProtection="0"/>
    <xf numFmtId="0" fontId="62" fillId="35" borderId="0" applyNumberFormat="0" applyBorder="0" applyAlignment="0" applyProtection="0"/>
    <xf numFmtId="0" fontId="62" fillId="11" borderId="0" applyNumberFormat="0" applyBorder="0" applyAlignment="0" applyProtection="0"/>
    <xf numFmtId="0" fontId="62" fillId="35" borderId="0" applyNumberFormat="0" applyBorder="0" applyAlignment="0" applyProtection="0"/>
    <xf numFmtId="0" fontId="62" fillId="11" borderId="0" applyNumberFormat="0" applyBorder="0" applyAlignment="0" applyProtection="0"/>
    <xf numFmtId="0" fontId="62" fillId="35" borderId="0" applyNumberFormat="0" applyBorder="0" applyAlignment="0" applyProtection="0"/>
    <xf numFmtId="0" fontId="62" fillId="11" borderId="0" applyNumberFormat="0" applyBorder="0" applyAlignment="0" applyProtection="0"/>
    <xf numFmtId="0" fontId="62" fillId="35" borderId="0" applyNumberFormat="0" applyBorder="0" applyAlignment="0" applyProtection="0"/>
    <xf numFmtId="0" fontId="62" fillId="11" borderId="0" applyNumberFormat="0" applyBorder="0" applyAlignment="0" applyProtection="0"/>
    <xf numFmtId="0" fontId="62" fillId="35" borderId="0" applyNumberFormat="0" applyBorder="0" applyAlignment="0" applyProtection="0"/>
    <xf numFmtId="0" fontId="62" fillId="11" borderId="0" applyNumberFormat="0" applyBorder="0" applyAlignment="0" applyProtection="0"/>
    <xf numFmtId="0" fontId="62" fillId="35" borderId="0" applyNumberFormat="0" applyBorder="0" applyAlignment="0" applyProtection="0"/>
    <xf numFmtId="0" fontId="62" fillId="11" borderId="0" applyNumberFormat="0" applyBorder="0" applyAlignment="0" applyProtection="0"/>
    <xf numFmtId="0" fontId="62" fillId="35" borderId="0" applyNumberFormat="0" applyBorder="0" applyAlignment="0" applyProtection="0"/>
    <xf numFmtId="0" fontId="62" fillId="11" borderId="0" applyNumberFormat="0" applyBorder="0" applyAlignment="0" applyProtection="0"/>
    <xf numFmtId="0" fontId="62" fillId="35" borderId="0" applyNumberFormat="0" applyBorder="0" applyAlignment="0" applyProtection="0"/>
    <xf numFmtId="0" fontId="62" fillId="11" borderId="0" applyNumberFormat="0" applyBorder="0" applyAlignment="0" applyProtection="0"/>
    <xf numFmtId="0" fontId="62" fillId="35" borderId="0" applyNumberFormat="0" applyBorder="0" applyAlignment="0" applyProtection="0"/>
    <xf numFmtId="0" fontId="62" fillId="11" borderId="0" applyNumberFormat="0" applyBorder="0" applyAlignment="0" applyProtection="0"/>
    <xf numFmtId="0" fontId="62" fillId="35" borderId="0" applyNumberFormat="0" applyBorder="0" applyAlignment="0" applyProtection="0"/>
    <xf numFmtId="0" fontId="62" fillId="11" borderId="0" applyNumberFormat="0" applyBorder="0" applyAlignment="0" applyProtection="0"/>
    <xf numFmtId="0" fontId="62" fillId="35" borderId="0" applyNumberFormat="0" applyBorder="0" applyAlignment="0" applyProtection="0"/>
    <xf numFmtId="0" fontId="62" fillId="11" borderId="0" applyNumberFormat="0" applyBorder="0" applyAlignment="0" applyProtection="0"/>
    <xf numFmtId="0" fontId="62" fillId="35" borderId="0" applyNumberFormat="0" applyBorder="0" applyAlignment="0" applyProtection="0"/>
    <xf numFmtId="0" fontId="62" fillId="11" borderId="0" applyNumberFormat="0" applyBorder="0" applyAlignment="0" applyProtection="0"/>
    <xf numFmtId="0" fontId="62" fillId="35" borderId="0" applyNumberFormat="0" applyBorder="0" applyAlignment="0" applyProtection="0"/>
    <xf numFmtId="0" fontId="62" fillId="11" borderId="0" applyNumberFormat="0" applyBorder="0" applyAlignment="0" applyProtection="0"/>
    <xf numFmtId="0" fontId="62" fillId="35" borderId="0" applyNumberFormat="0" applyBorder="0" applyAlignment="0" applyProtection="0"/>
    <xf numFmtId="0" fontId="62" fillId="11" borderId="0" applyNumberFormat="0" applyBorder="0" applyAlignment="0" applyProtection="0"/>
    <xf numFmtId="0" fontId="62" fillId="35" borderId="0" applyNumberFormat="0" applyBorder="0" applyAlignment="0" applyProtection="0"/>
    <xf numFmtId="0" fontId="62" fillId="11" borderId="0" applyNumberFormat="0" applyBorder="0" applyAlignment="0" applyProtection="0"/>
    <xf numFmtId="0" fontId="62" fillId="35" borderId="0" applyNumberFormat="0" applyBorder="0" applyAlignment="0" applyProtection="0"/>
    <xf numFmtId="0" fontId="62" fillId="11" borderId="0" applyNumberFormat="0" applyBorder="0" applyAlignment="0" applyProtection="0"/>
    <xf numFmtId="0" fontId="62" fillId="35" borderId="0" applyNumberFormat="0" applyBorder="0" applyAlignment="0" applyProtection="0"/>
    <xf numFmtId="0" fontId="62" fillId="11" borderId="0" applyNumberFormat="0" applyBorder="0" applyAlignment="0" applyProtection="0"/>
    <xf numFmtId="0" fontId="62" fillId="35" borderId="0" applyNumberFormat="0" applyBorder="0" applyAlignment="0" applyProtection="0"/>
    <xf numFmtId="0" fontId="62" fillId="11" borderId="0" applyNumberFormat="0" applyBorder="0" applyAlignment="0" applyProtection="0"/>
    <xf numFmtId="0" fontId="62" fillId="35" borderId="0" applyNumberFormat="0" applyBorder="0" applyAlignment="0" applyProtection="0"/>
    <xf numFmtId="0" fontId="62" fillId="11" borderId="0" applyNumberFormat="0" applyBorder="0" applyAlignment="0" applyProtection="0"/>
    <xf numFmtId="0" fontId="62" fillId="35" borderId="0" applyNumberFormat="0" applyBorder="0" applyAlignment="0" applyProtection="0"/>
    <xf numFmtId="0" fontId="62" fillId="11" borderId="0" applyNumberFormat="0" applyBorder="0" applyAlignment="0" applyProtection="0"/>
    <xf numFmtId="0" fontId="62" fillId="35" borderId="0" applyNumberFormat="0" applyBorder="0" applyAlignment="0" applyProtection="0"/>
    <xf numFmtId="0" fontId="62" fillId="11" borderId="0" applyNumberFormat="0" applyBorder="0" applyAlignment="0" applyProtection="0"/>
    <xf numFmtId="0" fontId="62" fillId="35" borderId="0" applyNumberFormat="0" applyBorder="0" applyAlignment="0" applyProtection="0"/>
    <xf numFmtId="0" fontId="62" fillId="11" borderId="0" applyNumberFormat="0" applyBorder="0" applyAlignment="0" applyProtection="0"/>
    <xf numFmtId="0" fontId="62" fillId="35" borderId="0" applyNumberFormat="0" applyBorder="0" applyAlignment="0" applyProtection="0"/>
    <xf numFmtId="0" fontId="62" fillId="11" borderId="0" applyNumberFormat="0" applyBorder="0" applyAlignment="0" applyProtection="0"/>
    <xf numFmtId="0" fontId="62" fillId="35" borderId="0" applyNumberFormat="0" applyBorder="0" applyAlignment="0" applyProtection="0"/>
    <xf numFmtId="0" fontId="62" fillId="11" borderId="0" applyNumberFormat="0" applyBorder="0" applyAlignment="0" applyProtection="0"/>
    <xf numFmtId="0" fontId="62" fillId="35" borderId="0" applyNumberFormat="0" applyBorder="0" applyAlignment="0" applyProtection="0"/>
    <xf numFmtId="0" fontId="62" fillId="11" borderId="0" applyNumberFormat="0" applyBorder="0" applyAlignment="0" applyProtection="0"/>
    <xf numFmtId="0" fontId="62" fillId="35" borderId="0" applyNumberFormat="0" applyBorder="0" applyAlignment="0" applyProtection="0"/>
    <xf numFmtId="0" fontId="62" fillId="11" borderId="0" applyNumberFormat="0" applyBorder="0" applyAlignment="0" applyProtection="0"/>
    <xf numFmtId="0" fontId="62" fillId="35" borderId="0" applyNumberFormat="0" applyBorder="0" applyAlignment="0" applyProtection="0"/>
    <xf numFmtId="0" fontId="62" fillId="11" borderId="0" applyNumberFormat="0" applyBorder="0" applyAlignment="0" applyProtection="0"/>
    <xf numFmtId="0" fontId="62" fillId="35" borderId="0" applyNumberFormat="0" applyBorder="0" applyAlignment="0" applyProtection="0"/>
    <xf numFmtId="0" fontId="62" fillId="11" borderId="0" applyNumberFormat="0" applyBorder="0" applyAlignment="0" applyProtection="0"/>
    <xf numFmtId="0" fontId="62" fillId="35" borderId="0" applyNumberFormat="0" applyBorder="0" applyAlignment="0" applyProtection="0"/>
    <xf numFmtId="0" fontId="62" fillId="11" borderId="0" applyNumberFormat="0" applyBorder="0" applyAlignment="0" applyProtection="0"/>
    <xf numFmtId="0" fontId="62" fillId="35" borderId="0" applyNumberFormat="0" applyBorder="0" applyAlignment="0" applyProtection="0"/>
    <xf numFmtId="0" fontId="62" fillId="11" borderId="0" applyNumberFormat="0" applyBorder="0" applyAlignment="0" applyProtection="0"/>
    <xf numFmtId="0" fontId="62" fillId="35" borderId="0" applyNumberFormat="0" applyBorder="0" applyAlignment="0" applyProtection="0"/>
    <xf numFmtId="0" fontId="62" fillId="11" borderId="0" applyNumberFormat="0" applyBorder="0" applyAlignment="0" applyProtection="0"/>
    <xf numFmtId="0" fontId="62" fillId="35" borderId="0" applyNumberFormat="0" applyBorder="0" applyAlignment="0" applyProtection="0"/>
    <xf numFmtId="0" fontId="62" fillId="35" borderId="0" applyNumberFormat="0" applyBorder="0" applyAlignment="0" applyProtection="0"/>
    <xf numFmtId="0" fontId="62" fillId="35" borderId="0" applyNumberFormat="0" applyBorder="0" applyAlignment="0" applyProtection="0"/>
    <xf numFmtId="0" fontId="62" fillId="35" borderId="0" applyNumberFormat="0" applyBorder="0" applyAlignment="0" applyProtection="0"/>
    <xf numFmtId="0" fontId="62" fillId="35" borderId="0" applyNumberFormat="0" applyBorder="0" applyAlignment="0" applyProtection="0"/>
    <xf numFmtId="0" fontId="62" fillId="35" borderId="0" applyNumberFormat="0" applyBorder="0" applyAlignment="0" applyProtection="0"/>
    <xf numFmtId="0" fontId="62" fillId="35" borderId="0" applyNumberFormat="0" applyBorder="0" applyAlignment="0" applyProtection="0"/>
    <xf numFmtId="0" fontId="62" fillId="35" borderId="0" applyNumberFormat="0" applyBorder="0" applyAlignment="0" applyProtection="0"/>
    <xf numFmtId="0" fontId="62" fillId="35" borderId="0" applyNumberFormat="0" applyBorder="0" applyAlignment="0" applyProtection="0"/>
    <xf numFmtId="0" fontId="62" fillId="35" borderId="0" applyNumberFormat="0" applyBorder="0" applyAlignment="0" applyProtection="0"/>
    <xf numFmtId="0" fontId="62" fillId="35" borderId="0" applyNumberFormat="0" applyBorder="0" applyAlignment="0" applyProtection="0"/>
    <xf numFmtId="0" fontId="62" fillId="35" borderId="0" applyNumberFormat="0" applyBorder="0" applyAlignment="0" applyProtection="0"/>
    <xf numFmtId="0" fontId="62" fillId="35" borderId="0" applyNumberFormat="0" applyBorder="0" applyAlignment="0" applyProtection="0"/>
    <xf numFmtId="0" fontId="62" fillId="35" borderId="0" applyNumberFormat="0" applyBorder="0" applyAlignment="0" applyProtection="0"/>
    <xf numFmtId="0" fontId="62" fillId="35" borderId="0" applyNumberFormat="0" applyBorder="0" applyAlignment="0" applyProtection="0"/>
    <xf numFmtId="0" fontId="62" fillId="35" borderId="0" applyNumberFormat="0" applyBorder="0" applyAlignment="0" applyProtection="0"/>
    <xf numFmtId="0" fontId="62" fillId="35" borderId="0" applyNumberFormat="0" applyBorder="0" applyAlignment="0" applyProtection="0"/>
    <xf numFmtId="0" fontId="62" fillId="35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92" fontId="18" fillId="0" borderId="0" applyFont="0" applyFill="0" applyBorder="0" applyAlignment="0" applyProtection="0"/>
    <xf numFmtId="0" fontId="18" fillId="0" borderId="0"/>
    <xf numFmtId="0" fontId="18" fillId="0" borderId="0"/>
    <xf numFmtId="192" fontId="18" fillId="0" borderId="0" applyFont="0" applyFill="0" applyBorder="0" applyAlignment="0" applyProtection="0"/>
    <xf numFmtId="192" fontId="18" fillId="0" borderId="0" applyFont="0" applyFill="0" applyBorder="0" applyAlignment="0" applyProtection="0"/>
    <xf numFmtId="0" fontId="57" fillId="0" borderId="0"/>
    <xf numFmtId="0" fontId="18" fillId="0" borderId="0"/>
    <xf numFmtId="192" fontId="18" fillId="0" borderId="0" applyFont="0" applyFill="0" applyBorder="0" applyAlignment="0" applyProtection="0"/>
    <xf numFmtId="0" fontId="76" fillId="0" borderId="71" applyNumberFormat="0" applyFill="0" applyAlignment="0" applyProtection="0"/>
    <xf numFmtId="192" fontId="18" fillId="0" borderId="0" applyFont="0" applyFill="0" applyBorder="0" applyAlignment="0" applyProtection="0"/>
    <xf numFmtId="0" fontId="18" fillId="0" borderId="0"/>
    <xf numFmtId="192" fontId="18" fillId="0" borderId="0" applyFont="0" applyFill="0" applyBorder="0" applyAlignment="0" applyProtection="0"/>
    <xf numFmtId="0" fontId="18" fillId="0" borderId="0"/>
    <xf numFmtId="192" fontId="18" fillId="0" borderId="0" applyFont="0" applyFill="0" applyBorder="0" applyAlignment="0" applyProtection="0"/>
    <xf numFmtId="0" fontId="57" fillId="0" borderId="0"/>
    <xf numFmtId="0" fontId="18" fillId="0" borderId="0"/>
    <xf numFmtId="192" fontId="18" fillId="0" borderId="0" applyFont="0" applyFill="0" applyBorder="0" applyAlignment="0" applyProtection="0"/>
    <xf numFmtId="192" fontId="18" fillId="0" borderId="0" applyFont="0" applyFill="0" applyBorder="0" applyAlignment="0" applyProtection="0"/>
    <xf numFmtId="0" fontId="57" fillId="0" borderId="0"/>
    <xf numFmtId="0" fontId="57" fillId="0" borderId="0"/>
    <xf numFmtId="192" fontId="18" fillId="0" borderId="0" applyFont="0" applyFill="0" applyBorder="0" applyAlignment="0" applyProtection="0"/>
    <xf numFmtId="0" fontId="74" fillId="27" borderId="4" applyNumberFormat="0" applyAlignment="0" applyProtection="0"/>
    <xf numFmtId="0" fontId="18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05" fillId="37" borderId="35">
      <alignment horizontal="centerContinuous" vertical="top"/>
    </xf>
    <xf numFmtId="0" fontId="105" fillId="37" borderId="35">
      <alignment horizontal="centerContinuous" vertical="top"/>
    </xf>
    <xf numFmtId="0" fontId="18" fillId="0" borderId="0"/>
    <xf numFmtId="43" fontId="61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18" fillId="0" borderId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7" fillId="0" borderId="0" applyFont="0" applyFill="0" applyBorder="0" applyAlignment="0" applyProtection="0"/>
    <xf numFmtId="3" fontId="112" fillId="0" borderId="33"/>
    <xf numFmtId="3" fontId="112" fillId="0" borderId="33"/>
    <xf numFmtId="0" fontId="18" fillId="0" borderId="0"/>
    <xf numFmtId="0" fontId="114" fillId="49" borderId="63">
      <alignment horizontal="center" wrapText="1"/>
    </xf>
    <xf numFmtId="0" fontId="114" fillId="49" borderId="63">
      <alignment horizontal="center" wrapText="1"/>
    </xf>
    <xf numFmtId="0" fontId="18" fillId="0" borderId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192" fontId="61" fillId="0" borderId="0" applyFont="0" applyFill="0" applyBorder="0" applyAlignment="0" applyProtection="0"/>
    <xf numFmtId="192" fontId="78" fillId="0" borderId="0" applyFont="0" applyFill="0" applyBorder="0" applyAlignment="0" applyProtection="0"/>
    <xf numFmtId="192" fontId="61" fillId="0" borderId="0" applyFont="0" applyFill="0" applyBorder="0" applyAlignment="0" applyProtection="0"/>
    <xf numFmtId="192" fontId="78" fillId="0" borderId="0" applyFont="0" applyFill="0" applyBorder="0" applyAlignment="0" applyProtection="0"/>
    <xf numFmtId="192" fontId="61" fillId="0" borderId="0" applyFont="0" applyFill="0" applyBorder="0" applyAlignment="0" applyProtection="0"/>
    <xf numFmtId="192" fontId="78" fillId="0" borderId="0" applyFont="0" applyFill="0" applyBorder="0" applyAlignment="0" applyProtection="0"/>
    <xf numFmtId="192" fontId="61" fillId="0" borderId="0" applyFont="0" applyFill="0" applyBorder="0" applyAlignment="0" applyProtection="0"/>
    <xf numFmtId="192" fontId="78" fillId="0" borderId="0" applyFont="0" applyFill="0" applyBorder="0" applyAlignment="0" applyProtection="0"/>
    <xf numFmtId="192" fontId="61" fillId="0" borderId="0" applyFont="0" applyFill="0" applyBorder="0" applyAlignment="0" applyProtection="0"/>
    <xf numFmtId="192" fontId="78" fillId="0" borderId="0" applyFont="0" applyFill="0" applyBorder="0" applyAlignment="0" applyProtection="0"/>
    <xf numFmtId="192" fontId="61" fillId="0" borderId="0" applyFont="0" applyFill="0" applyBorder="0" applyAlignment="0" applyProtection="0"/>
    <xf numFmtId="192" fontId="78" fillId="0" borderId="0" applyFont="0" applyFill="0" applyBorder="0" applyAlignment="0" applyProtection="0"/>
    <xf numFmtId="192" fontId="61" fillId="0" borderId="0" applyFont="0" applyFill="0" applyBorder="0" applyAlignment="0" applyProtection="0"/>
    <xf numFmtId="192" fontId="78" fillId="0" borderId="0" applyFont="0" applyFill="0" applyBorder="0" applyAlignment="0" applyProtection="0"/>
    <xf numFmtId="43" fontId="83" fillId="0" borderId="0" applyFont="0" applyFill="0" applyBorder="0" applyAlignment="0" applyProtection="0"/>
    <xf numFmtId="192" fontId="61" fillId="0" borderId="0" applyFont="0" applyFill="0" applyBorder="0" applyAlignment="0" applyProtection="0"/>
    <xf numFmtId="192" fontId="78" fillId="0" borderId="0" applyFont="0" applyFill="0" applyBorder="0" applyAlignment="0" applyProtection="0"/>
    <xf numFmtId="0" fontId="141" fillId="0" borderId="37">
      <alignment horizontal="left" vertical="center"/>
    </xf>
    <xf numFmtId="0" fontId="141" fillId="0" borderId="37">
      <alignment horizontal="left" vertical="center"/>
    </xf>
    <xf numFmtId="10" fontId="117" fillId="49" borderId="33" applyNumberFormat="0" applyBorder="0" applyAlignment="0" applyProtection="0"/>
    <xf numFmtId="10" fontId="117" fillId="49" borderId="33" applyNumberFormat="0" applyBorder="0" applyAlignment="0" applyProtection="0"/>
    <xf numFmtId="0" fontId="18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8" fillId="0" borderId="0"/>
    <xf numFmtId="0" fontId="57" fillId="0" borderId="0"/>
    <xf numFmtId="0" fontId="57" fillId="0" borderId="0"/>
    <xf numFmtId="192" fontId="18" fillId="0" borderId="0" applyFont="0" applyFill="0" applyBorder="0" applyAlignment="0" applyProtection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8" fillId="0" borderId="0"/>
    <xf numFmtId="0" fontId="57" fillId="0" borderId="0"/>
    <xf numFmtId="0" fontId="57" fillId="0" borderId="0"/>
    <xf numFmtId="192" fontId="18" fillId="0" borderId="0" applyFont="0" applyFill="0" applyBorder="0" applyAlignment="0" applyProtection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8" fillId="0" borderId="0"/>
    <xf numFmtId="0" fontId="57" fillId="0" borderId="0"/>
    <xf numFmtId="0" fontId="57" fillId="0" borderId="0"/>
    <xf numFmtId="192" fontId="18" fillId="0" borderId="0" applyFont="0" applyFill="0" applyBorder="0" applyAlignment="0" applyProtection="0"/>
    <xf numFmtId="0" fontId="57" fillId="0" borderId="0"/>
    <xf numFmtId="0" fontId="57" fillId="0" borderId="0"/>
    <xf numFmtId="0" fontId="18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74" fillId="27" borderId="4" applyNumberFormat="0" applyAlignment="0" applyProtection="0"/>
    <xf numFmtId="0" fontId="74" fillId="27" borderId="4" applyNumberFormat="0" applyAlignment="0" applyProtection="0"/>
    <xf numFmtId="0" fontId="74" fillId="27" borderId="4" applyNumberFormat="0" applyAlignment="0" applyProtection="0"/>
    <xf numFmtId="0" fontId="171" fillId="27" borderId="4" applyNumberFormat="0" applyAlignment="0" applyProtection="0"/>
    <xf numFmtId="0" fontId="171" fillId="27" borderId="4" applyNumberFormat="0" applyAlignment="0" applyProtection="0"/>
    <xf numFmtId="0" fontId="171" fillId="27" borderId="4" applyNumberFormat="0" applyAlignment="0" applyProtection="0"/>
    <xf numFmtId="0" fontId="171" fillId="27" borderId="4" applyNumberFormat="0" applyAlignment="0" applyProtection="0"/>
    <xf numFmtId="0" fontId="171" fillId="27" borderId="4" applyNumberFormat="0" applyAlignment="0" applyProtection="0"/>
    <xf numFmtId="0" fontId="74" fillId="27" borderId="4" applyNumberFormat="0" applyAlignment="0" applyProtection="0"/>
    <xf numFmtId="0" fontId="74" fillId="27" borderId="4" applyNumberFormat="0" applyAlignment="0" applyProtection="0"/>
    <xf numFmtId="0" fontId="74" fillId="27" borderId="4" applyNumberFormat="0" applyAlignment="0" applyProtection="0"/>
    <xf numFmtId="0" fontId="74" fillId="27" borderId="4" applyNumberFormat="0" applyAlignment="0" applyProtection="0"/>
    <xf numFmtId="0" fontId="74" fillId="27" borderId="4" applyNumberFormat="0" applyAlignment="0" applyProtection="0"/>
    <xf numFmtId="0" fontId="55" fillId="27" borderId="4" applyNumberFormat="0" applyAlignment="0" applyProtection="0"/>
    <xf numFmtId="0" fontId="55" fillId="27" borderId="4" applyNumberFormat="0" applyAlignment="0" applyProtection="0"/>
    <xf numFmtId="0" fontId="55" fillId="27" borderId="4" applyNumberFormat="0" applyAlignment="0" applyProtection="0"/>
    <xf numFmtId="0" fontId="55" fillId="27" borderId="4" applyNumberFormat="0" applyAlignment="0" applyProtection="0"/>
    <xf numFmtId="0" fontId="55" fillId="27" borderId="4" applyNumberFormat="0" applyAlignment="0" applyProtection="0"/>
    <xf numFmtId="0" fontId="74" fillId="27" borderId="4" applyNumberFormat="0" applyAlignment="0" applyProtection="0"/>
    <xf numFmtId="0" fontId="18" fillId="0" borderId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175" fillId="0" borderId="33">
      <alignment horizontal="center" vertical="center"/>
    </xf>
    <xf numFmtId="0" fontId="175" fillId="0" borderId="33">
      <alignment horizontal="center" vertical="center"/>
    </xf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87" fillId="0" borderId="72" applyProtection="0"/>
    <xf numFmtId="0" fontId="87" fillId="0" borderId="72" applyProtection="0"/>
    <xf numFmtId="0" fontId="87" fillId="0" borderId="72" applyProtection="0"/>
    <xf numFmtId="0" fontId="18" fillId="0" borderId="0"/>
    <xf numFmtId="192" fontId="61" fillId="0" borderId="0" applyFont="0" applyFill="0" applyBorder="0" applyAlignment="0" applyProtection="0"/>
    <xf numFmtId="192" fontId="78" fillId="0" borderId="0" applyFont="0" applyFill="0" applyBorder="0" applyAlignment="0" applyProtection="0"/>
    <xf numFmtId="0" fontId="18" fillId="0" borderId="0"/>
    <xf numFmtId="192" fontId="18" fillId="0" borderId="0" applyFont="0" applyFill="0" applyBorder="0" applyAlignment="0" applyProtection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8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8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8" fillId="0" borderId="0"/>
    <xf numFmtId="0" fontId="57" fillId="0" borderId="0"/>
    <xf numFmtId="0" fontId="57" fillId="0" borderId="0"/>
    <xf numFmtId="0" fontId="18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8" fillId="0" borderId="0"/>
    <xf numFmtId="0" fontId="18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8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8" fillId="0" borderId="0"/>
    <xf numFmtId="0" fontId="57" fillId="0" borderId="0"/>
    <xf numFmtId="0" fontId="57" fillId="0" borderId="0"/>
    <xf numFmtId="0" fontId="18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92" fontId="18" fillId="0" borderId="0" applyFont="0" applyFill="0" applyBorder="0" applyAlignment="0" applyProtection="0"/>
    <xf numFmtId="0" fontId="18" fillId="0" borderId="0"/>
    <xf numFmtId="0" fontId="87" fillId="0" borderId="72" applyProtection="0"/>
    <xf numFmtId="0" fontId="87" fillId="0" borderId="72" applyProtection="0"/>
    <xf numFmtId="0" fontId="87" fillId="0" borderId="72" applyProtection="0"/>
    <xf numFmtId="0" fontId="87" fillId="0" borderId="72" applyProtection="0"/>
    <xf numFmtId="0" fontId="87" fillId="0" borderId="72" applyProtection="0"/>
    <xf numFmtId="0" fontId="87" fillId="0" borderId="72" applyProtection="0"/>
    <xf numFmtId="0" fontId="87" fillId="0" borderId="72" applyProtection="0"/>
    <xf numFmtId="0" fontId="87" fillId="0" borderId="72" applyProtection="0"/>
    <xf numFmtId="0" fontId="87" fillId="0" borderId="72" applyProtection="0"/>
    <xf numFmtId="0" fontId="87" fillId="0" borderId="72" applyProtection="0"/>
    <xf numFmtId="0" fontId="87" fillId="0" borderId="72" applyProtection="0"/>
    <xf numFmtId="0" fontId="87" fillId="0" borderId="72" applyProtection="0"/>
    <xf numFmtId="0" fontId="87" fillId="0" borderId="72" applyProtection="0"/>
    <xf numFmtId="0" fontId="87" fillId="0" borderId="72" applyProtection="0"/>
    <xf numFmtId="192" fontId="18" fillId="0" borderId="0" applyFont="0" applyFill="0" applyBorder="0" applyAlignment="0" applyProtection="0"/>
    <xf numFmtId="0" fontId="87" fillId="0" borderId="72" applyProtection="0"/>
    <xf numFmtId="0" fontId="18" fillId="0" borderId="0"/>
    <xf numFmtId="0" fontId="18" fillId="0" borderId="0"/>
    <xf numFmtId="0" fontId="18" fillId="0" borderId="0"/>
    <xf numFmtId="0" fontId="171" fillId="27" borderId="4" applyNumberFormat="0" applyAlignment="0" applyProtection="0"/>
    <xf numFmtId="0" fontId="171" fillId="27" borderId="4" applyNumberFormat="0" applyAlignment="0" applyProtection="0"/>
    <xf numFmtId="0" fontId="171" fillId="27" borderId="4" applyNumberFormat="0" applyAlignment="0" applyProtection="0"/>
    <xf numFmtId="0" fontId="171" fillId="27" borderId="4" applyNumberFormat="0" applyAlignment="0" applyProtection="0"/>
    <xf numFmtId="0" fontId="171" fillId="27" borderId="4" applyNumberFormat="0" applyAlignment="0" applyProtection="0"/>
    <xf numFmtId="192" fontId="18" fillId="0" borderId="0" applyFont="0" applyFill="0" applyBorder="0" applyAlignment="0" applyProtection="0"/>
    <xf numFmtId="192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92" fontId="18" fillId="0" borderId="0" applyFont="0" applyFill="0" applyBorder="0" applyAlignment="0" applyProtection="0"/>
    <xf numFmtId="192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92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92" fontId="18" fillId="0" borderId="0" applyFont="0" applyFill="0" applyBorder="0" applyAlignment="0" applyProtection="0"/>
    <xf numFmtId="192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92" fontId="18" fillId="0" borderId="0" applyFont="0" applyFill="0" applyBorder="0" applyAlignment="0" applyProtection="0"/>
    <xf numFmtId="0" fontId="18" fillId="0" borderId="0"/>
    <xf numFmtId="192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92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192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192" fontId="18" fillId="0" borderId="0" applyFont="0" applyFill="0" applyBorder="0" applyAlignment="0" applyProtection="0"/>
    <xf numFmtId="0" fontId="18" fillId="0" borderId="0"/>
    <xf numFmtId="192" fontId="18" fillId="0" borderId="0" applyFont="0" applyFill="0" applyBorder="0" applyAlignment="0" applyProtection="0"/>
    <xf numFmtId="192" fontId="18" fillId="0" borderId="0" applyFont="0" applyFill="0" applyBorder="0" applyAlignment="0" applyProtection="0"/>
    <xf numFmtId="192" fontId="18" fillId="0" borderId="0" applyFont="0" applyFill="0" applyBorder="0" applyAlignment="0" applyProtection="0"/>
    <xf numFmtId="0" fontId="18" fillId="0" borderId="0"/>
    <xf numFmtId="192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92" fontId="18" fillId="0" borderId="0" applyFont="0" applyFill="0" applyBorder="0" applyAlignment="0" applyProtection="0"/>
    <xf numFmtId="192" fontId="18" fillId="0" borderId="0" applyFont="0" applyFill="0" applyBorder="0" applyAlignment="0" applyProtection="0"/>
    <xf numFmtId="0" fontId="18" fillId="0" borderId="0"/>
    <xf numFmtId="192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92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92" fontId="18" fillId="0" borderId="0" applyFont="0" applyFill="0" applyBorder="0" applyAlignment="0" applyProtection="0"/>
    <xf numFmtId="192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92" fontId="18" fillId="0" borderId="0" applyFont="0" applyFill="0" applyBorder="0" applyAlignment="0" applyProtection="0"/>
    <xf numFmtId="0" fontId="18" fillId="0" borderId="0"/>
    <xf numFmtId="192" fontId="18" fillId="0" borderId="0" applyFont="0" applyFill="0" applyBorder="0" applyAlignment="0" applyProtection="0"/>
    <xf numFmtId="0" fontId="18" fillId="0" borderId="0"/>
    <xf numFmtId="0" fontId="18" fillId="0" borderId="0"/>
    <xf numFmtId="192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92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92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92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92" fontId="18" fillId="0" borderId="0" applyFont="0" applyFill="0" applyBorder="0" applyAlignment="0" applyProtection="0"/>
    <xf numFmtId="0" fontId="18" fillId="0" borderId="0"/>
    <xf numFmtId="0" fontId="18" fillId="0" borderId="0"/>
    <xf numFmtId="192" fontId="18" fillId="0" borderId="0" applyFont="0" applyFill="0" applyBorder="0" applyAlignment="0" applyProtection="0"/>
    <xf numFmtId="0" fontId="18" fillId="0" borderId="0"/>
    <xf numFmtId="0" fontId="18" fillId="0" borderId="0"/>
    <xf numFmtId="192" fontId="18" fillId="0" borderId="0" applyFont="0" applyFill="0" applyBorder="0" applyAlignment="0" applyProtection="0"/>
    <xf numFmtId="192" fontId="18" fillId="0" borderId="0" applyFont="0" applyFill="0" applyBorder="0" applyAlignment="0" applyProtection="0"/>
    <xf numFmtId="192" fontId="18" fillId="0" borderId="0" applyFont="0" applyFill="0" applyBorder="0" applyAlignment="0" applyProtection="0"/>
    <xf numFmtId="192" fontId="18" fillId="0" borderId="0" applyFont="0" applyFill="0" applyBorder="0" applyAlignment="0" applyProtection="0"/>
    <xf numFmtId="192" fontId="18" fillId="0" borderId="0" applyFont="0" applyFill="0" applyBorder="0" applyAlignment="0" applyProtection="0"/>
    <xf numFmtId="192" fontId="18" fillId="0" borderId="0" applyFont="0" applyFill="0" applyBorder="0" applyAlignment="0" applyProtection="0"/>
    <xf numFmtId="192" fontId="18" fillId="0" borderId="0" applyFont="0" applyFill="0" applyBorder="0" applyAlignment="0" applyProtection="0"/>
    <xf numFmtId="192" fontId="18" fillId="0" borderId="0" applyFont="0" applyFill="0" applyBorder="0" applyAlignment="0" applyProtection="0"/>
    <xf numFmtId="192" fontId="18" fillId="0" borderId="0" applyFont="0" applyFill="0" applyBorder="0" applyAlignment="0" applyProtection="0"/>
    <xf numFmtId="192" fontId="18" fillId="0" borderId="0" applyFont="0" applyFill="0" applyBorder="0" applyAlignment="0" applyProtection="0"/>
    <xf numFmtId="192" fontId="18" fillId="0" borderId="0" applyFont="0" applyFill="0" applyBorder="0" applyAlignment="0" applyProtection="0"/>
    <xf numFmtId="192" fontId="18" fillId="0" borderId="0" applyFont="0" applyFill="0" applyBorder="0" applyAlignment="0" applyProtection="0"/>
    <xf numFmtId="192" fontId="18" fillId="0" borderId="0" applyFont="0" applyFill="0" applyBorder="0" applyAlignment="0" applyProtection="0"/>
    <xf numFmtId="192" fontId="18" fillId="0" borderId="0" applyFont="0" applyFill="0" applyBorder="0" applyAlignment="0" applyProtection="0"/>
    <xf numFmtId="192" fontId="18" fillId="0" borderId="0" applyFont="0" applyFill="0" applyBorder="0" applyAlignment="0" applyProtection="0"/>
    <xf numFmtId="192" fontId="18" fillId="0" borderId="0" applyFont="0" applyFill="0" applyBorder="0" applyAlignment="0" applyProtection="0"/>
    <xf numFmtId="192" fontId="18" fillId="0" borderId="0" applyFont="0" applyFill="0" applyBorder="0" applyAlignment="0" applyProtection="0"/>
    <xf numFmtId="192" fontId="18" fillId="0" borderId="0" applyFont="0" applyFill="0" applyBorder="0" applyAlignment="0" applyProtection="0"/>
    <xf numFmtId="0" fontId="76" fillId="0" borderId="71" applyNumberFormat="0" applyFill="0" applyAlignment="0" applyProtection="0"/>
    <xf numFmtId="0" fontId="76" fillId="0" borderId="71" applyNumberFormat="0" applyFill="0" applyAlignment="0" applyProtection="0"/>
    <xf numFmtId="192" fontId="18" fillId="0" borderId="0" applyFont="0" applyFill="0" applyBorder="0" applyAlignment="0" applyProtection="0"/>
    <xf numFmtId="0" fontId="76" fillId="0" borderId="71" applyNumberFormat="0" applyFill="0" applyAlignment="0" applyProtection="0"/>
    <xf numFmtId="0" fontId="76" fillId="0" borderId="71" applyNumberFormat="0" applyFill="0" applyAlignment="0" applyProtection="0"/>
    <xf numFmtId="0" fontId="76" fillId="0" borderId="71" applyNumberFormat="0" applyFill="0" applyAlignment="0" applyProtection="0"/>
    <xf numFmtId="0" fontId="76" fillId="0" borderId="71" applyNumberFormat="0" applyFill="0" applyAlignment="0" applyProtection="0"/>
    <xf numFmtId="0" fontId="76" fillId="0" borderId="71" applyNumberFormat="0" applyFill="0" applyAlignment="0" applyProtection="0"/>
    <xf numFmtId="0" fontId="56" fillId="0" borderId="71" applyNumberFormat="0" applyFill="0" applyAlignment="0" applyProtection="0"/>
    <xf numFmtId="0" fontId="56" fillId="0" borderId="71" applyNumberFormat="0" applyFill="0" applyAlignment="0" applyProtection="0"/>
    <xf numFmtId="0" fontId="56" fillId="0" borderId="71" applyNumberFormat="0" applyFill="0" applyAlignment="0" applyProtection="0"/>
    <xf numFmtId="0" fontId="56" fillId="0" borderId="71" applyNumberFormat="0" applyFill="0" applyAlignment="0" applyProtection="0"/>
    <xf numFmtId="0" fontId="56" fillId="0" borderId="71" applyNumberFormat="0" applyFill="0" applyAlignment="0" applyProtection="0"/>
    <xf numFmtId="0" fontId="76" fillId="0" borderId="71" applyNumberFormat="0" applyFill="0" applyAlignment="0" applyProtection="0"/>
    <xf numFmtId="192" fontId="18" fillId="0" borderId="0" applyFont="0" applyFill="0" applyBorder="0" applyAlignment="0" applyProtection="0"/>
    <xf numFmtId="192" fontId="18" fillId="0" borderId="0" applyFont="0" applyFill="0" applyBorder="0" applyAlignment="0" applyProtection="0"/>
    <xf numFmtId="192" fontId="18" fillId="0" borderId="0" applyFont="0" applyFill="0" applyBorder="0" applyAlignment="0" applyProtection="0"/>
    <xf numFmtId="192" fontId="18" fillId="0" borderId="0" applyFont="0" applyFill="0" applyBorder="0" applyAlignment="0" applyProtection="0"/>
    <xf numFmtId="192" fontId="18" fillId="0" borderId="0" applyFont="0" applyFill="0" applyBorder="0" applyAlignment="0" applyProtection="0"/>
    <xf numFmtId="0" fontId="210" fillId="0" borderId="0"/>
    <xf numFmtId="0" fontId="210" fillId="0" borderId="0"/>
    <xf numFmtId="0" fontId="210" fillId="0" borderId="0"/>
    <xf numFmtId="0" fontId="210" fillId="0" borderId="0"/>
    <xf numFmtId="0" fontId="210" fillId="0" borderId="0"/>
    <xf numFmtId="0" fontId="210" fillId="0" borderId="0"/>
    <xf numFmtId="0" fontId="210" fillId="0" borderId="0"/>
    <xf numFmtId="0" fontId="210" fillId="0" borderId="0"/>
    <xf numFmtId="0" fontId="210" fillId="0" borderId="0"/>
    <xf numFmtId="0" fontId="210" fillId="0" borderId="0"/>
    <xf numFmtId="0" fontId="210" fillId="0" borderId="0"/>
    <xf numFmtId="0" fontId="210" fillId="0" borderId="0"/>
    <xf numFmtId="0" fontId="210" fillId="0" borderId="0"/>
    <xf numFmtId="0" fontId="210" fillId="0" borderId="0"/>
    <xf numFmtId="0" fontId="210" fillId="0" borderId="0"/>
    <xf numFmtId="0" fontId="210" fillId="0" borderId="0"/>
    <xf numFmtId="0" fontId="210" fillId="0" borderId="0"/>
    <xf numFmtId="0" fontId="210" fillId="0" borderId="0"/>
    <xf numFmtId="0" fontId="210" fillId="0" borderId="0"/>
    <xf numFmtId="0" fontId="210" fillId="0" borderId="0"/>
    <xf numFmtId="0" fontId="210" fillId="0" borderId="0"/>
    <xf numFmtId="0" fontId="210" fillId="0" borderId="0"/>
    <xf numFmtId="0" fontId="210" fillId="0" borderId="0"/>
    <xf numFmtId="0" fontId="210" fillId="0" borderId="0"/>
    <xf numFmtId="0" fontId="210" fillId="0" borderId="0"/>
    <xf numFmtId="0" fontId="210" fillId="0" borderId="0"/>
    <xf numFmtId="0" fontId="18" fillId="0" borderId="0"/>
    <xf numFmtId="0" fontId="18" fillId="0" borderId="0"/>
    <xf numFmtId="0" fontId="189" fillId="0" borderId="71" applyNumberFormat="0" applyFill="0" applyAlignment="0" applyProtection="0"/>
    <xf numFmtId="0" fontId="189" fillId="0" borderId="71" applyNumberFormat="0" applyFill="0" applyAlignment="0" applyProtection="0"/>
    <xf numFmtId="0" fontId="189" fillId="0" borderId="71" applyNumberFormat="0" applyFill="0" applyAlignment="0" applyProtection="0"/>
    <xf numFmtId="0" fontId="189" fillId="0" borderId="71" applyNumberFormat="0" applyFill="0" applyAlignment="0" applyProtection="0"/>
    <xf numFmtId="0" fontId="189" fillId="0" borderId="71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43" fontId="18" fillId="0" borderId="0" applyFont="0" applyFill="0" applyBorder="0" applyAlignment="0" applyProtection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43" fontId="18" fillId="0" borderId="0" applyFont="0" applyFill="0" applyBorder="0" applyAlignment="0" applyProtection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43" fontId="18" fillId="0" borderId="0" applyFont="0" applyFill="0" applyBorder="0" applyAlignment="0" applyProtection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43" fontId="18" fillId="0" borderId="0" applyFont="0" applyFill="0" applyBorder="0" applyAlignment="0" applyProtection="0"/>
    <xf numFmtId="0" fontId="76" fillId="0" borderId="71" applyNumberFormat="0" applyFill="0" applyAlignment="0" applyProtection="0"/>
    <xf numFmtId="43" fontId="18" fillId="0" borderId="0" applyFont="0" applyFill="0" applyBorder="0" applyAlignment="0" applyProtection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8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8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89" fillId="0" borderId="71" applyNumberFormat="0" applyFill="0" applyAlignment="0" applyProtection="0"/>
    <xf numFmtId="0" fontId="189" fillId="0" borderId="71" applyNumberFormat="0" applyFill="0" applyAlignment="0" applyProtection="0"/>
    <xf numFmtId="0" fontId="189" fillId="0" borderId="71" applyNumberFormat="0" applyFill="0" applyAlignment="0" applyProtection="0"/>
    <xf numFmtId="0" fontId="189" fillId="0" borderId="71" applyNumberFormat="0" applyFill="0" applyAlignment="0" applyProtection="0"/>
    <xf numFmtId="0" fontId="189" fillId="0" borderId="71" applyNumberFormat="0" applyFill="0" applyAlignment="0" applyProtection="0"/>
    <xf numFmtId="0" fontId="171" fillId="27" borderId="4" applyNumberFormat="0" applyAlignment="0" applyProtection="0"/>
    <xf numFmtId="0" fontId="171" fillId="27" borderId="4" applyNumberFormat="0" applyAlignment="0" applyProtection="0"/>
    <xf numFmtId="0" fontId="171" fillId="27" borderId="4" applyNumberFormat="0" applyAlignment="0" applyProtection="0"/>
    <xf numFmtId="0" fontId="171" fillId="27" borderId="4" applyNumberFormat="0" applyAlignment="0" applyProtection="0"/>
    <xf numFmtId="0" fontId="171" fillId="27" borderId="4" applyNumberFormat="0" applyAlignment="0" applyProtection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8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8" fillId="0" borderId="0"/>
    <xf numFmtId="0" fontId="18" fillId="0" borderId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0" fontId="57" fillId="0" borderId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57" fillId="0" borderId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57" fillId="0" borderId="0"/>
    <xf numFmtId="43" fontId="57" fillId="0" borderId="0" applyFont="0" applyFill="0" applyBorder="0" applyAlignment="0" applyProtection="0"/>
    <xf numFmtId="0" fontId="57" fillId="0" borderId="0"/>
    <xf numFmtId="43" fontId="57" fillId="0" borderId="0" applyFont="0" applyFill="0" applyBorder="0" applyAlignment="0" applyProtection="0"/>
    <xf numFmtId="0" fontId="57" fillId="0" borderId="0"/>
    <xf numFmtId="0" fontId="57" fillId="0" borderId="0"/>
    <xf numFmtId="43" fontId="57" fillId="0" borderId="0" applyFont="0" applyFill="0" applyBorder="0" applyAlignment="0" applyProtection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57" fillId="0" borderId="0"/>
    <xf numFmtId="43" fontId="57" fillId="0" borderId="0" applyFont="0" applyFill="0" applyBorder="0" applyAlignment="0" applyProtection="0"/>
    <xf numFmtId="0" fontId="57" fillId="0" borderId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57" fillId="0" borderId="0"/>
    <xf numFmtId="0" fontId="57" fillId="0" borderId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57" fillId="0" borderId="0"/>
    <xf numFmtId="43" fontId="57" fillId="0" borderId="0" applyFont="0" applyFill="0" applyBorder="0" applyAlignment="0" applyProtection="0"/>
    <xf numFmtId="0" fontId="57" fillId="0" borderId="0"/>
    <xf numFmtId="0" fontId="18" fillId="0" borderId="0"/>
    <xf numFmtId="0" fontId="57" fillId="0" borderId="0"/>
    <xf numFmtId="0" fontId="18" fillId="0" borderId="0"/>
    <xf numFmtId="43" fontId="18" fillId="0" borderId="0" applyFont="0" applyFill="0" applyBorder="0" applyAlignment="0" applyProtection="0"/>
    <xf numFmtId="192" fontId="18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57" fillId="0" borderId="0"/>
    <xf numFmtId="0" fontId="18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43" fontId="57" fillId="0" borderId="0" applyFont="0" applyFill="0" applyBorder="0" applyAlignment="0" applyProtection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43" fontId="57" fillId="0" borderId="0" applyFont="0" applyFill="0" applyBorder="0" applyAlignment="0" applyProtection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8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43" fontId="57" fillId="0" borderId="0" applyFont="0" applyFill="0" applyBorder="0" applyAlignment="0" applyProtection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8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192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8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43" fontId="57" fillId="0" borderId="0" applyFont="0" applyFill="0" applyBorder="0" applyAlignment="0" applyProtection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192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18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8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8" fillId="0" borderId="0"/>
    <xf numFmtId="43" fontId="18" fillId="0" borderId="0" applyFont="0" applyFill="0" applyBorder="0" applyAlignment="0" applyProtection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57" fillId="0" borderId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57" fillId="0" borderId="0"/>
    <xf numFmtId="43" fontId="57" fillId="0" borderId="0" applyFont="0" applyFill="0" applyBorder="0" applyAlignment="0" applyProtection="0"/>
    <xf numFmtId="0" fontId="57" fillId="0" borderId="0"/>
    <xf numFmtId="43" fontId="57" fillId="0" borderId="0" applyFont="0" applyFill="0" applyBorder="0" applyAlignment="0" applyProtection="0"/>
    <xf numFmtId="0" fontId="57" fillId="0" borderId="0"/>
    <xf numFmtId="0" fontId="57" fillId="0" borderId="0"/>
    <xf numFmtId="43" fontId="57" fillId="0" borderId="0" applyFont="0" applyFill="0" applyBorder="0" applyAlignment="0" applyProtection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57" fillId="0" borderId="0"/>
    <xf numFmtId="43" fontId="57" fillId="0" borderId="0" applyFont="0" applyFill="0" applyBorder="0" applyAlignment="0" applyProtection="0"/>
    <xf numFmtId="0" fontId="57" fillId="0" borderId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57" fillId="0" borderId="0"/>
    <xf numFmtId="0" fontId="57" fillId="0" borderId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57" fillId="0" borderId="0"/>
    <xf numFmtId="43" fontId="57" fillId="0" borderId="0" applyFont="0" applyFill="0" applyBorder="0" applyAlignment="0" applyProtection="0"/>
    <xf numFmtId="0" fontId="57" fillId="0" borderId="0"/>
    <xf numFmtId="0" fontId="57" fillId="0" borderId="0"/>
    <xf numFmtId="0" fontId="18" fillId="0" borderId="0"/>
    <xf numFmtId="192" fontId="18" fillId="0" borderId="0" applyFont="0" applyFill="0" applyBorder="0" applyAlignment="0" applyProtection="0"/>
    <xf numFmtId="0" fontId="18" fillId="0" borderId="0"/>
    <xf numFmtId="43" fontId="57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192" fontId="18" fillId="0" borderId="0" applyFont="0" applyFill="0" applyBorder="0" applyAlignment="0" applyProtection="0"/>
    <xf numFmtId="192" fontId="18" fillId="0" borderId="0" applyFont="0" applyFill="0" applyBorder="0" applyAlignment="0" applyProtection="0"/>
    <xf numFmtId="0" fontId="57" fillId="0" borderId="0"/>
    <xf numFmtId="0" fontId="57" fillId="0" borderId="0"/>
    <xf numFmtId="43" fontId="57" fillId="0" borderId="0" applyFont="0" applyFill="0" applyBorder="0" applyAlignment="0" applyProtection="0"/>
    <xf numFmtId="0" fontId="57" fillId="0" borderId="0"/>
    <xf numFmtId="0" fontId="57" fillId="0" borderId="0"/>
    <xf numFmtId="43" fontId="57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43" fontId="57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57" fillId="0" borderId="0"/>
    <xf numFmtId="43" fontId="57" fillId="0" borderId="0" applyFont="0" applyFill="0" applyBorder="0" applyAlignment="0" applyProtection="0"/>
    <xf numFmtId="192" fontId="18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57" fillId="0" borderId="0"/>
    <xf numFmtId="0" fontId="18" fillId="0" borderId="0"/>
    <xf numFmtId="0" fontId="57" fillId="0" borderId="0"/>
    <xf numFmtId="0" fontId="57" fillId="0" borderId="0"/>
    <xf numFmtId="43" fontId="57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57" fillId="0" borderId="0"/>
    <xf numFmtId="43" fontId="18" fillId="0" borderId="0" applyFont="0" applyFill="0" applyBorder="0" applyAlignment="0" applyProtection="0"/>
    <xf numFmtId="0" fontId="18" fillId="0" borderId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8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9" fillId="0" borderId="0"/>
    <xf numFmtId="0" fontId="59" fillId="0" borderId="0"/>
    <xf numFmtId="43" fontId="18" fillId="0" borderId="0" applyFont="0" applyFill="0" applyBorder="0" applyAlignment="0" applyProtection="0"/>
    <xf numFmtId="0" fontId="59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5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8" fillId="0" borderId="0" applyFont="0" applyFill="0" applyBorder="0" applyAlignment="0" applyProtection="0"/>
    <xf numFmtId="0" fontId="59" fillId="0" borderId="0"/>
    <xf numFmtId="43" fontId="18" fillId="0" borderId="0" applyFont="0" applyFill="0" applyBorder="0" applyAlignment="0" applyProtection="0"/>
    <xf numFmtId="43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0" fontId="59" fillId="0" borderId="0"/>
    <xf numFmtId="43" fontId="18" fillId="0" borderId="0" applyFont="0" applyFill="0" applyBorder="0" applyAlignment="0" applyProtection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8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0" fontId="60" fillId="0" borderId="0"/>
    <xf numFmtId="0" fontId="18" fillId="0" borderId="0"/>
    <xf numFmtId="0" fontId="20" fillId="0" borderId="0"/>
    <xf numFmtId="0" fontId="218" fillId="0" borderId="0"/>
    <xf numFmtId="0" fontId="20" fillId="0" borderId="0"/>
    <xf numFmtId="0" fontId="3" fillId="0" borderId="0"/>
    <xf numFmtId="0" fontId="4" fillId="0" borderId="0"/>
    <xf numFmtId="0" fontId="182" fillId="0" borderId="0"/>
    <xf numFmtId="0" fontId="4" fillId="0" borderId="0"/>
  </cellStyleXfs>
  <cellXfs count="1307">
    <xf numFmtId="0" fontId="0" fillId="0" borderId="0" xfId="0"/>
    <xf numFmtId="0" fontId="20" fillId="0" borderId="5" xfId="7" applyFont="1" applyBorder="1"/>
    <xf numFmtId="9" fontId="5" fillId="0" borderId="6" xfId="7" applyNumberFormat="1" applyFont="1" applyBorder="1" applyAlignment="1">
      <alignment horizontal="center"/>
    </xf>
    <xf numFmtId="0" fontId="20" fillId="0" borderId="7" xfId="7" applyFont="1" applyBorder="1"/>
    <xf numFmtId="0" fontId="5" fillId="15" borderId="8" xfId="7" applyFont="1" applyFill="1" applyBorder="1" applyAlignment="1">
      <alignment horizontal="center"/>
    </xf>
    <xf numFmtId="0" fontId="5" fillId="15" borderId="9" xfId="7" applyFont="1" applyFill="1" applyBorder="1" applyAlignment="1">
      <alignment horizontal="center"/>
    </xf>
    <xf numFmtId="0" fontId="5" fillId="15" borderId="10" xfId="7" applyFont="1" applyFill="1" applyBorder="1" applyAlignment="1">
      <alignment horizontal="center"/>
    </xf>
    <xf numFmtId="0" fontId="20" fillId="15" borderId="7" xfId="7" applyFont="1" applyFill="1" applyBorder="1"/>
    <xf numFmtId="0" fontId="33" fillId="0" borderId="0" xfId="0" applyFont="1" applyAlignment="1">
      <alignment horizontal="centerContinuous" vertical="center"/>
    </xf>
    <xf numFmtId="0" fontId="38" fillId="0" borderId="0" xfId="0" quotePrefix="1" applyFont="1" applyAlignment="1">
      <alignment horizontal="left" vertical="center"/>
    </xf>
    <xf numFmtId="0" fontId="33" fillId="0" borderId="0" xfId="0" applyFont="1" applyAlignment="1">
      <alignment vertical="center"/>
    </xf>
    <xf numFmtId="0" fontId="33" fillId="0" borderId="17" xfId="0" applyFont="1" applyBorder="1" applyAlignment="1">
      <alignment vertical="center"/>
    </xf>
    <xf numFmtId="0" fontId="35" fillId="0" borderId="0" xfId="0" applyFont="1" applyAlignment="1">
      <alignment vertical="center"/>
    </xf>
    <xf numFmtId="0" fontId="33" fillId="0" borderId="18" xfId="0" applyFont="1" applyBorder="1" applyAlignment="1">
      <alignment horizontal="left" vertical="center"/>
    </xf>
    <xf numFmtId="0" fontId="33" fillId="0" borderId="21" xfId="0" applyFont="1" applyBorder="1" applyAlignment="1">
      <alignment horizontal="left" vertical="center"/>
    </xf>
    <xf numFmtId="0" fontId="33" fillId="0" borderId="23" xfId="0" applyFont="1" applyBorder="1" applyAlignment="1">
      <alignment horizontal="left" vertical="center"/>
    </xf>
    <xf numFmtId="0" fontId="33" fillId="0" borderId="24" xfId="0" applyFont="1" applyBorder="1" applyAlignment="1">
      <alignment horizontal="left" vertical="center"/>
    </xf>
    <xf numFmtId="38" fontId="33" fillId="0" borderId="6" xfId="1" applyNumberFormat="1" applyFont="1" applyBorder="1" applyAlignment="1">
      <alignment horizontal="center" vertical="center"/>
    </xf>
    <xf numFmtId="0" fontId="35" fillId="0" borderId="17" xfId="0" applyFont="1" applyBorder="1" applyAlignment="1">
      <alignment vertical="center"/>
    </xf>
    <xf numFmtId="0" fontId="33" fillId="0" borderId="27" xfId="0" applyFont="1" applyBorder="1" applyAlignment="1">
      <alignment horizontal="left" vertical="center"/>
    </xf>
    <xf numFmtId="38" fontId="33" fillId="0" borderId="0" xfId="1" applyNumberFormat="1" applyFont="1" applyBorder="1" applyAlignment="1">
      <alignment horizontal="left" vertical="center"/>
    </xf>
    <xf numFmtId="0" fontId="33" fillId="0" borderId="0" xfId="0" quotePrefix="1" applyFont="1" applyBorder="1" applyAlignment="1">
      <alignment horizontal="left" vertical="center"/>
    </xf>
    <xf numFmtId="0" fontId="33" fillId="0" borderId="0" xfId="0" applyFont="1" applyBorder="1" applyAlignment="1">
      <alignment vertical="center"/>
    </xf>
    <xf numFmtId="194" fontId="40" fillId="0" borderId="0" xfId="1" applyNumberFormat="1" applyFont="1" applyAlignment="1">
      <alignment vertical="center"/>
    </xf>
    <xf numFmtId="0" fontId="34" fillId="0" borderId="0" xfId="0" applyFont="1" applyAlignment="1">
      <alignment vertical="center"/>
    </xf>
    <xf numFmtId="0" fontId="32" fillId="0" borderId="0" xfId="0" applyFont="1"/>
    <xf numFmtId="0" fontId="14" fillId="0" borderId="0" xfId="3" applyFont="1" applyAlignment="1">
      <alignment horizontal="left" vertical="center"/>
    </xf>
    <xf numFmtId="0" fontId="13" fillId="0" borderId="0" xfId="3" applyFont="1" applyAlignment="1">
      <alignment vertical="center"/>
    </xf>
    <xf numFmtId="0" fontId="14" fillId="0" borderId="0" xfId="3" applyFont="1" applyAlignment="1">
      <alignment vertical="center"/>
    </xf>
    <xf numFmtId="0" fontId="32" fillId="0" borderId="0" xfId="0" applyFont="1" applyFill="1" applyAlignment="1"/>
    <xf numFmtId="0" fontId="41" fillId="0" borderId="0" xfId="3" applyNumberFormat="1" applyFont="1" applyFill="1" applyBorder="1" applyAlignment="1">
      <alignment horizontal="left" vertical="center"/>
    </xf>
    <xf numFmtId="0" fontId="35" fillId="0" borderId="0" xfId="4" applyFont="1" applyFill="1" applyAlignment="1">
      <alignment vertical="center"/>
    </xf>
    <xf numFmtId="43" fontId="7" fillId="0" borderId="0" xfId="5" applyFont="1"/>
    <xf numFmtId="43" fontId="58" fillId="0" borderId="0" xfId="5" applyFont="1" applyFill="1"/>
    <xf numFmtId="43" fontId="19" fillId="0" borderId="54" xfId="5" applyFont="1" applyBorder="1"/>
    <xf numFmtId="43" fontId="7" fillId="0" borderId="55" xfId="5" applyFont="1" applyBorder="1"/>
    <xf numFmtId="43" fontId="7" fillId="0" borderId="56" xfId="5" applyFont="1" applyBorder="1"/>
    <xf numFmtId="43" fontId="7" fillId="0" borderId="6" xfId="5" applyFont="1" applyBorder="1"/>
    <xf numFmtId="43" fontId="22" fillId="0" borderId="5" xfId="5" applyFont="1" applyBorder="1"/>
    <xf numFmtId="43" fontId="7" fillId="0" borderId="0" xfId="5" applyFont="1" applyBorder="1"/>
    <xf numFmtId="9" fontId="23" fillId="15" borderId="6" xfId="7" applyNumberFormat="1" applyFont="1" applyFill="1" applyBorder="1" applyAlignment="1">
      <alignment horizontal="center"/>
    </xf>
    <xf numFmtId="43" fontId="6" fillId="0" borderId="5" xfId="5" applyFont="1" applyBorder="1" applyAlignment="1">
      <alignment horizontal="center" vertical="center"/>
    </xf>
    <xf numFmtId="43" fontId="7" fillId="0" borderId="5" xfId="5" applyFont="1" applyBorder="1"/>
    <xf numFmtId="43" fontId="26" fillId="0" borderId="57" xfId="5" applyFont="1" applyBorder="1"/>
    <xf numFmtId="43" fontId="15" fillId="0" borderId="5" xfId="5" applyFont="1" applyBorder="1" applyAlignment="1">
      <alignment horizontal="right"/>
    </xf>
    <xf numFmtId="43" fontId="15" fillId="0" borderId="0" xfId="5" applyFont="1" applyBorder="1"/>
    <xf numFmtId="43" fontId="7" fillId="0" borderId="5" xfId="5" applyFont="1" applyBorder="1" applyAlignment="1">
      <alignment horizontal="right"/>
    </xf>
    <xf numFmtId="43" fontId="28" fillId="0" borderId="5" xfId="5" applyFont="1" applyBorder="1" applyAlignment="1">
      <alignment horizontal="right"/>
    </xf>
    <xf numFmtId="43" fontId="28" fillId="0" borderId="0" xfId="5" applyFont="1" applyFill="1" applyBorder="1"/>
    <xf numFmtId="197" fontId="20" fillId="0" borderId="33" xfId="5" applyNumberFormat="1" applyFont="1" applyBorder="1"/>
    <xf numFmtId="43" fontId="9" fillId="0" borderId="5" xfId="5" applyFont="1" applyBorder="1" applyAlignment="1">
      <alignment horizontal="right"/>
    </xf>
    <xf numFmtId="206" fontId="29" fillId="15" borderId="33" xfId="5" applyNumberFormat="1" applyFont="1" applyFill="1" applyBorder="1"/>
    <xf numFmtId="206" fontId="30" fillId="18" borderId="39" xfId="5" applyNumberFormat="1" applyFont="1" applyFill="1" applyBorder="1"/>
    <xf numFmtId="207" fontId="10" fillId="0" borderId="0" xfId="5" applyNumberFormat="1" applyFont="1" applyBorder="1"/>
    <xf numFmtId="43" fontId="31" fillId="0" borderId="5" xfId="5" applyFont="1" applyBorder="1" applyAlignment="1">
      <alignment horizontal="right"/>
    </xf>
    <xf numFmtId="197" fontId="22" fillId="0" borderId="0" xfId="5" applyNumberFormat="1" applyFont="1" applyBorder="1"/>
    <xf numFmtId="207" fontId="10" fillId="0" borderId="6" xfId="5" applyNumberFormat="1" applyFont="1" applyBorder="1"/>
    <xf numFmtId="197" fontId="22" fillId="0" borderId="6" xfId="5" applyNumberFormat="1" applyFont="1" applyBorder="1"/>
    <xf numFmtId="43" fontId="7" fillId="0" borderId="27" xfId="5" applyFont="1" applyBorder="1"/>
    <xf numFmtId="43" fontId="7" fillId="0" borderId="17" xfId="5" applyFont="1" applyBorder="1"/>
    <xf numFmtId="207" fontId="10" fillId="0" borderId="12" xfId="5" applyNumberFormat="1" applyFont="1" applyBorder="1"/>
    <xf numFmtId="43" fontId="7" fillId="15" borderId="58" xfId="5" applyFont="1" applyFill="1" applyBorder="1"/>
    <xf numFmtId="0" fontId="46" fillId="0" borderId="0" xfId="7" applyFont="1"/>
    <xf numFmtId="195" fontId="20" fillId="62" borderId="11" xfId="7" applyNumberFormat="1" applyFont="1" applyFill="1" applyBorder="1" applyAlignment="1">
      <alignment horizontal="center"/>
    </xf>
    <xf numFmtId="195" fontId="20" fillId="62" borderId="12" xfId="7" applyNumberFormat="1" applyFont="1" applyFill="1" applyBorder="1" applyAlignment="1">
      <alignment horizontal="center"/>
    </xf>
    <xf numFmtId="195" fontId="20" fillId="62" borderId="13" xfId="7" applyNumberFormat="1" applyFont="1" applyFill="1" applyBorder="1" applyAlignment="1">
      <alignment horizontal="center"/>
    </xf>
    <xf numFmtId="192" fontId="20" fillId="0" borderId="33" xfId="1" applyFont="1" applyBorder="1" applyAlignment="1">
      <alignment horizontal="right"/>
    </xf>
    <xf numFmtId="2" fontId="220" fillId="15" borderId="22" xfId="22203" applyNumberFormat="1" applyFont="1" applyFill="1" applyBorder="1" applyAlignment="1">
      <alignment horizontal="left" vertical="center"/>
    </xf>
    <xf numFmtId="4" fontId="39" fillId="0" borderId="39" xfId="1" applyNumberFormat="1" applyFont="1" applyFill="1" applyBorder="1" applyAlignment="1">
      <alignment vertical="center"/>
    </xf>
    <xf numFmtId="43" fontId="12" fillId="17" borderId="33" xfId="5" applyNumberFormat="1" applyFont="1" applyFill="1" applyBorder="1"/>
    <xf numFmtId="43" fontId="27" fillId="15" borderId="30" xfId="5" applyNumberFormat="1" applyFont="1" applyFill="1" applyBorder="1" applyProtection="1">
      <protection hidden="1"/>
    </xf>
    <xf numFmtId="43" fontId="7" fillId="15" borderId="33" xfId="5" applyNumberFormat="1" applyFont="1" applyFill="1" applyBorder="1"/>
    <xf numFmtId="43" fontId="27" fillId="15" borderId="40" xfId="5" applyNumberFormat="1" applyFont="1" applyFill="1" applyBorder="1"/>
    <xf numFmtId="43" fontId="8" fillId="0" borderId="33" xfId="5" applyNumberFormat="1" applyFont="1" applyBorder="1"/>
    <xf numFmtId="0" fontId="44" fillId="0" borderId="14" xfId="0" quotePrefix="1" applyFont="1" applyBorder="1" applyAlignment="1">
      <alignment horizontal="left" vertical="center"/>
    </xf>
    <xf numFmtId="0" fontId="44" fillId="0" borderId="14" xfId="0" applyFont="1" applyBorder="1" applyAlignment="1">
      <alignment vertical="center"/>
    </xf>
    <xf numFmtId="0" fontId="44" fillId="0" borderId="14" xfId="0" applyFont="1" applyBorder="1" applyAlignment="1">
      <alignment horizontal="center" vertical="center"/>
    </xf>
    <xf numFmtId="0" fontId="39" fillId="0" borderId="0" xfId="0" applyFont="1" applyBorder="1" applyAlignment="1">
      <alignment horizontal="left" vertical="center"/>
    </xf>
    <xf numFmtId="0" fontId="39" fillId="0" borderId="33" xfId="0" applyFont="1" applyBorder="1" applyAlignment="1">
      <alignment horizontal="center" vertical="center"/>
    </xf>
    <xf numFmtId="0" fontId="39" fillId="0" borderId="28" xfId="0" applyFont="1" applyBorder="1" applyAlignment="1">
      <alignment horizontal="center" vertical="center"/>
    </xf>
    <xf numFmtId="38" fontId="44" fillId="0" borderId="14" xfId="1" applyNumberFormat="1" applyFont="1" applyBorder="1" applyAlignment="1">
      <alignment horizontal="center" vertical="center"/>
    </xf>
    <xf numFmtId="0" fontId="44" fillId="0" borderId="14" xfId="0" applyFont="1" applyBorder="1" applyAlignment="1">
      <alignment horizontal="left" vertical="center"/>
    </xf>
    <xf numFmtId="0" fontId="44" fillId="0" borderId="29" xfId="0" quotePrefix="1" applyFont="1" applyBorder="1" applyAlignment="1">
      <alignment horizontal="left" vertical="center"/>
    </xf>
    <xf numFmtId="43" fontId="224" fillId="0" borderId="44" xfId="850" applyFont="1" applyFill="1" applyBorder="1" applyAlignment="1">
      <alignment horizontal="right" vertical="center"/>
    </xf>
    <xf numFmtId="2" fontId="225" fillId="15" borderId="22" xfId="22203" applyNumberFormat="1" applyFont="1" applyFill="1" applyBorder="1" applyAlignment="1">
      <alignment horizontal="left" vertical="center"/>
    </xf>
    <xf numFmtId="0" fontId="39" fillId="0" borderId="0" xfId="22205" quotePrefix="1" applyFont="1" applyAlignment="1">
      <alignment horizontal="left" vertical="center"/>
    </xf>
    <xf numFmtId="0" fontId="44" fillId="0" borderId="19" xfId="0" applyFont="1" applyBorder="1" applyAlignment="1">
      <alignment horizontal="left" vertical="center"/>
    </xf>
    <xf numFmtId="0" fontId="44" fillId="0" borderId="19" xfId="0" quotePrefix="1" applyFont="1" applyBorder="1" applyAlignment="1">
      <alignment horizontal="left" vertical="center"/>
    </xf>
    <xf numFmtId="0" fontId="44" fillId="0" borderId="19" xfId="0" applyFont="1" applyBorder="1" applyAlignment="1">
      <alignment vertical="center"/>
    </xf>
    <xf numFmtId="0" fontId="39" fillId="15" borderId="20" xfId="0" applyFont="1" applyFill="1" applyBorder="1" applyAlignment="1">
      <alignment horizontal="center" vertical="center"/>
    </xf>
    <xf numFmtId="38" fontId="44" fillId="0" borderId="14" xfId="1" applyNumberFormat="1" applyFont="1" applyBorder="1" applyAlignment="1">
      <alignment horizontal="left" vertical="center"/>
    </xf>
    <xf numFmtId="38" fontId="44" fillId="0" borderId="16" xfId="1" quotePrefix="1" applyNumberFormat="1" applyFont="1" applyBorder="1" applyAlignment="1">
      <alignment horizontal="right" vertical="center"/>
    </xf>
    <xf numFmtId="38" fontId="44" fillId="0" borderId="22" xfId="1" applyNumberFormat="1" applyFont="1" applyBorder="1" applyAlignment="1">
      <alignment horizontal="center" vertical="center"/>
    </xf>
    <xf numFmtId="38" fontId="44" fillId="0" borderId="22" xfId="1" applyNumberFormat="1" applyFont="1" applyBorder="1" applyAlignment="1">
      <alignment horizontal="left" vertical="center"/>
    </xf>
    <xf numFmtId="38" fontId="44" fillId="0" borderId="14" xfId="1" applyNumberFormat="1" applyFont="1" applyBorder="1" applyAlignment="1">
      <alignment horizontal="right" vertical="center"/>
    </xf>
    <xf numFmtId="0" fontId="44" fillId="0" borderId="14" xfId="3" applyFont="1" applyBorder="1" applyAlignment="1">
      <alignment horizontal="left" vertical="center"/>
    </xf>
    <xf numFmtId="38" fontId="44" fillId="0" borderId="14" xfId="2" applyNumberFormat="1" applyFont="1" applyBorder="1" applyAlignment="1">
      <alignment horizontal="left" vertical="center"/>
    </xf>
    <xf numFmtId="0" fontId="44" fillId="0" borderId="15" xfId="3" applyFont="1" applyBorder="1" applyAlignment="1">
      <alignment horizontal="left" vertical="center"/>
    </xf>
    <xf numFmtId="38" fontId="44" fillId="0" borderId="15" xfId="2" applyNumberFormat="1" applyFont="1" applyBorder="1" applyAlignment="1">
      <alignment horizontal="left" vertical="center"/>
    </xf>
    <xf numFmtId="38" fontId="44" fillId="0" borderId="25" xfId="1" applyNumberFormat="1" applyFont="1" applyBorder="1" applyAlignment="1">
      <alignment horizontal="left" vertical="center"/>
    </xf>
    <xf numFmtId="0" fontId="44" fillId="0" borderId="25" xfId="0" quotePrefix="1" applyFont="1" applyBorder="1" applyAlignment="1">
      <alignment horizontal="left" vertical="center"/>
    </xf>
    <xf numFmtId="0" fontId="44" fillId="0" borderId="25" xfId="0" applyFont="1" applyBorder="1" applyAlignment="1">
      <alignment vertical="center"/>
    </xf>
    <xf numFmtId="38" fontId="44" fillId="0" borderId="26" xfId="1" applyNumberFormat="1" applyFont="1" applyBorder="1" applyAlignment="1">
      <alignment horizontal="center" vertical="center"/>
    </xf>
    <xf numFmtId="0" fontId="44" fillId="0" borderId="17" xfId="0" applyFont="1" applyBorder="1" applyAlignment="1">
      <alignment vertical="center"/>
    </xf>
    <xf numFmtId="0" fontId="39" fillId="0" borderId="12" xfId="0" applyFont="1" applyBorder="1" applyAlignment="1">
      <alignment horizontal="center" vertical="center"/>
    </xf>
    <xf numFmtId="0" fontId="44" fillId="0" borderId="18" xfId="0" applyFont="1" applyBorder="1" applyAlignment="1">
      <alignment vertical="center"/>
    </xf>
    <xf numFmtId="0" fontId="44" fillId="0" borderId="29" xfId="0" applyFont="1" applyBorder="1" applyAlignment="1">
      <alignment vertical="center"/>
    </xf>
    <xf numFmtId="2" fontId="44" fillId="0" borderId="29" xfId="0" applyNumberFormat="1" applyFont="1" applyFill="1" applyBorder="1" applyAlignment="1">
      <alignment vertical="center"/>
    </xf>
    <xf numFmtId="4" fontId="39" fillId="0" borderId="31" xfId="0" applyNumberFormat="1" applyFont="1" applyFill="1" applyBorder="1" applyAlignment="1">
      <alignment horizontal="right" vertical="center"/>
    </xf>
    <xf numFmtId="3" fontId="44" fillId="0" borderId="20" xfId="0" applyNumberFormat="1" applyFont="1" applyFill="1" applyBorder="1" applyAlignment="1">
      <alignment vertical="center"/>
    </xf>
    <xf numFmtId="0" fontId="44" fillId="0" borderId="32" xfId="0" applyFont="1" applyBorder="1" applyAlignment="1">
      <alignment vertical="center"/>
    </xf>
    <xf numFmtId="0" fontId="44" fillId="0" borderId="24" xfId="0" applyFont="1" applyBorder="1" applyAlignment="1">
      <alignment vertical="center"/>
    </xf>
    <xf numFmtId="209" fontId="39" fillId="0" borderId="25" xfId="1" applyNumberFormat="1" applyFont="1" applyFill="1" applyBorder="1" applyAlignment="1">
      <alignment horizontal="center" vertical="center"/>
    </xf>
    <xf numFmtId="195" fontId="39" fillId="0" borderId="25" xfId="0" applyNumberFormat="1" applyFont="1" applyFill="1" applyBorder="1" applyAlignment="1">
      <alignment horizontal="center" vertical="center"/>
    </xf>
    <xf numFmtId="4" fontId="39" fillId="0" borderId="32" xfId="0" applyNumberFormat="1" applyFont="1" applyFill="1" applyBorder="1" applyAlignment="1">
      <alignment vertical="center"/>
    </xf>
    <xf numFmtId="3" fontId="44" fillId="0" borderId="16" xfId="0" applyNumberFormat="1" applyFont="1" applyFill="1" applyBorder="1" applyAlignment="1">
      <alignment vertical="center"/>
    </xf>
    <xf numFmtId="4" fontId="39" fillId="0" borderId="36" xfId="0" applyNumberFormat="1" applyFont="1" applyFill="1" applyBorder="1" applyAlignment="1">
      <alignment vertical="center"/>
    </xf>
    <xf numFmtId="2" fontId="39" fillId="0" borderId="25" xfId="0" quotePrefix="1" applyNumberFormat="1" applyFont="1" applyFill="1" applyBorder="1" applyAlignment="1">
      <alignment horizontal="center" vertical="center"/>
    </xf>
    <xf numFmtId="4" fontId="39" fillId="0" borderId="40" xfId="0" applyNumberFormat="1" applyFont="1" applyFill="1" applyBorder="1" applyAlignment="1">
      <alignment vertical="center"/>
    </xf>
    <xf numFmtId="0" fontId="39" fillId="0" borderId="33" xfId="3" applyFont="1" applyBorder="1" applyAlignment="1">
      <alignment horizontal="center" vertical="center"/>
    </xf>
    <xf numFmtId="0" fontId="44" fillId="0" borderId="35" xfId="3" applyFont="1" applyBorder="1" applyAlignment="1">
      <alignment vertical="center"/>
    </xf>
    <xf numFmtId="0" fontId="44" fillId="0" borderId="25" xfId="3" quotePrefix="1" applyFont="1" applyBorder="1" applyAlignment="1">
      <alignment horizontal="left" vertical="center"/>
    </xf>
    <xf numFmtId="2" fontId="44" fillId="0" borderId="25" xfId="3" applyNumberFormat="1" applyFont="1" applyFill="1" applyBorder="1" applyAlignment="1">
      <alignment vertical="center"/>
    </xf>
    <xf numFmtId="3" fontId="39" fillId="0" borderId="33" xfId="3" applyNumberFormat="1" applyFont="1" applyFill="1" applyBorder="1" applyAlignment="1">
      <alignment vertical="center"/>
    </xf>
    <xf numFmtId="4" fontId="39" fillId="0" borderId="33" xfId="0" applyNumberFormat="1" applyFont="1" applyFill="1" applyBorder="1" applyAlignment="1">
      <alignment horizontal="right" vertical="center"/>
    </xf>
    <xf numFmtId="0" fontId="44" fillId="0" borderId="36" xfId="0" applyFont="1" applyBorder="1" applyAlignment="1">
      <alignment vertical="center"/>
    </xf>
    <xf numFmtId="2" fontId="44" fillId="0" borderId="14" xfId="0" applyNumberFormat="1" applyFont="1" applyFill="1" applyBorder="1" applyAlignment="1">
      <alignment vertical="center"/>
    </xf>
    <xf numFmtId="2" fontId="44" fillId="0" borderId="14" xfId="0" quotePrefix="1" applyNumberFormat="1" applyFont="1" applyFill="1" applyBorder="1" applyAlignment="1">
      <alignment vertical="center"/>
    </xf>
    <xf numFmtId="3" fontId="44" fillId="0" borderId="34" xfId="0" applyNumberFormat="1" applyFont="1" applyFill="1" applyBorder="1" applyAlignment="1">
      <alignment vertical="center"/>
    </xf>
    <xf numFmtId="4" fontId="44" fillId="0" borderId="34" xfId="0" applyNumberFormat="1" applyFont="1" applyFill="1" applyBorder="1" applyAlignment="1">
      <alignment vertical="center"/>
    </xf>
    <xf numFmtId="0" fontId="44" fillId="0" borderId="35" xfId="0" applyFont="1" applyBorder="1" applyAlignment="1">
      <alignment horizontal="left" vertical="center"/>
    </xf>
    <xf numFmtId="0" fontId="39" fillId="0" borderId="37" xfId="0" applyFont="1" applyBorder="1" applyAlignment="1">
      <alignment horizontal="left" vertical="center"/>
    </xf>
    <xf numFmtId="201" fontId="44" fillId="0" borderId="37" xfId="0" applyNumberFormat="1" applyFont="1" applyFill="1" applyBorder="1" applyAlignment="1">
      <alignment vertical="center"/>
    </xf>
    <xf numFmtId="3" fontId="44" fillId="0" borderId="37" xfId="0" applyNumberFormat="1" applyFont="1" applyFill="1" applyBorder="1" applyAlignment="1">
      <alignment vertical="center"/>
    </xf>
    <xf numFmtId="38" fontId="39" fillId="0" borderId="38" xfId="1" applyNumberFormat="1" applyFont="1" applyFill="1" applyBorder="1" applyAlignment="1">
      <alignment vertical="center"/>
    </xf>
    <xf numFmtId="4" fontId="39" fillId="0" borderId="38" xfId="0" applyNumberFormat="1" applyFont="1" applyFill="1" applyBorder="1" applyAlignment="1">
      <alignment vertical="center"/>
    </xf>
    <xf numFmtId="2" fontId="39" fillId="16" borderId="27" xfId="0" quotePrefix="1" applyNumberFormat="1" applyFont="1" applyFill="1" applyBorder="1" applyAlignment="1">
      <alignment vertical="center"/>
    </xf>
    <xf numFmtId="2" fontId="39" fillId="16" borderId="17" xfId="0" applyNumberFormat="1" applyFont="1" applyFill="1" applyBorder="1" applyAlignment="1">
      <alignment vertical="center"/>
    </xf>
    <xf numFmtId="38" fontId="39" fillId="0" borderId="39" xfId="1" applyNumberFormat="1" applyFont="1" applyFill="1" applyBorder="1" applyAlignment="1">
      <alignment vertical="center"/>
    </xf>
    <xf numFmtId="3" fontId="44" fillId="0" borderId="52" xfId="0" applyNumberFormat="1" applyFont="1" applyFill="1" applyBorder="1" applyAlignment="1">
      <alignment vertical="center"/>
    </xf>
    <xf numFmtId="2" fontId="39" fillId="16" borderId="17" xfId="0" quotePrefix="1" applyNumberFormat="1" applyFont="1" applyFill="1" applyBorder="1" applyAlignment="1">
      <alignment vertical="center"/>
    </xf>
    <xf numFmtId="0" fontId="39" fillId="0" borderId="35" xfId="0" quotePrefix="1" applyFont="1" applyBorder="1" applyAlignment="1">
      <alignment horizontal="left" vertical="center"/>
    </xf>
    <xf numFmtId="0" fontId="44" fillId="0" borderId="17" xfId="0" applyFont="1" applyBorder="1" applyAlignment="1">
      <alignment horizontal="left" vertical="center"/>
    </xf>
    <xf numFmtId="38" fontId="44" fillId="0" borderId="17" xfId="1" applyNumberFormat="1" applyFont="1" applyFill="1" applyBorder="1" applyAlignment="1">
      <alignment horizontal="center" vertical="center"/>
    </xf>
    <xf numFmtId="201" fontId="44" fillId="0" borderId="17" xfId="0" applyNumberFormat="1" applyFont="1" applyFill="1" applyBorder="1" applyAlignment="1">
      <alignment vertical="center"/>
    </xf>
    <xf numFmtId="201" fontId="44" fillId="0" borderId="35" xfId="0" applyNumberFormat="1" applyFont="1" applyFill="1" applyBorder="1" applyAlignment="1">
      <alignment horizontal="center" vertical="center"/>
    </xf>
    <xf numFmtId="3" fontId="44" fillId="0" borderId="40" xfId="0" applyNumberFormat="1" applyFont="1" applyFill="1" applyBorder="1" applyAlignment="1">
      <alignment vertical="center"/>
    </xf>
    <xf numFmtId="3" fontId="44" fillId="0" borderId="12" xfId="0" applyNumberFormat="1" applyFont="1" applyFill="1" applyBorder="1" applyAlignment="1">
      <alignment vertical="center"/>
    </xf>
    <xf numFmtId="0" fontId="39" fillId="0" borderId="40" xfId="0" applyFont="1" applyBorder="1" applyAlignment="1">
      <alignment horizontal="center" vertical="center"/>
    </xf>
    <xf numFmtId="0" fontId="227" fillId="0" borderId="0" xfId="0" applyFont="1" applyAlignment="1">
      <alignment vertical="center"/>
    </xf>
    <xf numFmtId="0" fontId="228" fillId="0" borderId="41" xfId="0" quotePrefix="1" applyFont="1" applyBorder="1" applyAlignment="1">
      <alignment horizontal="left" vertical="center"/>
    </xf>
    <xf numFmtId="0" fontId="226" fillId="0" borderId="42" xfId="0" applyFont="1" applyFill="1" applyBorder="1" applyAlignment="1">
      <alignment horizontal="centerContinuous" vertical="center"/>
    </xf>
    <xf numFmtId="3" fontId="228" fillId="0" borderId="20" xfId="0" quotePrefix="1" applyNumberFormat="1" applyFont="1" applyBorder="1" applyAlignment="1">
      <alignment horizontal="center" vertical="center"/>
    </xf>
    <xf numFmtId="0" fontId="226" fillId="0" borderId="43" xfId="0" applyFont="1" applyBorder="1" applyAlignment="1">
      <alignment horizontal="centerContinuous" vertical="center"/>
    </xf>
    <xf numFmtId="49" fontId="226" fillId="0" borderId="49" xfId="0" applyNumberFormat="1" applyFont="1" applyFill="1" applyBorder="1" applyAlignment="1">
      <alignment vertical="center"/>
    </xf>
    <xf numFmtId="0" fontId="227" fillId="0" borderId="51" xfId="0" applyFont="1" applyBorder="1" applyAlignment="1">
      <alignment horizontal="left" vertical="center"/>
    </xf>
    <xf numFmtId="3" fontId="226" fillId="0" borderId="26" xfId="0" applyNumberFormat="1" applyFont="1" applyFill="1" applyBorder="1" applyAlignment="1">
      <alignment horizontal="right" vertical="center"/>
    </xf>
    <xf numFmtId="0" fontId="228" fillId="0" borderId="35" xfId="0" applyFont="1" applyBorder="1" applyAlignment="1" applyProtection="1">
      <alignment horizontal="center" vertical="center"/>
      <protection locked="0"/>
    </xf>
    <xf numFmtId="0" fontId="228" fillId="0" borderId="36" xfId="0" applyFont="1" applyBorder="1" applyAlignment="1">
      <alignment horizontal="center" vertical="center"/>
    </xf>
    <xf numFmtId="3" fontId="228" fillId="0" borderId="36" xfId="0" applyNumberFormat="1" applyFont="1" applyBorder="1" applyAlignment="1">
      <alignment horizontal="right" vertical="center"/>
    </xf>
    <xf numFmtId="3" fontId="228" fillId="0" borderId="29" xfId="0" applyNumberFormat="1" applyFont="1" applyBorder="1" applyAlignment="1">
      <alignment vertical="center"/>
    </xf>
    <xf numFmtId="0" fontId="226" fillId="0" borderId="36" xfId="0" applyFont="1" applyBorder="1" applyAlignment="1">
      <alignment horizontal="center" vertical="center"/>
    </xf>
    <xf numFmtId="0" fontId="226" fillId="0" borderId="29" xfId="0" applyFont="1" applyBorder="1" applyAlignment="1">
      <alignment vertical="center"/>
    </xf>
    <xf numFmtId="0" fontId="228" fillId="0" borderId="29" xfId="0" applyFont="1" applyBorder="1" applyAlignment="1">
      <alignment vertical="center"/>
    </xf>
    <xf numFmtId="0" fontId="228" fillId="0" borderId="29" xfId="0" applyFont="1" applyBorder="1" applyAlignment="1">
      <alignment horizontal="right" vertical="center"/>
    </xf>
    <xf numFmtId="192" fontId="228" fillId="0" borderId="44" xfId="1" applyNumberFormat="1" applyFont="1" applyBorder="1" applyAlignment="1">
      <alignment horizontal="right" vertical="center"/>
    </xf>
    <xf numFmtId="192" fontId="228" fillId="0" borderId="36" xfId="1" applyNumberFormat="1" applyFont="1" applyBorder="1" applyAlignment="1">
      <alignment horizontal="right" vertical="center"/>
    </xf>
    <xf numFmtId="0" fontId="228" fillId="0" borderId="44" xfId="0" applyFont="1" applyBorder="1" applyAlignment="1">
      <alignment horizontal="center" vertical="center"/>
    </xf>
    <xf numFmtId="0" fontId="228" fillId="0" borderId="14" xfId="0" applyFont="1" applyBorder="1" applyAlignment="1">
      <alignment horizontal="right" vertical="center"/>
    </xf>
    <xf numFmtId="0" fontId="228" fillId="0" borderId="14" xfId="0" applyFont="1" applyBorder="1" applyAlignment="1">
      <alignment vertical="center"/>
    </xf>
    <xf numFmtId="192" fontId="231" fillId="64" borderId="44" xfId="1" applyNumberFormat="1" applyFont="1" applyFill="1" applyBorder="1" applyAlignment="1">
      <alignment horizontal="right" vertical="center"/>
    </xf>
    <xf numFmtId="0" fontId="228" fillId="0" borderId="14" xfId="8" applyFont="1" applyBorder="1" applyAlignment="1">
      <alignment vertical="center"/>
    </xf>
    <xf numFmtId="0" fontId="228" fillId="0" borderId="14" xfId="8" applyFont="1" applyBorder="1" applyAlignment="1">
      <alignment horizontal="left" vertical="center"/>
    </xf>
    <xf numFmtId="3" fontId="227" fillId="0" borderId="0" xfId="0" applyNumberFormat="1" applyFont="1" applyAlignment="1">
      <alignment vertical="center"/>
    </xf>
    <xf numFmtId="0" fontId="227" fillId="0" borderId="14" xfId="0" applyFont="1" applyBorder="1" applyAlignment="1" applyProtection="1">
      <alignment horizontal="left" vertical="center"/>
    </xf>
    <xf numFmtId="192" fontId="228" fillId="0" borderId="14" xfId="1" applyNumberFormat="1" applyFont="1" applyBorder="1" applyAlignment="1">
      <alignment vertical="center"/>
    </xf>
    <xf numFmtId="0" fontId="228" fillId="0" borderId="32" xfId="0" applyFont="1" applyBorder="1" applyAlignment="1">
      <alignment horizontal="center" vertical="center"/>
    </xf>
    <xf numFmtId="0" fontId="228" fillId="0" borderId="25" xfId="0" applyFont="1" applyBorder="1" applyAlignment="1">
      <alignment horizontal="right" vertical="center"/>
    </xf>
    <xf numFmtId="0" fontId="228" fillId="0" borderId="25" xfId="0" applyFont="1" applyBorder="1" applyAlignment="1">
      <alignment vertical="center"/>
    </xf>
    <xf numFmtId="192" fontId="228" fillId="0" borderId="32" xfId="1" applyNumberFormat="1" applyFont="1" applyBorder="1" applyAlignment="1">
      <alignment horizontal="right" vertical="center"/>
    </xf>
    <xf numFmtId="192" fontId="228" fillId="0" borderId="25" xfId="1" applyNumberFormat="1" applyFont="1" applyBorder="1" applyAlignment="1">
      <alignment horizontal="right" vertical="center"/>
    </xf>
    <xf numFmtId="0" fontId="226" fillId="57" borderId="33" xfId="0" applyFont="1" applyFill="1" applyBorder="1" applyAlignment="1">
      <alignment horizontal="center" vertical="center"/>
    </xf>
    <xf numFmtId="0" fontId="226" fillId="57" borderId="37" xfId="0" applyFont="1" applyFill="1" applyBorder="1" applyAlignment="1">
      <alignment horizontal="left" vertical="center"/>
    </xf>
    <xf numFmtId="0" fontId="226" fillId="57" borderId="37" xfId="0" applyFont="1" applyFill="1" applyBorder="1" applyAlignment="1">
      <alignment horizontal="right" vertical="center"/>
    </xf>
    <xf numFmtId="192" fontId="226" fillId="57" borderId="33" xfId="1" applyNumberFormat="1" applyFont="1" applyFill="1" applyBorder="1" applyAlignment="1">
      <alignment horizontal="right" vertical="center"/>
    </xf>
    <xf numFmtId="0" fontId="228" fillId="0" borderId="34" xfId="0" applyFont="1" applyBorder="1" applyAlignment="1">
      <alignment horizontal="center" vertical="center"/>
    </xf>
    <xf numFmtId="0" fontId="226" fillId="0" borderId="0" xfId="0" applyFont="1" applyBorder="1" applyAlignment="1">
      <alignment horizontal="left" vertical="center"/>
    </xf>
    <xf numFmtId="0" fontId="226" fillId="0" borderId="0" xfId="0" applyFont="1" applyBorder="1" applyAlignment="1">
      <alignment horizontal="right" vertical="center"/>
    </xf>
    <xf numFmtId="192" fontId="226" fillId="0" borderId="34" xfId="1" applyNumberFormat="1" applyFont="1" applyBorder="1" applyAlignment="1">
      <alignment horizontal="right" vertical="center"/>
    </xf>
    <xf numFmtId="192" fontId="226" fillId="0" borderId="0" xfId="1" applyNumberFormat="1" applyFont="1" applyBorder="1" applyAlignment="1">
      <alignment horizontal="right" vertical="center"/>
    </xf>
    <xf numFmtId="0" fontId="226" fillId="0" borderId="44" xfId="0" applyFont="1" applyBorder="1" applyAlignment="1">
      <alignment horizontal="center" vertical="center"/>
    </xf>
    <xf numFmtId="0" fontId="226" fillId="0" borderId="14" xfId="0" applyFont="1" applyBorder="1" applyAlignment="1">
      <alignment vertical="center"/>
    </xf>
    <xf numFmtId="192" fontId="226" fillId="0" borderId="44" xfId="1" applyNumberFormat="1" applyFont="1" applyBorder="1" applyAlignment="1">
      <alignment horizontal="right" vertical="center"/>
    </xf>
    <xf numFmtId="192" fontId="226" fillId="0" borderId="14" xfId="1" applyNumberFormat="1" applyFont="1" applyBorder="1" applyAlignment="1">
      <alignment vertical="center"/>
    </xf>
    <xf numFmtId="192" fontId="226" fillId="0" borderId="36" xfId="1" applyNumberFormat="1" applyFont="1" applyBorder="1" applyAlignment="1">
      <alignment horizontal="right" vertical="center"/>
    </xf>
    <xf numFmtId="192" fontId="226" fillId="0" borderId="29" xfId="1" applyNumberFormat="1" applyFont="1" applyBorder="1" applyAlignment="1">
      <alignment vertical="center"/>
    </xf>
    <xf numFmtId="0" fontId="227" fillId="0" borderId="22" xfId="0" applyFont="1" applyBorder="1" applyAlignment="1">
      <alignment vertical="center"/>
    </xf>
    <xf numFmtId="192" fontId="228" fillId="0" borderId="29" xfId="1" applyNumberFormat="1" applyFont="1" applyBorder="1" applyAlignment="1">
      <alignment vertical="center"/>
    </xf>
    <xf numFmtId="0" fontId="228" fillId="0" borderId="33" xfId="0" applyFont="1" applyBorder="1" applyAlignment="1">
      <alignment horizontal="center" vertical="center"/>
    </xf>
    <xf numFmtId="0" fontId="226" fillId="0" borderId="37" xfId="0" applyFont="1" applyBorder="1" applyAlignment="1">
      <alignment vertical="center"/>
    </xf>
    <xf numFmtId="0" fontId="226" fillId="0" borderId="37" xfId="0" applyFont="1" applyBorder="1" applyAlignment="1">
      <alignment horizontal="right" vertical="center"/>
    </xf>
    <xf numFmtId="192" fontId="226" fillId="0" borderId="33" xfId="1" applyNumberFormat="1" applyFont="1" applyBorder="1" applyAlignment="1">
      <alignment horizontal="right" vertical="center"/>
    </xf>
    <xf numFmtId="192" fontId="226" fillId="0" borderId="37" xfId="1" applyNumberFormat="1" applyFont="1" applyBorder="1" applyAlignment="1">
      <alignment vertical="center"/>
    </xf>
    <xf numFmtId="0" fontId="229" fillId="0" borderId="22" xfId="0" applyFont="1" applyBorder="1" applyAlignment="1">
      <alignment vertical="center"/>
    </xf>
    <xf numFmtId="0" fontId="226" fillId="0" borderId="36" xfId="3" applyFont="1" applyBorder="1" applyAlignment="1">
      <alignment horizontal="center" vertical="center"/>
    </xf>
    <xf numFmtId="0" fontId="226" fillId="0" borderId="29" xfId="3" applyFont="1" applyBorder="1" applyAlignment="1">
      <alignment vertical="center"/>
    </xf>
    <xf numFmtId="0" fontId="228" fillId="0" borderId="29" xfId="3" applyFont="1" applyBorder="1" applyAlignment="1">
      <alignment vertical="center"/>
    </xf>
    <xf numFmtId="3" fontId="228" fillId="0" borderId="36" xfId="3" applyNumberFormat="1" applyFont="1" applyBorder="1" applyAlignment="1">
      <alignment horizontal="center" vertical="center"/>
    </xf>
    <xf numFmtId="192" fontId="228" fillId="0" borderId="36" xfId="1" applyFont="1" applyBorder="1" applyAlignment="1">
      <alignment vertical="center"/>
    </xf>
    <xf numFmtId="4" fontId="228" fillId="0" borderId="36" xfId="3" applyNumberFormat="1" applyFont="1" applyBorder="1" applyAlignment="1">
      <alignment horizontal="center" vertical="center"/>
    </xf>
    <xf numFmtId="0" fontId="228" fillId="0" borderId="36" xfId="3" applyFont="1" applyBorder="1" applyAlignment="1">
      <alignment horizontal="center" vertical="center"/>
    </xf>
    <xf numFmtId="0" fontId="228" fillId="0" borderId="29" xfId="3" applyFont="1" applyBorder="1" applyAlignment="1">
      <alignment horizontal="right" vertical="center"/>
    </xf>
    <xf numFmtId="0" fontId="233" fillId="0" borderId="34" xfId="3" applyFont="1" applyBorder="1" applyAlignment="1">
      <alignment horizontal="center" vertical="center"/>
    </xf>
    <xf numFmtId="0" fontId="228" fillId="0" borderId="0" xfId="3" applyFont="1" applyBorder="1" applyAlignment="1">
      <alignment horizontal="right" vertical="center"/>
    </xf>
    <xf numFmtId="0" fontId="228" fillId="0" borderId="0" xfId="3" applyFont="1" applyBorder="1" applyAlignment="1">
      <alignment vertical="center"/>
    </xf>
    <xf numFmtId="3" fontId="228" fillId="0" borderId="34" xfId="3" applyNumberFormat="1" applyFont="1" applyBorder="1" applyAlignment="1">
      <alignment horizontal="center" vertical="center"/>
    </xf>
    <xf numFmtId="192" fontId="228" fillId="0" borderId="34" xfId="1" applyFont="1" applyBorder="1" applyAlignment="1">
      <alignment vertical="center"/>
    </xf>
    <xf numFmtId="4" fontId="228" fillId="0" borderId="34" xfId="3" applyNumberFormat="1" applyFont="1" applyBorder="1" applyAlignment="1">
      <alignment horizontal="center" vertical="center"/>
    </xf>
    <xf numFmtId="0" fontId="228" fillId="0" borderId="33" xfId="3" applyFont="1" applyBorder="1" applyAlignment="1">
      <alignment horizontal="center" vertical="center"/>
    </xf>
    <xf numFmtId="0" fontId="228" fillId="0" borderId="37" xfId="3" applyFont="1" applyBorder="1" applyAlignment="1">
      <alignment horizontal="left" vertical="center"/>
    </xf>
    <xf numFmtId="0" fontId="226" fillId="0" borderId="37" xfId="3" applyFont="1" applyBorder="1" applyAlignment="1">
      <alignment horizontal="right" vertical="center"/>
    </xf>
    <xf numFmtId="3" fontId="226" fillId="0" borderId="33" xfId="3" applyNumberFormat="1" applyFont="1" applyBorder="1" applyAlignment="1">
      <alignment horizontal="center" vertical="center"/>
    </xf>
    <xf numFmtId="192" fontId="226" fillId="0" borderId="33" xfId="1" applyFont="1" applyBorder="1" applyAlignment="1">
      <alignment vertical="center"/>
    </xf>
    <xf numFmtId="0" fontId="228" fillId="0" borderId="33" xfId="0" applyFont="1" applyFill="1" applyBorder="1" applyAlignment="1">
      <alignment horizontal="center" vertical="center"/>
    </xf>
    <xf numFmtId="0" fontId="227" fillId="0" borderId="0" xfId="0" applyFont="1" applyFill="1" applyAlignment="1">
      <alignment vertical="center"/>
    </xf>
    <xf numFmtId="0" fontId="228" fillId="15" borderId="28" xfId="3" applyFont="1" applyFill="1" applyBorder="1" applyAlignment="1">
      <alignment horizontal="center" vertical="center"/>
    </xf>
    <xf numFmtId="3" fontId="228" fillId="15" borderId="28" xfId="3" applyNumberFormat="1" applyFont="1" applyFill="1" applyBorder="1" applyAlignment="1">
      <alignment horizontal="center" vertical="center"/>
    </xf>
    <xf numFmtId="192" fontId="228" fillId="15" borderId="28" xfId="1" applyFont="1" applyFill="1" applyBorder="1" applyAlignment="1">
      <alignment vertical="center"/>
    </xf>
    <xf numFmtId="4" fontId="234" fillId="15" borderId="28" xfId="3" applyNumberFormat="1" applyFont="1" applyFill="1" applyBorder="1" applyAlignment="1">
      <alignment horizontal="center" vertical="center"/>
    </xf>
    <xf numFmtId="0" fontId="228" fillId="15" borderId="36" xfId="3" applyFont="1" applyFill="1" applyBorder="1" applyAlignment="1">
      <alignment horizontal="center" vertical="center"/>
    </xf>
    <xf numFmtId="3" fontId="228" fillId="15" borderId="36" xfId="3" applyNumberFormat="1" applyFont="1" applyFill="1" applyBorder="1" applyAlignment="1">
      <alignment horizontal="center" vertical="center"/>
    </xf>
    <xf numFmtId="192" fontId="228" fillId="15" borderId="36" xfId="1" applyFont="1" applyFill="1" applyBorder="1" applyAlignment="1">
      <alignment vertical="center"/>
    </xf>
    <xf numFmtId="4" fontId="234" fillId="15" borderId="36" xfId="3" applyNumberFormat="1" applyFont="1" applyFill="1" applyBorder="1" applyAlignment="1">
      <alignment horizontal="center" vertical="center"/>
    </xf>
    <xf numFmtId="0" fontId="228" fillId="0" borderId="44" xfId="3" applyFont="1" applyBorder="1" applyAlignment="1">
      <alignment horizontal="center" vertical="center"/>
    </xf>
    <xf numFmtId="0" fontId="228" fillId="0" borderId="14" xfId="3" applyFont="1" applyBorder="1" applyAlignment="1">
      <alignment horizontal="right" vertical="center"/>
    </xf>
    <xf numFmtId="0" fontId="227" fillId="0" borderId="14" xfId="2586" applyFont="1" applyFill="1" applyBorder="1" applyAlignment="1" applyProtection="1">
      <alignment horizontal="left" vertical="center"/>
    </xf>
    <xf numFmtId="0" fontId="228" fillId="0" borderId="34" xfId="3" applyFont="1" applyBorder="1" applyAlignment="1">
      <alignment horizontal="center" vertical="center"/>
    </xf>
    <xf numFmtId="192" fontId="226" fillId="57" borderId="37" xfId="1" applyNumberFormat="1" applyFont="1" applyFill="1" applyBorder="1" applyAlignment="1">
      <alignment vertical="center"/>
    </xf>
    <xf numFmtId="43" fontId="228" fillId="15" borderId="28" xfId="850" applyFont="1" applyFill="1" applyBorder="1" applyAlignment="1">
      <alignment vertical="center"/>
    </xf>
    <xf numFmtId="43" fontId="228" fillId="15" borderId="36" xfId="850" applyFont="1" applyFill="1" applyBorder="1" applyAlignment="1">
      <alignment vertical="center"/>
    </xf>
    <xf numFmtId="43" fontId="228" fillId="0" borderId="36" xfId="850" applyFont="1" applyBorder="1" applyAlignment="1">
      <alignment vertical="center"/>
    </xf>
    <xf numFmtId="43" fontId="228" fillId="0" borderId="34" xfId="850" applyFont="1" applyBorder="1" applyAlignment="1">
      <alignment vertical="center"/>
    </xf>
    <xf numFmtId="0" fontId="228" fillId="57" borderId="33" xfId="3" applyFont="1" applyFill="1" applyBorder="1" applyAlignment="1">
      <alignment horizontal="center" vertical="center"/>
    </xf>
    <xf numFmtId="3" fontId="227" fillId="0" borderId="0" xfId="0" applyNumberFormat="1" applyFont="1" applyAlignment="1">
      <alignment horizontal="right" vertical="center"/>
    </xf>
    <xf numFmtId="0" fontId="44" fillId="0" borderId="0" xfId="22207" quotePrefix="1" applyFont="1" applyAlignment="1">
      <alignment horizontal="left" vertical="center"/>
    </xf>
    <xf numFmtId="0" fontId="44" fillId="0" borderId="0" xfId="3" applyFont="1" applyAlignment="1">
      <alignment vertical="center"/>
    </xf>
    <xf numFmtId="0" fontId="44" fillId="0" borderId="0" xfId="3" applyFont="1" applyAlignment="1">
      <alignment horizontal="left" vertical="center"/>
    </xf>
    <xf numFmtId="0" fontId="44" fillId="0" borderId="0" xfId="3" applyFont="1" applyAlignment="1">
      <alignment horizontal="center" vertical="center"/>
    </xf>
    <xf numFmtId="0" fontId="44" fillId="0" borderId="0" xfId="3" quotePrefix="1" applyFont="1" applyAlignment="1">
      <alignment horizontal="left" vertical="center"/>
    </xf>
    <xf numFmtId="0" fontId="44" fillId="0" borderId="0" xfId="0" quotePrefix="1" applyFont="1" applyBorder="1" applyAlignment="1">
      <alignment horizontal="left" vertical="center"/>
    </xf>
    <xf numFmtId="38" fontId="44" fillId="0" borderId="29" xfId="2" applyNumberFormat="1" applyFont="1" applyBorder="1" applyAlignment="1">
      <alignment horizontal="left" vertical="center"/>
    </xf>
    <xf numFmtId="3" fontId="44" fillId="0" borderId="36" xfId="0" applyNumberFormat="1" applyFont="1" applyFill="1" applyBorder="1" applyAlignment="1">
      <alignment vertical="center"/>
    </xf>
    <xf numFmtId="0" fontId="35" fillId="0" borderId="0" xfId="0" applyFont="1" applyBorder="1" applyAlignment="1">
      <alignment vertical="center"/>
    </xf>
    <xf numFmtId="0" fontId="44" fillId="0" borderId="0" xfId="22207" quotePrefix="1" applyFont="1" applyBorder="1" applyAlignment="1">
      <alignment horizontal="left" vertical="center"/>
    </xf>
    <xf numFmtId="9" fontId="39" fillId="0" borderId="0" xfId="3" applyNumberFormat="1" applyFont="1" applyBorder="1" applyAlignment="1">
      <alignment horizontal="center" vertical="center"/>
    </xf>
    <xf numFmtId="9" fontId="39" fillId="0" borderId="0" xfId="3" applyNumberFormat="1" applyFont="1" applyBorder="1" applyAlignment="1">
      <alignment horizontal="left" vertical="center"/>
    </xf>
    <xf numFmtId="0" fontId="44" fillId="0" borderId="0" xfId="3" quotePrefix="1" applyFont="1" applyBorder="1" applyAlignment="1">
      <alignment horizontal="left" vertical="center"/>
    </xf>
    <xf numFmtId="38" fontId="44" fillId="0" borderId="0" xfId="2" applyNumberFormat="1" applyFont="1" applyBorder="1" applyAlignment="1">
      <alignment horizontal="center" vertical="center"/>
    </xf>
    <xf numFmtId="0" fontId="232" fillId="64" borderId="44" xfId="0" applyFont="1" applyFill="1" applyBorder="1" applyAlignment="1">
      <alignment vertical="center"/>
    </xf>
    <xf numFmtId="0" fontId="235" fillId="0" borderId="0" xfId="2313" applyFont="1" applyAlignment="1">
      <alignment vertical="center"/>
    </xf>
    <xf numFmtId="0" fontId="235" fillId="0" borderId="0" xfId="2313" applyFont="1" applyAlignment="1">
      <alignment vertical="center" wrapText="1"/>
    </xf>
    <xf numFmtId="0" fontId="235" fillId="0" borderId="0" xfId="2313" applyFont="1" applyAlignment="1">
      <alignment horizontal="center" vertical="center"/>
    </xf>
    <xf numFmtId="0" fontId="236" fillId="0" borderId="0" xfId="2313" applyFont="1" applyAlignment="1">
      <alignment vertical="center"/>
    </xf>
    <xf numFmtId="0" fontId="236" fillId="0" borderId="0" xfId="2313" applyFont="1" applyAlignment="1">
      <alignment horizontal="left" vertical="center"/>
    </xf>
    <xf numFmtId="192" fontId="238" fillId="0" borderId="0" xfId="2313" applyNumberFormat="1" applyFont="1" applyAlignment="1">
      <alignment horizontal="right" vertical="center"/>
    </xf>
    <xf numFmtId="192" fontId="236" fillId="0" borderId="0" xfId="2313" applyNumberFormat="1" applyFont="1" applyAlignment="1">
      <alignment horizontal="left" vertical="center"/>
    </xf>
    <xf numFmtId="0" fontId="236" fillId="62" borderId="0" xfId="2313" applyFont="1" applyFill="1" applyAlignment="1">
      <alignment horizontal="right" vertical="center"/>
    </xf>
    <xf numFmtId="195" fontId="236" fillId="0" borderId="0" xfId="2313" applyNumberFormat="1" applyFont="1" applyAlignment="1">
      <alignment vertical="center"/>
    </xf>
    <xf numFmtId="0" fontId="236" fillId="0" borderId="0" xfId="2313" applyFont="1" applyAlignment="1">
      <alignment horizontal="center" vertical="center"/>
    </xf>
    <xf numFmtId="195" fontId="236" fillId="0" borderId="17" xfId="2313" applyNumberFormat="1" applyFont="1" applyBorder="1" applyAlignment="1">
      <alignment vertical="center"/>
    </xf>
    <xf numFmtId="4" fontId="236" fillId="0" borderId="17" xfId="2313" applyNumberFormat="1" applyFont="1" applyBorder="1" applyAlignment="1">
      <alignment vertical="center"/>
    </xf>
    <xf numFmtId="3" fontId="236" fillId="0" borderId="17" xfId="2313" applyNumberFormat="1" applyFont="1" applyBorder="1" applyAlignment="1">
      <alignment vertical="center"/>
    </xf>
    <xf numFmtId="3" fontId="236" fillId="0" borderId="45" xfId="2313" applyNumberFormat="1" applyFont="1" applyBorder="1" applyAlignment="1">
      <alignment vertical="center"/>
    </xf>
    <xf numFmtId="3" fontId="236" fillId="0" borderId="45" xfId="2313" applyNumberFormat="1" applyFont="1" applyBorder="1" applyAlignment="1">
      <alignment horizontal="center" vertical="center"/>
    </xf>
    <xf numFmtId="3" fontId="236" fillId="0" borderId="0" xfId="2313" applyNumberFormat="1" applyFont="1" applyAlignment="1">
      <alignment vertical="center"/>
    </xf>
    <xf numFmtId="3" fontId="236" fillId="0" borderId="0" xfId="2313" applyNumberFormat="1" applyFont="1" applyAlignment="1">
      <alignment horizontal="center" vertical="center"/>
    </xf>
    <xf numFmtId="195" fontId="236" fillId="0" borderId="0" xfId="2313" applyNumberFormat="1" applyFont="1" applyAlignment="1">
      <alignment horizontal="center" vertical="center"/>
    </xf>
    <xf numFmtId="195" fontId="236" fillId="0" borderId="17" xfId="2313" applyNumberFormat="1" applyFont="1" applyBorder="1" applyAlignment="1">
      <alignment horizontal="center" vertical="center"/>
    </xf>
    <xf numFmtId="2" fontId="236" fillId="0" borderId="17" xfId="2313" applyNumberFormat="1" applyFont="1" applyBorder="1" applyAlignment="1">
      <alignment horizontal="center" vertical="center"/>
    </xf>
    <xf numFmtId="0" fontId="236" fillId="0" borderId="17" xfId="2313" applyFont="1" applyBorder="1" applyAlignment="1">
      <alignment vertical="center"/>
    </xf>
    <xf numFmtId="43" fontId="236" fillId="0" borderId="0" xfId="737" applyNumberFormat="1" applyFont="1" applyBorder="1" applyAlignment="1">
      <alignment vertical="center"/>
    </xf>
    <xf numFmtId="195" fontId="236" fillId="0" borderId="0" xfId="2313" applyNumberFormat="1" applyFont="1" applyAlignment="1">
      <alignment horizontal="right" vertical="center"/>
    </xf>
    <xf numFmtId="2" fontId="236" fillId="0" borderId="0" xfId="2313" applyNumberFormat="1" applyFont="1" applyAlignment="1">
      <alignment horizontal="center" vertical="center"/>
    </xf>
    <xf numFmtId="0" fontId="236" fillId="0" borderId="17" xfId="2313" quotePrefix="1" applyFont="1" applyBorder="1" applyAlignment="1">
      <alignment vertical="center"/>
    </xf>
    <xf numFmtId="195" fontId="236" fillId="0" borderId="17" xfId="2313" applyNumberFormat="1" applyFont="1" applyBorder="1" applyAlignment="1">
      <alignment horizontal="right" vertical="center"/>
    </xf>
    <xf numFmtId="192" fontId="236" fillId="0" borderId="17" xfId="2313" applyNumberFormat="1" applyFont="1" applyBorder="1" applyAlignment="1">
      <alignment horizontal="left" vertical="center"/>
    </xf>
    <xf numFmtId="265" fontId="236" fillId="0" borderId="0" xfId="2313" applyNumberFormat="1" applyFont="1" applyAlignment="1">
      <alignment vertical="center"/>
    </xf>
    <xf numFmtId="195" fontId="235" fillId="0" borderId="0" xfId="2313" applyNumberFormat="1" applyFont="1" applyAlignment="1">
      <alignment horizontal="right" vertical="center"/>
    </xf>
    <xf numFmtId="2" fontId="235" fillId="0" borderId="0" xfId="2313" applyNumberFormat="1" applyFont="1" applyAlignment="1">
      <alignment horizontal="center" vertical="center"/>
    </xf>
    <xf numFmtId="192" fontId="239" fillId="0" borderId="0" xfId="2313" applyNumberFormat="1" applyFont="1" applyAlignment="1">
      <alignment horizontal="right" vertical="center"/>
    </xf>
    <xf numFmtId="195" fontId="235" fillId="0" borderId="0" xfId="2313" applyNumberFormat="1" applyFont="1" applyAlignment="1">
      <alignment horizontal="center" vertical="center"/>
    </xf>
    <xf numFmtId="43" fontId="235" fillId="0" borderId="0" xfId="2313" applyNumberFormat="1" applyFont="1" applyAlignment="1">
      <alignment vertical="center"/>
    </xf>
    <xf numFmtId="0" fontId="33" fillId="0" borderId="0" xfId="0" applyFont="1" applyAlignment="1">
      <alignment horizontal="center" vertical="center"/>
    </xf>
    <xf numFmtId="0" fontId="33" fillId="0" borderId="41" xfId="0" applyFont="1" applyBorder="1" applyAlignment="1">
      <alignment horizontal="left" vertical="center"/>
    </xf>
    <xf numFmtId="0" fontId="44" fillId="0" borderId="29" xfId="0" applyFont="1" applyBorder="1" applyAlignment="1">
      <alignment horizontal="left" vertical="center"/>
    </xf>
    <xf numFmtId="0" fontId="39" fillId="15" borderId="16" xfId="0" applyFont="1" applyFill="1" applyBorder="1" applyAlignment="1">
      <alignment horizontal="center" vertical="center"/>
    </xf>
    <xf numFmtId="0" fontId="44" fillId="0" borderId="19" xfId="3" quotePrefix="1" applyFont="1" applyBorder="1" applyAlignment="1">
      <alignment horizontal="left" vertical="center"/>
    </xf>
    <xf numFmtId="0" fontId="44" fillId="0" borderId="29" xfId="3" applyFont="1" applyBorder="1" applyAlignment="1">
      <alignment horizontal="left" vertical="center"/>
    </xf>
    <xf numFmtId="49" fontId="44" fillId="0" borderId="25" xfId="0" applyNumberFormat="1" applyFont="1" applyBorder="1" applyAlignment="1">
      <alignment vertical="center"/>
    </xf>
    <xf numFmtId="0" fontId="44" fillId="0" borderId="14" xfId="3" quotePrefix="1" applyFont="1" applyBorder="1" applyAlignment="1">
      <alignment horizontal="left" vertical="center"/>
    </xf>
    <xf numFmtId="0" fontId="44" fillId="0" borderId="14" xfId="3" applyNumberFormat="1" applyFont="1" applyBorder="1" applyAlignment="1">
      <alignment horizontal="center" vertical="center"/>
    </xf>
    <xf numFmtId="49" fontId="44" fillId="0" borderId="14" xfId="0" quotePrefix="1" applyNumberFormat="1" applyFont="1" applyBorder="1" applyAlignment="1">
      <alignment horizontal="left" vertical="center"/>
    </xf>
    <xf numFmtId="17" fontId="44" fillId="0" borderId="14" xfId="3" applyNumberFormat="1" applyFont="1" applyBorder="1" applyAlignment="1">
      <alignment horizontal="left" vertical="center"/>
    </xf>
    <xf numFmtId="17" fontId="44" fillId="0" borderId="14" xfId="3" applyNumberFormat="1" applyFont="1" applyBorder="1" applyAlignment="1">
      <alignment vertical="center"/>
    </xf>
    <xf numFmtId="17" fontId="44" fillId="0" borderId="15" xfId="3" applyNumberFormat="1" applyFont="1" applyBorder="1" applyAlignment="1">
      <alignment horizontal="left" vertical="center"/>
    </xf>
    <xf numFmtId="17" fontId="44" fillId="0" borderId="15" xfId="3" applyNumberFormat="1" applyFont="1" applyBorder="1" applyAlignment="1">
      <alignment vertical="center"/>
    </xf>
    <xf numFmtId="0" fontId="33" fillId="0" borderId="5" xfId="0" applyFont="1" applyBorder="1" applyAlignment="1">
      <alignment horizontal="left" vertical="center"/>
    </xf>
    <xf numFmtId="49" fontId="33" fillId="0" borderId="0" xfId="0" applyNumberFormat="1" applyFont="1" applyBorder="1" applyAlignment="1">
      <alignment vertical="center"/>
    </xf>
    <xf numFmtId="0" fontId="33" fillId="0" borderId="5" xfId="0" quotePrefix="1" applyFont="1" applyBorder="1" applyAlignment="1">
      <alignment horizontal="left" vertical="center"/>
    </xf>
    <xf numFmtId="0" fontId="33" fillId="0" borderId="0" xfId="0" quotePrefix="1" applyFont="1" applyAlignment="1">
      <alignment horizontal="left" vertical="center"/>
    </xf>
    <xf numFmtId="0" fontId="33" fillId="0" borderId="0" xfId="0" applyFont="1" applyAlignment="1">
      <alignment horizontal="left" vertical="center"/>
    </xf>
    <xf numFmtId="0" fontId="34" fillId="0" borderId="27" xfId="0" applyFont="1" applyBorder="1" applyAlignment="1">
      <alignment horizontal="left" vertical="center"/>
    </xf>
    <xf numFmtId="9" fontId="34" fillId="0" borderId="17" xfId="0" applyNumberFormat="1" applyFont="1" applyBorder="1" applyAlignment="1">
      <alignment horizontal="center" vertical="center"/>
    </xf>
    <xf numFmtId="9" fontId="34" fillId="0" borderId="17" xfId="0" applyNumberFormat="1" applyFont="1" applyBorder="1" applyAlignment="1">
      <alignment horizontal="left" vertical="center"/>
    </xf>
    <xf numFmtId="0" fontId="33" fillId="0" borderId="17" xfId="0" quotePrefix="1" applyFont="1" applyBorder="1" applyAlignment="1">
      <alignment horizontal="left" vertical="center"/>
    </xf>
    <xf numFmtId="38" fontId="33" fillId="0" borderId="12" xfId="1" applyNumberFormat="1" applyFont="1" applyBorder="1" applyAlignment="1">
      <alignment horizontal="center" vertical="center"/>
    </xf>
    <xf numFmtId="0" fontId="33" fillId="0" borderId="0" xfId="0" applyFont="1" applyFill="1" applyBorder="1" applyAlignment="1">
      <alignment horizontal="left" vertical="center"/>
    </xf>
    <xf numFmtId="0" fontId="33" fillId="0" borderId="0" xfId="0" applyFont="1" applyFill="1" applyAlignment="1">
      <alignment vertical="center"/>
    </xf>
    <xf numFmtId="0" fontId="122" fillId="0" borderId="0" xfId="0" applyFont="1"/>
    <xf numFmtId="0" fontId="240" fillId="0" borderId="0" xfId="3" applyNumberFormat="1" applyFont="1" applyFill="1" applyBorder="1" applyAlignment="1">
      <alignment horizontal="left" vertical="center"/>
    </xf>
    <xf numFmtId="0" fontId="223" fillId="0" borderId="0" xfId="0" applyFont="1" applyAlignment="1">
      <alignment horizontal="left" vertical="center"/>
    </xf>
    <xf numFmtId="0" fontId="241" fillId="0" borderId="0" xfId="0" applyNumberFormat="1" applyFont="1" applyBorder="1" applyAlignment="1">
      <alignment horizontal="left" vertical="center"/>
    </xf>
    <xf numFmtId="0" fontId="240" fillId="0" borderId="0" xfId="3" applyNumberFormat="1" applyFont="1" applyBorder="1" applyAlignment="1">
      <alignment horizontal="left"/>
    </xf>
    <xf numFmtId="0" fontId="240" fillId="0" borderId="0" xfId="3" applyNumberFormat="1" applyFont="1" applyBorder="1" applyAlignment="1">
      <alignment horizontal="left" vertical="center"/>
    </xf>
    <xf numFmtId="0" fontId="240" fillId="0" borderId="0" xfId="6" applyNumberFormat="1" applyFont="1" applyFill="1" applyBorder="1" applyAlignment="1">
      <alignment horizontal="left" vertical="center"/>
    </xf>
    <xf numFmtId="0" fontId="240" fillId="0" borderId="0" xfId="3" applyNumberFormat="1" applyFont="1" applyFill="1" applyBorder="1" applyAlignment="1">
      <alignment horizontal="left"/>
    </xf>
    <xf numFmtId="0" fontId="37" fillId="0" borderId="0" xfId="0" applyFont="1" applyBorder="1" applyAlignment="1">
      <alignment horizontal="left" vertical="center"/>
    </xf>
    <xf numFmtId="0" fontId="227" fillId="0" borderId="75" xfId="0" quotePrefix="1" applyFont="1" applyBorder="1" applyAlignment="1">
      <alignment horizontal="center" vertical="center"/>
    </xf>
    <xf numFmtId="0" fontId="242" fillId="0" borderId="29" xfId="3" applyFont="1" applyBorder="1" applyAlignment="1">
      <alignment vertical="center"/>
    </xf>
    <xf numFmtId="0" fontId="243" fillId="0" borderId="14" xfId="0" applyFont="1" applyBorder="1" applyAlignment="1" applyProtection="1">
      <alignment horizontal="left" vertical="center"/>
    </xf>
    <xf numFmtId="0" fontId="245" fillId="0" borderId="0" xfId="0" applyFont="1" applyAlignment="1">
      <alignment vertical="center"/>
    </xf>
    <xf numFmtId="0" fontId="224" fillId="0" borderId="46" xfId="0" quotePrefix="1" applyFont="1" applyBorder="1" applyAlignment="1">
      <alignment horizontal="left" vertical="center"/>
    </xf>
    <xf numFmtId="0" fontId="224" fillId="0" borderId="50" xfId="0" applyFont="1" applyFill="1" applyBorder="1" applyAlignment="1">
      <alignment horizontal="centerContinuous" vertical="center"/>
    </xf>
    <xf numFmtId="0" fontId="224" fillId="0" borderId="75" xfId="0" quotePrefix="1" applyFont="1" applyBorder="1" applyAlignment="1">
      <alignment horizontal="left" vertical="center"/>
    </xf>
    <xf numFmtId="0" fontId="224" fillId="0" borderId="31" xfId="0" applyFont="1" applyBorder="1" applyAlignment="1">
      <alignment horizontal="centerContinuous" vertical="center"/>
    </xf>
    <xf numFmtId="0" fontId="245" fillId="0" borderId="45" xfId="0" applyFont="1" applyBorder="1" applyAlignment="1">
      <alignment vertical="center"/>
    </xf>
    <xf numFmtId="0" fontId="245" fillId="0" borderId="31" xfId="0" applyFont="1" applyBorder="1" applyAlignment="1">
      <alignment vertical="center"/>
    </xf>
    <xf numFmtId="0" fontId="224" fillId="0" borderId="5" xfId="0" quotePrefix="1" applyFont="1" applyBorder="1" applyAlignment="1">
      <alignment horizontal="left" vertical="center"/>
    </xf>
    <xf numFmtId="0" fontId="224" fillId="0" borderId="43" xfId="0" applyFont="1" applyFill="1" applyBorder="1" applyAlignment="1">
      <alignment horizontal="centerContinuous" vertical="center"/>
    </xf>
    <xf numFmtId="0" fontId="224" fillId="0" borderId="78" xfId="0" quotePrefix="1" applyFont="1" applyBorder="1" applyAlignment="1">
      <alignment horizontal="left" vertical="center"/>
    </xf>
    <xf numFmtId="0" fontId="224" fillId="0" borderId="6" xfId="0" applyFont="1" applyBorder="1" applyAlignment="1">
      <alignment horizontal="centerContinuous" vertical="center"/>
    </xf>
    <xf numFmtId="0" fontId="245" fillId="0" borderId="0" xfId="0" applyFont="1" applyBorder="1" applyAlignment="1">
      <alignment vertical="center"/>
    </xf>
    <xf numFmtId="0" fontId="245" fillId="0" borderId="6" xfId="0" applyFont="1" applyBorder="1" applyAlignment="1">
      <alignment vertical="center"/>
    </xf>
    <xf numFmtId="0" fontId="224" fillId="0" borderId="21" xfId="0" quotePrefix="1" applyFont="1" applyBorder="1" applyAlignment="1">
      <alignment horizontal="left" vertical="center"/>
    </xf>
    <xf numFmtId="0" fontId="224" fillId="0" borderId="48" xfId="0" applyFont="1" applyBorder="1" applyAlignment="1">
      <alignment horizontal="centerContinuous" vertical="center"/>
    </xf>
    <xf numFmtId="0" fontId="224" fillId="0" borderId="14" xfId="0" applyFont="1" applyBorder="1" applyAlignment="1">
      <alignment horizontal="left" vertical="center"/>
    </xf>
    <xf numFmtId="0" fontId="224" fillId="0" borderId="14" xfId="0" quotePrefix="1" applyFont="1" applyBorder="1" applyAlignment="1">
      <alignment horizontal="left" vertical="center"/>
    </xf>
    <xf numFmtId="38" fontId="224" fillId="0" borderId="14" xfId="1" applyNumberFormat="1" applyFont="1" applyBorder="1" applyAlignment="1">
      <alignment horizontal="center" vertical="center"/>
    </xf>
    <xf numFmtId="0" fontId="224" fillId="0" borderId="14" xfId="0" applyFont="1" applyBorder="1" applyAlignment="1">
      <alignment horizontal="right" vertical="center"/>
    </xf>
    <xf numFmtId="0" fontId="224" fillId="0" borderId="51" xfId="0" applyFont="1" applyBorder="1" applyAlignment="1">
      <alignment horizontal="left" vertical="center"/>
    </xf>
    <xf numFmtId="38" fontId="224" fillId="0" borderId="22" xfId="1" applyNumberFormat="1" applyFont="1" applyBorder="1" applyAlignment="1">
      <alignment horizontal="centerContinuous" vertical="center"/>
    </xf>
    <xf numFmtId="0" fontId="224" fillId="0" borderId="47" xfId="0" quotePrefix="1" applyFont="1" applyBorder="1" applyAlignment="1">
      <alignment horizontal="left" vertical="center"/>
    </xf>
    <xf numFmtId="17" fontId="224" fillId="0" borderId="29" xfId="0" applyNumberFormat="1" applyFont="1" applyBorder="1" applyAlignment="1">
      <alignment horizontal="left" vertical="center"/>
    </xf>
    <xf numFmtId="0" fontId="224" fillId="0" borderId="29" xfId="0" quotePrefix="1" applyFont="1" applyBorder="1" applyAlignment="1">
      <alignment horizontal="left" vertical="center"/>
    </xf>
    <xf numFmtId="0" fontId="224" fillId="0" borderId="76" xfId="0" quotePrefix="1" applyFont="1" applyBorder="1" applyAlignment="1">
      <alignment horizontal="left" vertical="center"/>
    </xf>
    <xf numFmtId="38" fontId="224" fillId="0" borderId="16" xfId="1" applyNumberFormat="1" applyFont="1" applyBorder="1" applyAlignment="1">
      <alignment horizontal="right" vertical="center"/>
    </xf>
    <xf numFmtId="0" fontId="224" fillId="0" borderId="48" xfId="0" quotePrefix="1" applyFont="1" applyBorder="1" applyAlignment="1">
      <alignment horizontal="left" vertical="center"/>
    </xf>
    <xf numFmtId="0" fontId="224" fillId="0" borderId="51" xfId="0" quotePrefix="1" applyFont="1" applyBorder="1" applyAlignment="1">
      <alignment horizontal="left" vertical="center"/>
    </xf>
    <xf numFmtId="38" fontId="224" fillId="0" borderId="22" xfId="1" applyNumberFormat="1" applyFont="1" applyBorder="1" applyAlignment="1">
      <alignment horizontal="right" vertical="center"/>
    </xf>
    <xf numFmtId="0" fontId="224" fillId="0" borderId="24" xfId="0" quotePrefix="1" applyFont="1" applyBorder="1" applyAlignment="1">
      <alignment horizontal="left" vertical="center"/>
    </xf>
    <xf numFmtId="0" fontId="224" fillId="0" borderId="49" xfId="0" applyFont="1" applyBorder="1" applyAlignment="1">
      <alignment vertical="center"/>
    </xf>
    <xf numFmtId="0" fontId="224" fillId="0" borderId="49" xfId="0" quotePrefix="1" applyFont="1" applyBorder="1" applyAlignment="1">
      <alignment horizontal="left" vertical="center"/>
    </xf>
    <xf numFmtId="38" fontId="224" fillId="0" borderId="25" xfId="1" applyNumberFormat="1" applyFont="1" applyBorder="1" applyAlignment="1">
      <alignment horizontal="center" vertical="center"/>
    </xf>
    <xf numFmtId="49" fontId="224" fillId="0" borderId="25" xfId="0" applyNumberFormat="1" applyFont="1" applyBorder="1" applyAlignment="1">
      <alignment horizontal="left" vertical="center"/>
    </xf>
    <xf numFmtId="0" fontId="224" fillId="0" borderId="25" xfId="0" applyFont="1" applyBorder="1" applyAlignment="1">
      <alignment horizontal="right" vertical="center"/>
    </xf>
    <xf numFmtId="0" fontId="224" fillId="0" borderId="25" xfId="0" applyFont="1" applyBorder="1" applyAlignment="1">
      <alignment horizontal="left" vertical="center"/>
    </xf>
    <xf numFmtId="0" fontId="224" fillId="0" borderId="53" xfId="0" applyFont="1" applyBorder="1" applyAlignment="1">
      <alignment horizontal="left" vertical="center"/>
    </xf>
    <xf numFmtId="38" fontId="224" fillId="0" borderId="26" xfId="1" applyNumberFormat="1" applyFont="1" applyBorder="1" applyAlignment="1">
      <alignment horizontal="left" vertical="center"/>
    </xf>
    <xf numFmtId="0" fontId="245" fillId="0" borderId="27" xfId="0" applyFont="1" applyBorder="1" applyAlignment="1">
      <alignment vertical="center"/>
    </xf>
    <xf numFmtId="0" fontId="245" fillId="0" borderId="12" xfId="0" applyFont="1" applyBorder="1" applyAlignment="1">
      <alignment vertical="center"/>
    </xf>
    <xf numFmtId="0" fontId="245" fillId="0" borderId="0" xfId="0" quotePrefix="1" applyFont="1" applyBorder="1" applyAlignment="1">
      <alignment horizontal="left" vertical="center"/>
    </xf>
    <xf numFmtId="0" fontId="220" fillId="0" borderId="29" xfId="0" applyFont="1" applyBorder="1" applyAlignment="1">
      <alignment horizontal="left" vertical="center"/>
    </xf>
    <xf numFmtId="192" fontId="245" fillId="0" borderId="0" xfId="1" applyFont="1" applyBorder="1" applyAlignment="1">
      <alignment horizontal="center" vertical="center"/>
    </xf>
    <xf numFmtId="192" fontId="245" fillId="0" borderId="0" xfId="1" quotePrefix="1" applyFont="1" applyBorder="1" applyAlignment="1">
      <alignment horizontal="left" vertical="center"/>
    </xf>
    <xf numFmtId="49" fontId="245" fillId="0" borderId="0" xfId="1" applyNumberFormat="1" applyFont="1" applyAlignment="1">
      <alignment vertical="center"/>
    </xf>
    <xf numFmtId="49" fontId="220" fillId="0" borderId="0" xfId="1" applyNumberFormat="1" applyFont="1" applyAlignment="1">
      <alignment horizontal="left" vertical="center"/>
    </xf>
    <xf numFmtId="192" fontId="245" fillId="0" borderId="0" xfId="1" applyFont="1" applyBorder="1" applyAlignment="1">
      <alignment horizontal="centerContinuous" vertical="center"/>
    </xf>
    <xf numFmtId="192" fontId="224" fillId="0" borderId="13" xfId="1" applyFont="1" applyBorder="1" applyAlignment="1">
      <alignment horizontal="centerContinuous" vertical="center"/>
    </xf>
    <xf numFmtId="192" fontId="224" fillId="0" borderId="12" xfId="1" applyFont="1" applyBorder="1" applyAlignment="1">
      <alignment horizontal="centerContinuous" vertical="center"/>
    </xf>
    <xf numFmtId="0" fontId="221" fillId="0" borderId="28" xfId="0" quotePrefix="1" applyFont="1" applyBorder="1" applyAlignment="1">
      <alignment horizontal="center" vertical="center"/>
    </xf>
    <xf numFmtId="0" fontId="221" fillId="0" borderId="19" xfId="0" applyFont="1" applyBorder="1" applyAlignment="1" applyProtection="1">
      <alignment horizontal="left" vertical="center"/>
    </xf>
    <xf numFmtId="0" fontId="221" fillId="0" borderId="20" xfId="0" quotePrefix="1" applyFont="1" applyBorder="1" applyAlignment="1">
      <alignment horizontal="left" vertical="center"/>
    </xf>
    <xf numFmtId="0" fontId="221" fillId="0" borderId="28" xfId="0" applyFont="1" applyBorder="1" applyAlignment="1">
      <alignment horizontal="center" vertical="center"/>
    </xf>
    <xf numFmtId="197" fontId="221" fillId="0" borderId="19" xfId="0" applyNumberFormat="1" applyFont="1" applyBorder="1" applyAlignment="1">
      <alignment horizontal="center" vertical="center"/>
    </xf>
    <xf numFmtId="197" fontId="221" fillId="0" borderId="18" xfId="0" applyNumberFormat="1" applyFont="1" applyBorder="1" applyAlignment="1">
      <alignment vertical="center"/>
    </xf>
    <xf numFmtId="197" fontId="221" fillId="0" borderId="28" xfId="0" applyNumberFormat="1" applyFont="1" applyBorder="1" applyAlignment="1">
      <alignment horizontal="right" vertical="center"/>
    </xf>
    <xf numFmtId="197" fontId="221" fillId="0" borderId="19" xfId="0" applyNumberFormat="1" applyFont="1" applyBorder="1" applyAlignment="1">
      <alignment vertical="center"/>
    </xf>
    <xf numFmtId="197" fontId="221" fillId="0" borderId="20" xfId="0" applyNumberFormat="1" applyFont="1" applyBorder="1" applyAlignment="1">
      <alignment horizontal="right" vertical="center"/>
    </xf>
    <xf numFmtId="0" fontId="221" fillId="0" borderId="36" xfId="0" quotePrefix="1" applyFont="1" applyBorder="1" applyAlignment="1">
      <alignment horizontal="center" vertical="center"/>
    </xf>
    <xf numFmtId="0" fontId="221" fillId="0" borderId="36" xfId="0" applyFont="1" applyBorder="1" applyAlignment="1">
      <alignment horizontal="center" vertical="center"/>
    </xf>
    <xf numFmtId="197" fontId="221" fillId="0" borderId="29" xfId="0" applyNumberFormat="1" applyFont="1" applyBorder="1" applyAlignment="1">
      <alignment horizontal="center" vertical="center"/>
    </xf>
    <xf numFmtId="197" fontId="221" fillId="0" borderId="41" xfId="0" applyNumberFormat="1" applyFont="1" applyBorder="1" applyAlignment="1">
      <alignment vertical="center"/>
    </xf>
    <xf numFmtId="197" fontId="221" fillId="0" borderId="36" xfId="0" applyNumberFormat="1" applyFont="1" applyBorder="1" applyAlignment="1">
      <alignment horizontal="right" vertical="center"/>
    </xf>
    <xf numFmtId="197" fontId="221" fillId="0" borderId="29" xfId="0" applyNumberFormat="1" applyFont="1" applyBorder="1" applyAlignment="1">
      <alignment vertical="center"/>
    </xf>
    <xf numFmtId="197" fontId="221" fillId="0" borderId="16" xfId="0" applyNumberFormat="1" applyFont="1" applyBorder="1" applyAlignment="1">
      <alignment horizontal="right" vertical="center"/>
    </xf>
    <xf numFmtId="0" fontId="221" fillId="0" borderId="29" xfId="0" applyFont="1" applyBorder="1" applyAlignment="1" applyProtection="1">
      <alignment horizontal="left" vertical="center"/>
    </xf>
    <xf numFmtId="0" fontId="221" fillId="0" borderId="16" xfId="0" quotePrefix="1" applyFont="1" applyBorder="1" applyAlignment="1">
      <alignment horizontal="left" vertical="center"/>
    </xf>
    <xf numFmtId="0" fontId="221" fillId="0" borderId="74" xfId="0" quotePrefix="1" applyFont="1" applyBorder="1" applyAlignment="1">
      <alignment horizontal="center" vertical="center"/>
    </xf>
    <xf numFmtId="0" fontId="221" fillId="0" borderId="15" xfId="0" applyFont="1" applyBorder="1" applyAlignment="1" applyProtection="1">
      <alignment horizontal="left" vertical="center"/>
    </xf>
    <xf numFmtId="0" fontId="221" fillId="0" borderId="52" xfId="0" quotePrefix="1" applyFont="1" applyBorder="1" applyAlignment="1">
      <alignment horizontal="left" vertical="center"/>
    </xf>
    <xf numFmtId="0" fontId="221" fillId="0" borderId="74" xfId="0" applyFont="1" applyBorder="1" applyAlignment="1">
      <alignment horizontal="center" vertical="center"/>
    </xf>
    <xf numFmtId="197" fontId="221" fillId="0" borderId="15" xfId="0" applyNumberFormat="1" applyFont="1" applyBorder="1" applyAlignment="1">
      <alignment horizontal="center" vertical="center"/>
    </xf>
    <xf numFmtId="197" fontId="221" fillId="0" borderId="23" xfId="0" applyNumberFormat="1" applyFont="1" applyBorder="1" applyAlignment="1">
      <alignment vertical="center"/>
    </xf>
    <xf numFmtId="197" fontId="221" fillId="0" borderId="74" xfId="0" applyNumberFormat="1" applyFont="1" applyBorder="1" applyAlignment="1">
      <alignment horizontal="right" vertical="center"/>
    </xf>
    <xf numFmtId="197" fontId="221" fillId="0" borderId="15" xfId="0" applyNumberFormat="1" applyFont="1" applyBorder="1" applyAlignment="1">
      <alignment vertical="center"/>
    </xf>
    <xf numFmtId="197" fontId="221" fillId="0" borderId="52" xfId="0" applyNumberFormat="1" applyFont="1" applyBorder="1" applyAlignment="1">
      <alignment horizontal="right" vertical="center"/>
    </xf>
    <xf numFmtId="0" fontId="221" fillId="59" borderId="33" xfId="0" applyFont="1" applyFill="1" applyBorder="1" applyAlignment="1">
      <alignment horizontal="center" vertical="center"/>
    </xf>
    <xf numFmtId="43" fontId="221" fillId="59" borderId="37" xfId="0" applyNumberFormat="1" applyFont="1" applyFill="1" applyBorder="1" applyAlignment="1">
      <alignment horizontal="center" vertical="center"/>
    </xf>
    <xf numFmtId="43" fontId="221" fillId="59" borderId="35" xfId="0" applyNumberFormat="1" applyFont="1" applyFill="1" applyBorder="1" applyAlignment="1">
      <alignment vertical="center"/>
    </xf>
    <xf numFmtId="43" fontId="221" fillId="59" borderId="33" xfId="0" applyNumberFormat="1" applyFont="1" applyFill="1" applyBorder="1" applyAlignment="1">
      <alignment horizontal="right" vertical="center"/>
    </xf>
    <xf numFmtId="43" fontId="221" fillId="59" borderId="37" xfId="0" applyNumberFormat="1" applyFont="1" applyFill="1" applyBorder="1" applyAlignment="1">
      <alignment vertical="center"/>
    </xf>
    <xf numFmtId="0" fontId="245" fillId="0" borderId="13" xfId="0" applyFont="1" applyBorder="1" applyAlignment="1">
      <alignment vertical="center"/>
    </xf>
    <xf numFmtId="194" fontId="221" fillId="0" borderId="36" xfId="1" applyNumberFormat="1" applyFont="1" applyBorder="1" applyAlignment="1">
      <alignment horizontal="right" vertical="center"/>
    </xf>
    <xf numFmtId="0" fontId="224" fillId="0" borderId="6" xfId="0" applyFont="1" applyBorder="1" applyAlignment="1">
      <alignment vertical="center"/>
    </xf>
    <xf numFmtId="0" fontId="224" fillId="0" borderId="74" xfId="0" quotePrefix="1" applyFont="1" applyBorder="1" applyAlignment="1">
      <alignment horizontal="center" vertical="center"/>
    </xf>
    <xf numFmtId="0" fontId="224" fillId="0" borderId="15" xfId="0" applyFont="1" applyBorder="1" applyAlignment="1" applyProtection="1">
      <alignment horizontal="left" vertical="center"/>
    </xf>
    <xf numFmtId="0" fontId="224" fillId="0" borderId="52" xfId="0" quotePrefix="1" applyFont="1" applyBorder="1" applyAlignment="1">
      <alignment horizontal="left" vertical="center"/>
    </xf>
    <xf numFmtId="0" fontId="224" fillId="0" borderId="74" xfId="0" applyFont="1" applyBorder="1" applyAlignment="1">
      <alignment horizontal="center" vertical="center"/>
    </xf>
    <xf numFmtId="197" fontId="224" fillId="0" borderId="15" xfId="0" applyNumberFormat="1" applyFont="1" applyBorder="1" applyAlignment="1">
      <alignment horizontal="center" vertical="center"/>
    </xf>
    <xf numFmtId="197" fontId="224" fillId="0" borderId="23" xfId="0" applyNumberFormat="1" applyFont="1" applyBorder="1" applyAlignment="1">
      <alignment vertical="center"/>
    </xf>
    <xf numFmtId="194" fontId="224" fillId="0" borderId="74" xfId="1" applyNumberFormat="1" applyFont="1" applyBorder="1" applyAlignment="1">
      <alignment horizontal="right" vertical="center"/>
    </xf>
    <xf numFmtId="197" fontId="224" fillId="0" borderId="15" xfId="0" applyNumberFormat="1" applyFont="1" applyBorder="1" applyAlignment="1">
      <alignment vertical="center"/>
    </xf>
    <xf numFmtId="197" fontId="224" fillId="0" borderId="74" xfId="0" applyNumberFormat="1" applyFont="1" applyBorder="1" applyAlignment="1">
      <alignment horizontal="right" vertical="center"/>
    </xf>
    <xf numFmtId="197" fontId="224" fillId="0" borderId="52" xfId="0" applyNumberFormat="1" applyFont="1" applyBorder="1" applyAlignment="1">
      <alignment horizontal="right" vertical="center"/>
    </xf>
    <xf numFmtId="43" fontId="224" fillId="61" borderId="13" xfId="0" applyNumberFormat="1" applyFont="1" applyFill="1" applyBorder="1" applyAlignment="1">
      <alignment vertical="center"/>
    </xf>
    <xf numFmtId="0" fontId="224" fillId="58" borderId="13" xfId="0" applyFont="1" applyFill="1" applyBorder="1" applyAlignment="1">
      <alignment vertical="center"/>
    </xf>
    <xf numFmtId="0" fontId="245" fillId="58" borderId="0" xfId="0" applyFont="1" applyFill="1" applyAlignment="1">
      <alignment vertical="center"/>
    </xf>
    <xf numFmtId="0" fontId="221" fillId="58" borderId="0" xfId="0" applyFont="1" applyFill="1" applyAlignment="1">
      <alignment vertical="center"/>
    </xf>
    <xf numFmtId="0" fontId="221" fillId="0" borderId="44" xfId="0" applyFont="1" applyBorder="1" applyAlignment="1">
      <alignment horizontal="center" vertical="center"/>
    </xf>
    <xf numFmtId="0" fontId="221" fillId="0" borderId="14" xfId="0" applyFont="1" applyBorder="1" applyAlignment="1">
      <alignment vertical="center"/>
    </xf>
    <xf numFmtId="0" fontId="221" fillId="0" borderId="22" xfId="0" applyFont="1" applyBorder="1" applyAlignment="1">
      <alignment horizontal="left" vertical="center"/>
    </xf>
    <xf numFmtId="197" fontId="221" fillId="0" borderId="14" xfId="0" applyNumberFormat="1" applyFont="1" applyBorder="1" applyAlignment="1">
      <alignment horizontal="center" vertical="center"/>
    </xf>
    <xf numFmtId="197" fontId="221" fillId="0" borderId="21" xfId="0" applyNumberFormat="1" applyFont="1" applyBorder="1" applyAlignment="1">
      <alignment vertical="center"/>
    </xf>
    <xf numFmtId="197" fontId="221" fillId="0" borderId="44" xfId="0" applyNumberFormat="1" applyFont="1" applyBorder="1" applyAlignment="1">
      <alignment horizontal="right" vertical="center"/>
    </xf>
    <xf numFmtId="197" fontId="221" fillId="0" borderId="14" xfId="0" applyNumberFormat="1" applyFont="1" applyBorder="1" applyAlignment="1">
      <alignment vertical="center"/>
    </xf>
    <xf numFmtId="197" fontId="221" fillId="0" borderId="22" xfId="0" applyNumberFormat="1" applyFont="1" applyBorder="1" applyAlignment="1">
      <alignment horizontal="right" vertical="center"/>
    </xf>
    <xf numFmtId="43" fontId="221" fillId="0" borderId="14" xfId="0" applyNumberFormat="1" applyFont="1" applyBorder="1" applyAlignment="1">
      <alignment horizontal="center" vertical="center"/>
    </xf>
    <xf numFmtId="43" fontId="221" fillId="0" borderId="21" xfId="0" applyNumberFormat="1" applyFont="1" applyBorder="1" applyAlignment="1">
      <alignment vertical="center"/>
    </xf>
    <xf numFmtId="43" fontId="221" fillId="0" borderId="44" xfId="0" applyNumberFormat="1" applyFont="1" applyBorder="1" applyAlignment="1">
      <alignment horizontal="right" vertical="center"/>
    </xf>
    <xf numFmtId="43" fontId="221" fillId="0" borderId="14" xfId="0" applyNumberFormat="1" applyFont="1" applyBorder="1" applyAlignment="1">
      <alignment vertical="center"/>
    </xf>
    <xf numFmtId="43" fontId="221" fillId="0" borderId="22" xfId="0" applyNumberFormat="1" applyFont="1" applyBorder="1" applyAlignment="1">
      <alignment horizontal="right" vertical="center"/>
    </xf>
    <xf numFmtId="0" fontId="224" fillId="0" borderId="44" xfId="0" applyFont="1" applyBorder="1" applyAlignment="1">
      <alignment horizontal="center" vertical="center"/>
    </xf>
    <xf numFmtId="0" fontId="224" fillId="0" borderId="22" xfId="0" applyFont="1" applyBorder="1" applyAlignment="1">
      <alignment horizontal="left" vertical="center"/>
    </xf>
    <xf numFmtId="0" fontId="224" fillId="0" borderId="22" xfId="0" applyFont="1" applyBorder="1" applyAlignment="1">
      <alignment horizontal="center" vertical="center"/>
    </xf>
    <xf numFmtId="43" fontId="224" fillId="0" borderId="14" xfId="0" applyNumberFormat="1" applyFont="1" applyBorder="1" applyAlignment="1">
      <alignment horizontal="center" vertical="center"/>
    </xf>
    <xf numFmtId="43" fontId="224" fillId="0" borderId="21" xfId="0" applyNumberFormat="1" applyFont="1" applyBorder="1" applyAlignment="1">
      <alignment vertical="center"/>
    </xf>
    <xf numFmtId="43" fontId="224" fillId="0" borderId="44" xfId="0" applyNumberFormat="1" applyFont="1" applyBorder="1" applyAlignment="1">
      <alignment horizontal="right" vertical="center"/>
    </xf>
    <xf numFmtId="43" fontId="224" fillId="0" borderId="14" xfId="0" applyNumberFormat="1" applyFont="1" applyBorder="1" applyAlignment="1">
      <alignment vertical="center"/>
    </xf>
    <xf numFmtId="43" fontId="224" fillId="0" borderId="22" xfId="0" applyNumberFormat="1" applyFont="1" applyBorder="1" applyAlignment="1">
      <alignment horizontal="right" vertical="center"/>
    </xf>
    <xf numFmtId="0" fontId="224" fillId="0" borderId="34" xfId="0" applyFont="1" applyBorder="1" applyAlignment="1">
      <alignment vertical="center"/>
    </xf>
    <xf numFmtId="43" fontId="224" fillId="58" borderId="44" xfId="1" applyNumberFormat="1" applyFont="1" applyFill="1" applyBorder="1" applyAlignment="1">
      <alignment horizontal="right" vertical="center"/>
    </xf>
    <xf numFmtId="43" fontId="224" fillId="0" borderId="34" xfId="0" applyNumberFormat="1" applyFont="1" applyBorder="1" applyAlignment="1">
      <alignment vertical="center"/>
    </xf>
    <xf numFmtId="0" fontId="221" fillId="0" borderId="15" xfId="0" applyFont="1" applyBorder="1" applyAlignment="1">
      <alignment vertical="center"/>
    </xf>
    <xf numFmtId="0" fontId="221" fillId="0" borderId="52" xfId="0" applyFont="1" applyBorder="1" applyAlignment="1">
      <alignment horizontal="left" vertical="center"/>
    </xf>
    <xf numFmtId="0" fontId="221" fillId="0" borderId="74" xfId="0" applyFont="1" applyBorder="1" applyAlignment="1">
      <alignment horizontal="right" vertical="center"/>
    </xf>
    <xf numFmtId="43" fontId="221" fillId="0" borderId="15" xfId="1" applyNumberFormat="1" applyFont="1" applyBorder="1" applyAlignment="1">
      <alignment horizontal="right" vertical="center"/>
    </xf>
    <xf numFmtId="197" fontId="221" fillId="0" borderId="23" xfId="1" applyNumberFormat="1" applyFont="1" applyBorder="1" applyAlignment="1">
      <alignment vertical="center"/>
    </xf>
    <xf numFmtId="43" fontId="221" fillId="0" borderId="74" xfId="1" applyNumberFormat="1" applyFont="1" applyBorder="1" applyAlignment="1">
      <alignment vertical="center"/>
    </xf>
    <xf numFmtId="43" fontId="221" fillId="0" borderId="15" xfId="0" applyNumberFormat="1" applyFont="1" applyBorder="1" applyAlignment="1">
      <alignment vertical="center"/>
    </xf>
    <xf numFmtId="43" fontId="221" fillId="0" borderId="52" xfId="1" applyNumberFormat="1" applyFont="1" applyBorder="1" applyAlignment="1">
      <alignment vertical="center"/>
    </xf>
    <xf numFmtId="43" fontId="224" fillId="58" borderId="6" xfId="1" applyNumberFormat="1" applyFont="1" applyFill="1" applyBorder="1" applyAlignment="1">
      <alignment horizontal="right" vertical="center"/>
    </xf>
    <xf numFmtId="43" fontId="224" fillId="59" borderId="13" xfId="0" applyNumberFormat="1" applyFont="1" applyFill="1" applyBorder="1" applyAlignment="1">
      <alignment vertical="center"/>
    </xf>
    <xf numFmtId="43" fontId="221" fillId="59" borderId="33" xfId="0" applyNumberFormat="1" applyFont="1" applyFill="1" applyBorder="1" applyAlignment="1">
      <alignment vertical="center"/>
    </xf>
    <xf numFmtId="0" fontId="221" fillId="0" borderId="29" xfId="0" applyFont="1" applyBorder="1" applyAlignment="1">
      <alignment vertical="center"/>
    </xf>
    <xf numFmtId="0" fontId="221" fillId="0" borderId="16" xfId="0" applyFont="1" applyBorder="1" applyAlignment="1">
      <alignment horizontal="left" vertical="center"/>
    </xf>
    <xf numFmtId="43" fontId="221" fillId="0" borderId="29" xfId="0" applyNumberFormat="1" applyFont="1" applyBorder="1" applyAlignment="1">
      <alignment horizontal="center" vertical="center"/>
    </xf>
    <xf numFmtId="43" fontId="221" fillId="0" borderId="41" xfId="0" applyNumberFormat="1" applyFont="1" applyBorder="1" applyAlignment="1">
      <alignment vertical="center"/>
    </xf>
    <xf numFmtId="43" fontId="221" fillId="0" borderId="36" xfId="1" applyNumberFormat="1" applyFont="1" applyBorder="1" applyAlignment="1">
      <alignment horizontal="right" vertical="center"/>
    </xf>
    <xf numFmtId="43" fontId="221" fillId="0" borderId="29" xfId="0" applyNumberFormat="1" applyFont="1" applyBorder="1" applyAlignment="1">
      <alignment vertical="center"/>
    </xf>
    <xf numFmtId="43" fontId="221" fillId="0" borderId="36" xfId="0" applyNumberFormat="1" applyFont="1" applyBorder="1" applyAlignment="1">
      <alignment horizontal="right" vertical="center"/>
    </xf>
    <xf numFmtId="43" fontId="221" fillId="0" borderId="16" xfId="0" applyNumberFormat="1" applyFont="1" applyBorder="1" applyAlignment="1">
      <alignment horizontal="right" vertical="center"/>
    </xf>
    <xf numFmtId="0" fontId="224" fillId="0" borderId="14" xfId="0" applyFont="1" applyBorder="1" applyAlignment="1">
      <alignment horizontal="center" vertical="center"/>
    </xf>
    <xf numFmtId="43" fontId="224" fillId="0" borderId="44" xfId="1" applyNumberFormat="1" applyFont="1" applyBorder="1" applyAlignment="1">
      <alignment horizontal="right" vertical="center"/>
    </xf>
    <xf numFmtId="43" fontId="224" fillId="0" borderId="6" xfId="0" applyNumberFormat="1" applyFont="1" applyBorder="1" applyAlignment="1">
      <alignment vertical="center"/>
    </xf>
    <xf numFmtId="0" fontId="245" fillId="58" borderId="6" xfId="0" applyFont="1" applyFill="1" applyBorder="1" applyAlignment="1">
      <alignment vertical="center"/>
    </xf>
    <xf numFmtId="0" fontId="224" fillId="58" borderId="14" xfId="0" applyFont="1" applyFill="1" applyBorder="1" applyAlignment="1">
      <alignment horizontal="center" vertical="center"/>
    </xf>
    <xf numFmtId="0" fontId="224" fillId="58" borderId="22" xfId="0" applyFont="1" applyFill="1" applyBorder="1" applyAlignment="1">
      <alignment horizontal="left" vertical="center"/>
    </xf>
    <xf numFmtId="0" fontId="224" fillId="58" borderId="44" xfId="0" applyFont="1" applyFill="1" applyBorder="1" applyAlignment="1">
      <alignment horizontal="center" vertical="center"/>
    </xf>
    <xf numFmtId="43" fontId="224" fillId="58" borderId="14" xfId="0" applyNumberFormat="1" applyFont="1" applyFill="1" applyBorder="1" applyAlignment="1">
      <alignment horizontal="center" vertical="center"/>
    </xf>
    <xf numFmtId="43" fontId="224" fillId="58" borderId="21" xfId="0" applyNumberFormat="1" applyFont="1" applyFill="1" applyBorder="1" applyAlignment="1">
      <alignment vertical="center"/>
    </xf>
    <xf numFmtId="43" fontId="224" fillId="58" borderId="14" xfId="0" applyNumberFormat="1" applyFont="1" applyFill="1" applyBorder="1" applyAlignment="1">
      <alignment vertical="center"/>
    </xf>
    <xf numFmtId="43" fontId="224" fillId="58" borderId="44" xfId="0" applyNumberFormat="1" applyFont="1" applyFill="1" applyBorder="1" applyAlignment="1">
      <alignment horizontal="right" vertical="center"/>
    </xf>
    <xf numFmtId="43" fontId="224" fillId="58" borderId="22" xfId="0" applyNumberFormat="1" applyFont="1" applyFill="1" applyBorder="1" applyAlignment="1">
      <alignment horizontal="right" vertical="center"/>
    </xf>
    <xf numFmtId="0" fontId="221" fillId="0" borderId="15" xfId="0" applyFont="1" applyBorder="1" applyAlignment="1">
      <alignment horizontal="center" vertical="center"/>
    </xf>
    <xf numFmtId="43" fontId="221" fillId="0" borderId="15" xfId="0" applyNumberFormat="1" applyFont="1" applyBorder="1" applyAlignment="1">
      <alignment horizontal="center" vertical="center"/>
    </xf>
    <xf numFmtId="43" fontId="221" fillId="0" borderId="23" xfId="0" applyNumberFormat="1" applyFont="1" applyBorder="1" applyAlignment="1">
      <alignment vertical="center"/>
    </xf>
    <xf numFmtId="43" fontId="221" fillId="0" borderId="74" xfId="1" applyNumberFormat="1" applyFont="1" applyBorder="1" applyAlignment="1">
      <alignment horizontal="right" vertical="center"/>
    </xf>
    <xf numFmtId="43" fontId="221" fillId="0" borderId="74" xfId="0" applyNumberFormat="1" applyFont="1" applyBorder="1" applyAlignment="1">
      <alignment horizontal="right" vertical="center"/>
    </xf>
    <xf numFmtId="43" fontId="221" fillId="0" borderId="52" xfId="0" applyNumberFormat="1" applyFont="1" applyBorder="1" applyAlignment="1">
      <alignment horizontal="right" vertical="center"/>
    </xf>
    <xf numFmtId="197" fontId="221" fillId="0" borderId="34" xfId="0" applyNumberFormat="1" applyFont="1" applyBorder="1" applyAlignment="1">
      <alignment vertical="center"/>
    </xf>
    <xf numFmtId="0" fontId="221" fillId="63" borderId="33" xfId="0" applyFont="1" applyFill="1" applyBorder="1" applyAlignment="1">
      <alignment horizontal="center" vertical="center"/>
    </xf>
    <xf numFmtId="43" fontId="221" fillId="63" borderId="37" xfId="0" applyNumberFormat="1" applyFont="1" applyFill="1" applyBorder="1" applyAlignment="1">
      <alignment horizontal="center" vertical="center"/>
    </xf>
    <xf numFmtId="43" fontId="221" fillId="63" borderId="35" xfId="0" applyNumberFormat="1" applyFont="1" applyFill="1" applyBorder="1" applyAlignment="1">
      <alignment vertical="center"/>
    </xf>
    <xf numFmtId="43" fontId="221" fillId="63" borderId="33" xfId="0" applyNumberFormat="1" applyFont="1" applyFill="1" applyBorder="1" applyAlignment="1">
      <alignment horizontal="right" vertical="center"/>
    </xf>
    <xf numFmtId="43" fontId="221" fillId="63" borderId="37" xfId="0" applyNumberFormat="1" applyFont="1" applyFill="1" applyBorder="1" applyAlignment="1">
      <alignment vertical="center"/>
    </xf>
    <xf numFmtId="43" fontId="221" fillId="63" borderId="13" xfId="0" applyNumberFormat="1" applyFont="1" applyFill="1" applyBorder="1" applyAlignment="1">
      <alignment horizontal="right" vertical="center"/>
    </xf>
    <xf numFmtId="43" fontId="224" fillId="59" borderId="33" xfId="0" applyNumberFormat="1" applyFont="1" applyFill="1" applyBorder="1" applyAlignment="1">
      <alignment vertical="center"/>
    </xf>
    <xf numFmtId="197" fontId="245" fillId="0" borderId="0" xfId="0" applyNumberFormat="1" applyFont="1" applyAlignment="1">
      <alignment vertical="center"/>
    </xf>
    <xf numFmtId="0" fontId="221" fillId="62" borderId="0" xfId="0" applyFont="1" applyFill="1" applyAlignment="1">
      <alignment vertical="center"/>
    </xf>
    <xf numFmtId="0" fontId="224" fillId="0" borderId="22" xfId="0" applyFont="1" applyBorder="1" applyAlignment="1">
      <alignment vertical="center"/>
    </xf>
    <xf numFmtId="0" fontId="224" fillId="0" borderId="29" xfId="0" applyFont="1" applyBorder="1" applyAlignment="1" applyProtection="1">
      <alignment horizontal="left" vertical="center"/>
    </xf>
    <xf numFmtId="0" fontId="224" fillId="0" borderId="16" xfId="0" quotePrefix="1" applyFont="1" applyBorder="1" applyAlignment="1">
      <alignment horizontal="left" vertical="center"/>
    </xf>
    <xf numFmtId="197" fontId="224" fillId="0" borderId="6" xfId="0" applyNumberFormat="1" applyFont="1" applyBorder="1" applyAlignment="1">
      <alignment vertical="center"/>
    </xf>
    <xf numFmtId="0" fontId="224" fillId="0" borderId="0" xfId="0" applyFont="1" applyBorder="1" applyAlignment="1" applyProtection="1">
      <alignment horizontal="left" vertical="center"/>
    </xf>
    <xf numFmtId="0" fontId="224" fillId="0" borderId="6" xfId="0" quotePrefix="1" applyFont="1" applyBorder="1" applyAlignment="1">
      <alignment horizontal="left" vertical="center"/>
    </xf>
    <xf numFmtId="43" fontId="224" fillId="0" borderId="15" xfId="0" applyNumberFormat="1" applyFont="1" applyBorder="1" applyAlignment="1">
      <alignment horizontal="center" vertical="center"/>
    </xf>
    <xf numFmtId="43" fontId="224" fillId="0" borderId="23" xfId="0" applyNumberFormat="1" applyFont="1" applyBorder="1" applyAlignment="1">
      <alignment vertical="center"/>
    </xf>
    <xf numFmtId="43" fontId="224" fillId="0" borderId="74" xfId="1" applyNumberFormat="1" applyFont="1" applyBorder="1" applyAlignment="1">
      <alignment horizontal="right" vertical="center"/>
    </xf>
    <xf numFmtId="43" fontId="224" fillId="0" borderId="15" xfId="0" applyNumberFormat="1" applyFont="1" applyBorder="1" applyAlignment="1">
      <alignment vertical="center"/>
    </xf>
    <xf numFmtId="43" fontId="224" fillId="0" borderId="74" xfId="0" applyNumberFormat="1" applyFont="1" applyBorder="1" applyAlignment="1">
      <alignment horizontal="right" vertical="center"/>
    </xf>
    <xf numFmtId="43" fontId="224" fillId="0" borderId="52" xfId="0" applyNumberFormat="1" applyFont="1" applyBorder="1" applyAlignment="1">
      <alignment horizontal="right" vertical="center"/>
    </xf>
    <xf numFmtId="0" fontId="221" fillId="0" borderId="36" xfId="0" applyFont="1" applyBorder="1" applyAlignment="1">
      <alignment vertical="center"/>
    </xf>
    <xf numFmtId="0" fontId="224" fillId="0" borderId="14" xfId="0" applyFont="1" applyBorder="1" applyAlignment="1" applyProtection="1">
      <alignment horizontal="center" vertical="center"/>
    </xf>
    <xf numFmtId="0" fontId="224" fillId="0" borderId="22" xfId="0" quotePrefix="1" applyFont="1" applyBorder="1" applyAlignment="1">
      <alignment horizontal="left" vertical="center"/>
    </xf>
    <xf numFmtId="43" fontId="224" fillId="0" borderId="44" xfId="1" applyNumberFormat="1" applyFont="1" applyFill="1" applyBorder="1" applyAlignment="1" applyProtection="1">
      <alignment horizontal="right" vertical="center"/>
    </xf>
    <xf numFmtId="43" fontId="224" fillId="0" borderId="22" xfId="1" applyNumberFormat="1" applyFont="1" applyBorder="1" applyAlignment="1" applyProtection="1">
      <alignment horizontal="right" vertical="center"/>
    </xf>
    <xf numFmtId="0" fontId="224" fillId="0" borderId="15" xfId="0" applyFont="1" applyBorder="1" applyAlignment="1" applyProtection="1">
      <alignment horizontal="center" vertical="center"/>
    </xf>
    <xf numFmtId="192" fontId="224" fillId="0" borderId="6" xfId="1" applyFont="1" applyBorder="1" applyAlignment="1">
      <alignment vertical="center"/>
    </xf>
    <xf numFmtId="0" fontId="221" fillId="0" borderId="15" xfId="0" quotePrefix="1" applyFont="1" applyBorder="1" applyAlignment="1">
      <alignment horizontal="left" vertical="center"/>
    </xf>
    <xf numFmtId="43" fontId="221" fillId="0" borderId="15" xfId="1" applyNumberFormat="1" applyFont="1" applyFill="1" applyBorder="1" applyAlignment="1" applyProtection="1">
      <alignment horizontal="right" vertical="center"/>
    </xf>
    <xf numFmtId="43" fontId="221" fillId="0" borderId="23" xfId="1" applyNumberFormat="1" applyFont="1" applyFill="1" applyBorder="1" applyAlignment="1" applyProtection="1">
      <alignment horizontal="right" vertical="center"/>
    </xf>
    <xf numFmtId="43" fontId="221" fillId="0" borderId="15" xfId="1" applyNumberFormat="1" applyFont="1" applyBorder="1" applyAlignment="1" applyProtection="1">
      <alignment horizontal="right" vertical="center"/>
    </xf>
    <xf numFmtId="43" fontId="221" fillId="0" borderId="33" xfId="0" applyNumberFormat="1" applyFont="1" applyBorder="1" applyAlignment="1">
      <alignment vertical="center"/>
    </xf>
    <xf numFmtId="0" fontId="221" fillId="0" borderId="22" xfId="0" quotePrefix="1" applyFont="1" applyBorder="1" applyAlignment="1">
      <alignment horizontal="left" vertical="center"/>
    </xf>
    <xf numFmtId="0" fontId="224" fillId="0" borderId="14" xfId="0" applyFont="1" applyBorder="1" applyAlignment="1">
      <alignment vertical="center"/>
    </xf>
    <xf numFmtId="192" fontId="224" fillId="0" borderId="14" xfId="1" applyFont="1" applyBorder="1" applyAlignment="1">
      <alignment horizontal="center" vertical="center"/>
    </xf>
    <xf numFmtId="192" fontId="224" fillId="0" borderId="21" xfId="1" applyFont="1" applyBorder="1" applyAlignment="1">
      <alignment vertical="center"/>
    </xf>
    <xf numFmtId="192" fontId="224" fillId="0" borderId="44" xfId="1" applyFont="1" applyBorder="1" applyAlignment="1">
      <alignment horizontal="center" vertical="center"/>
    </xf>
    <xf numFmtId="0" fontId="224" fillId="0" borderId="21" xfId="0" applyFont="1" applyBorder="1" applyAlignment="1">
      <alignment horizontal="center" vertical="center"/>
    </xf>
    <xf numFmtId="192" fontId="224" fillId="58" borderId="44" xfId="1" applyFont="1" applyFill="1" applyBorder="1" applyAlignment="1">
      <alignment horizontal="center" vertical="center"/>
    </xf>
    <xf numFmtId="192" fontId="224" fillId="58" borderId="14" xfId="1" applyFont="1" applyFill="1" applyBorder="1" applyAlignment="1">
      <alignment horizontal="center" vertical="center"/>
    </xf>
    <xf numFmtId="192" fontId="224" fillId="58" borderId="21" xfId="1" applyFont="1" applyFill="1" applyBorder="1" applyAlignment="1">
      <alignment vertical="center"/>
    </xf>
    <xf numFmtId="3" fontId="224" fillId="0" borderId="14" xfId="1" applyNumberFormat="1" applyFont="1" applyBorder="1" applyAlignment="1">
      <alignment horizontal="center" vertical="center"/>
    </xf>
    <xf numFmtId="0" fontId="224" fillId="0" borderId="14" xfId="0" applyFont="1" applyBorder="1" applyAlignment="1">
      <alignment horizontal="centerContinuous" vertical="center"/>
    </xf>
    <xf numFmtId="192" fontId="245" fillId="58" borderId="44" xfId="1" applyFont="1" applyFill="1" applyBorder="1" applyAlignment="1">
      <alignment horizontal="center" vertical="center"/>
    </xf>
    <xf numFmtId="192" fontId="245" fillId="58" borderId="14" xfId="1" applyFont="1" applyFill="1" applyBorder="1" applyAlignment="1">
      <alignment vertical="center"/>
    </xf>
    <xf numFmtId="192" fontId="245" fillId="58" borderId="21" xfId="1" applyFont="1" applyFill="1" applyBorder="1" applyAlignment="1">
      <alignment vertical="center"/>
    </xf>
    <xf numFmtId="0" fontId="224" fillId="0" borderId="15" xfId="0" applyFont="1" applyBorder="1" applyAlignment="1">
      <alignment horizontal="center" vertical="center"/>
    </xf>
    <xf numFmtId="192" fontId="245" fillId="58" borderId="14" xfId="1" applyFont="1" applyFill="1" applyBorder="1" applyAlignment="1">
      <alignment horizontal="center" vertical="center"/>
    </xf>
    <xf numFmtId="192" fontId="224" fillId="58" borderId="14" xfId="1" applyFont="1" applyFill="1" applyBorder="1" applyAlignment="1">
      <alignment vertical="center"/>
    </xf>
    <xf numFmtId="0" fontId="224" fillId="0" borderId="23" xfId="0" applyFont="1" applyBorder="1" applyAlignment="1">
      <alignment horizontal="center" vertical="center"/>
    </xf>
    <xf numFmtId="0" fontId="224" fillId="0" borderId="52" xfId="0" applyFont="1" applyBorder="1" applyAlignment="1">
      <alignment vertical="center"/>
    </xf>
    <xf numFmtId="197" fontId="221" fillId="0" borderId="33" xfId="0" applyNumberFormat="1" applyFont="1" applyBorder="1" applyAlignment="1">
      <alignment vertical="center"/>
    </xf>
    <xf numFmtId="43" fontId="221" fillId="63" borderId="35" xfId="0" applyNumberFormat="1" applyFont="1" applyFill="1" applyBorder="1" applyAlignment="1">
      <alignment horizontal="center" vertical="center"/>
    </xf>
    <xf numFmtId="0" fontId="224" fillId="0" borderId="36" xfId="0" applyFont="1" applyBorder="1" applyAlignment="1">
      <alignment horizontal="center" vertical="center"/>
    </xf>
    <xf numFmtId="0" fontId="221" fillId="0" borderId="16" xfId="0" applyFont="1" applyBorder="1" applyAlignment="1">
      <alignment vertical="center"/>
    </xf>
    <xf numFmtId="43" fontId="224" fillId="0" borderId="41" xfId="0" applyNumberFormat="1" applyFont="1" applyBorder="1" applyAlignment="1">
      <alignment horizontal="center" vertical="center"/>
    </xf>
    <xf numFmtId="43" fontId="224" fillId="0" borderId="41" xfId="0" applyNumberFormat="1" applyFont="1" applyBorder="1" applyAlignment="1">
      <alignment vertical="center"/>
    </xf>
    <xf numFmtId="43" fontId="224" fillId="0" borderId="36" xfId="0" applyNumberFormat="1" applyFont="1" applyBorder="1" applyAlignment="1">
      <alignment horizontal="right" vertical="center"/>
    </xf>
    <xf numFmtId="43" fontId="224" fillId="0" borderId="29" xfId="0" applyNumberFormat="1" applyFont="1" applyBorder="1" applyAlignment="1">
      <alignment vertical="center"/>
    </xf>
    <xf numFmtId="43" fontId="224" fillId="0" borderId="16" xfId="0" applyNumberFormat="1" applyFont="1" applyBorder="1" applyAlignment="1">
      <alignment horizontal="right" vertical="center"/>
    </xf>
    <xf numFmtId="0" fontId="221" fillId="0" borderId="22" xfId="0" applyFont="1" applyBorder="1" applyAlignment="1">
      <alignment vertical="center"/>
    </xf>
    <xf numFmtId="0" fontId="245" fillId="0" borderId="74" xfId="0" applyFont="1" applyBorder="1" applyAlignment="1">
      <alignment horizontal="center" vertical="center"/>
    </xf>
    <xf numFmtId="0" fontId="220" fillId="0" borderId="15" xfId="0" applyFont="1" applyBorder="1" applyAlignment="1">
      <alignment vertical="center"/>
    </xf>
    <xf numFmtId="0" fontId="220" fillId="0" borderId="52" xfId="0" applyFont="1" applyBorder="1" applyAlignment="1">
      <alignment vertical="center"/>
    </xf>
    <xf numFmtId="0" fontId="220" fillId="0" borderId="74" xfId="0" applyFont="1" applyBorder="1" applyAlignment="1">
      <alignment horizontal="center" vertical="center"/>
    </xf>
    <xf numFmtId="43" fontId="220" fillId="0" borderId="15" xfId="0" applyNumberFormat="1" applyFont="1" applyBorder="1" applyAlignment="1">
      <alignment horizontal="center" vertical="center"/>
    </xf>
    <xf numFmtId="43" fontId="220" fillId="0" borderId="23" xfId="0" applyNumberFormat="1" applyFont="1" applyBorder="1" applyAlignment="1">
      <alignment vertical="center"/>
    </xf>
    <xf numFmtId="43" fontId="220" fillId="0" borderId="74" xfId="0" applyNumberFormat="1" applyFont="1" applyBorder="1" applyAlignment="1">
      <alignment horizontal="right" vertical="center"/>
    </xf>
    <xf numFmtId="43" fontId="220" fillId="0" borderId="15" xfId="0" applyNumberFormat="1" applyFont="1" applyBorder="1" applyAlignment="1">
      <alignment vertical="center"/>
    </xf>
    <xf numFmtId="43" fontId="220" fillId="0" borderId="52" xfId="0" applyNumberFormat="1" applyFont="1" applyBorder="1" applyAlignment="1">
      <alignment horizontal="right" vertical="center"/>
    </xf>
    <xf numFmtId="0" fontId="224" fillId="63" borderId="33" xfId="0" applyFont="1" applyFill="1" applyBorder="1" applyAlignment="1">
      <alignment horizontal="center" vertical="center"/>
    </xf>
    <xf numFmtId="0" fontId="245" fillId="0" borderId="36" xfId="0" applyFont="1" applyBorder="1" applyAlignment="1">
      <alignment horizontal="center" vertical="center"/>
    </xf>
    <xf numFmtId="0" fontId="220" fillId="0" borderId="29" xfId="0" applyFont="1" applyBorder="1" applyAlignment="1">
      <alignment horizontal="center" vertical="center"/>
    </xf>
    <xf numFmtId="0" fontId="220" fillId="0" borderId="16" xfId="0" applyFont="1" applyBorder="1" applyAlignment="1">
      <alignment horizontal="center" vertical="center"/>
    </xf>
    <xf numFmtId="0" fontId="220" fillId="0" borderId="36" xfId="0" applyFont="1" applyBorder="1" applyAlignment="1">
      <alignment horizontal="center" vertical="center"/>
    </xf>
    <xf numFmtId="43" fontId="245" fillId="0" borderId="29" xfId="0" applyNumberFormat="1" applyFont="1" applyBorder="1" applyAlignment="1">
      <alignment horizontal="center" vertical="center"/>
    </xf>
    <xf numFmtId="43" fontId="220" fillId="0" borderId="41" xfId="0" applyNumberFormat="1" applyFont="1" applyBorder="1" applyAlignment="1">
      <alignment vertical="center"/>
    </xf>
    <xf numFmtId="43" fontId="220" fillId="0" borderId="36" xfId="0" applyNumberFormat="1" applyFont="1" applyBorder="1" applyAlignment="1">
      <alignment horizontal="right" vertical="center"/>
    </xf>
    <xf numFmtId="43" fontId="220" fillId="0" borderId="29" xfId="0" applyNumberFormat="1" applyFont="1" applyBorder="1" applyAlignment="1">
      <alignment vertical="center"/>
    </xf>
    <xf numFmtId="43" fontId="220" fillId="0" borderId="16" xfId="0" applyNumberFormat="1" applyFont="1" applyBorder="1" applyAlignment="1">
      <alignment horizontal="right" vertical="center"/>
    </xf>
    <xf numFmtId="0" fontId="221" fillId="0" borderId="14" xfId="0" applyFont="1" applyBorder="1" applyAlignment="1" applyProtection="1">
      <alignment horizontal="left" vertical="center"/>
    </xf>
    <xf numFmtId="43" fontId="224" fillId="0" borderId="44" xfId="0" applyNumberFormat="1" applyFont="1" applyBorder="1" applyAlignment="1">
      <alignment vertical="center"/>
    </xf>
    <xf numFmtId="0" fontId="220" fillId="0" borderId="15" xfId="0" quotePrefix="1" applyFont="1" applyBorder="1" applyAlignment="1">
      <alignment horizontal="left" vertical="center"/>
    </xf>
    <xf numFmtId="0" fontId="220" fillId="0" borderId="52" xfId="0" quotePrefix="1" applyFont="1" applyBorder="1" applyAlignment="1">
      <alignment horizontal="left" vertical="center"/>
    </xf>
    <xf numFmtId="197" fontId="220" fillId="0" borderId="15" xfId="0" applyNumberFormat="1" applyFont="1" applyBorder="1" applyAlignment="1">
      <alignment vertical="center"/>
    </xf>
    <xf numFmtId="197" fontId="220" fillId="0" borderId="23" xfId="0" applyNumberFormat="1" applyFont="1" applyBorder="1" applyAlignment="1">
      <alignment vertical="center"/>
    </xf>
    <xf numFmtId="197" fontId="220" fillId="0" borderId="74" xfId="0" applyNumberFormat="1" applyFont="1" applyBorder="1" applyAlignment="1">
      <alignment horizontal="right" vertical="center"/>
    </xf>
    <xf numFmtId="197" fontId="220" fillId="0" borderId="52" xfId="0" applyNumberFormat="1" applyFont="1" applyBorder="1" applyAlignment="1">
      <alignment horizontal="right" vertical="center"/>
    </xf>
    <xf numFmtId="0" fontId="220" fillId="0" borderId="29" xfId="0" applyFont="1" applyBorder="1" applyAlignment="1" applyProtection="1">
      <alignment horizontal="left" vertical="center"/>
    </xf>
    <xf numFmtId="0" fontId="245" fillId="0" borderId="16" xfId="0" quotePrefix="1" applyFont="1" applyBorder="1" applyAlignment="1">
      <alignment horizontal="left" vertical="center"/>
    </xf>
    <xf numFmtId="197" fontId="245" fillId="0" borderId="29" xfId="0" applyNumberFormat="1" applyFont="1" applyBorder="1" applyAlignment="1">
      <alignment horizontal="center" vertical="center"/>
    </xf>
    <xf numFmtId="197" fontId="245" fillId="0" borderId="41" xfId="0" applyNumberFormat="1" applyFont="1" applyBorder="1" applyAlignment="1">
      <alignment vertical="center"/>
    </xf>
    <xf numFmtId="197" fontId="245" fillId="0" borderId="36" xfId="0" applyNumberFormat="1" applyFont="1" applyBorder="1" applyAlignment="1">
      <alignment horizontal="right" vertical="center"/>
    </xf>
    <xf numFmtId="197" fontId="245" fillId="0" borderId="29" xfId="0" applyNumberFormat="1" applyFont="1" applyBorder="1" applyAlignment="1">
      <alignment vertical="center"/>
    </xf>
    <xf numFmtId="197" fontId="245" fillId="0" borderId="16" xfId="0" applyNumberFormat="1" applyFont="1" applyBorder="1" applyAlignment="1">
      <alignment horizontal="right" vertical="center"/>
    </xf>
    <xf numFmtId="0" fontId="224" fillId="0" borderId="16" xfId="0" applyFont="1" applyBorder="1" applyAlignment="1">
      <alignment horizontal="left" vertical="center"/>
    </xf>
    <xf numFmtId="0" fontId="224" fillId="0" borderId="14" xfId="0" applyFont="1" applyBorder="1" applyAlignment="1" applyProtection="1">
      <alignment horizontal="left" vertical="center"/>
    </xf>
    <xf numFmtId="197" fontId="224" fillId="0" borderId="14" xfId="0" applyNumberFormat="1" applyFont="1" applyBorder="1" applyAlignment="1">
      <alignment horizontal="center" vertical="center"/>
    </xf>
    <xf numFmtId="197" fontId="224" fillId="0" borderId="21" xfId="0" applyNumberFormat="1" applyFont="1" applyBorder="1" applyAlignment="1">
      <alignment vertical="center"/>
    </xf>
    <xf numFmtId="197" fontId="224" fillId="0" borderId="44" xfId="0" applyNumberFormat="1" applyFont="1" applyBorder="1" applyAlignment="1">
      <alignment horizontal="right" vertical="center"/>
    </xf>
    <xf numFmtId="197" fontId="224" fillId="0" borderId="14" xfId="0" applyNumberFormat="1" applyFont="1" applyBorder="1" applyAlignment="1">
      <alignment vertical="center"/>
    </xf>
    <xf numFmtId="197" fontId="224" fillId="0" borderId="36" xfId="0" applyNumberFormat="1" applyFont="1" applyBorder="1" applyAlignment="1">
      <alignment horizontal="right" vertical="center"/>
    </xf>
    <xf numFmtId="197" fontId="224" fillId="0" borderId="16" xfId="0" applyNumberFormat="1" applyFont="1" applyBorder="1" applyAlignment="1">
      <alignment horizontal="right" vertical="center"/>
    </xf>
    <xf numFmtId="208" fontId="245" fillId="0" borderId="0" xfId="0" applyNumberFormat="1" applyFont="1" applyAlignment="1">
      <alignment vertical="center"/>
    </xf>
    <xf numFmtId="0" fontId="224" fillId="0" borderId="22" xfId="22201" applyFont="1" applyFill="1" applyBorder="1" applyAlignment="1">
      <alignment horizontal="left" vertical="top"/>
    </xf>
    <xf numFmtId="43" fontId="224" fillId="0" borderId="21" xfId="0" applyNumberFormat="1" applyFont="1" applyFill="1" applyBorder="1" applyAlignment="1">
      <alignment vertical="center"/>
    </xf>
    <xf numFmtId="43" fontId="224" fillId="0" borderId="44" xfId="0" applyNumberFormat="1" applyFont="1" applyFill="1" applyBorder="1" applyAlignment="1">
      <alignment horizontal="right" vertical="center"/>
    </xf>
    <xf numFmtId="43" fontId="224" fillId="0" borderId="14" xfId="0" applyNumberFormat="1" applyFont="1" applyFill="1" applyBorder="1" applyAlignment="1">
      <alignment vertical="center"/>
    </xf>
    <xf numFmtId="0" fontId="224" fillId="0" borderId="52" xfId="0" applyFont="1" applyBorder="1" applyAlignment="1">
      <alignment horizontal="left" vertical="center"/>
    </xf>
    <xf numFmtId="43" fontId="224" fillId="0" borderId="74" xfId="0" applyNumberFormat="1" applyFont="1" applyFill="1" applyBorder="1" applyAlignment="1">
      <alignment horizontal="right" vertical="center"/>
    </xf>
    <xf numFmtId="0" fontId="220" fillId="0" borderId="44" xfId="0" applyFont="1" applyBorder="1" applyAlignment="1">
      <alignment horizontal="center" vertical="center"/>
    </xf>
    <xf numFmtId="0" fontId="224" fillId="0" borderId="22" xfId="22201" quotePrefix="1" applyFont="1" applyFill="1" applyBorder="1" applyAlignment="1">
      <alignment horizontal="left" vertical="top"/>
    </xf>
    <xf numFmtId="43" fontId="224" fillId="0" borderId="34" xfId="0" applyNumberFormat="1" applyFont="1" applyBorder="1" applyAlignment="1">
      <alignment horizontal="right" vertical="center"/>
    </xf>
    <xf numFmtId="43" fontId="224" fillId="0" borderId="6" xfId="0" applyNumberFormat="1" applyFont="1" applyBorder="1" applyAlignment="1">
      <alignment horizontal="right" vertical="center"/>
    </xf>
    <xf numFmtId="197" fontId="245" fillId="0" borderId="6" xfId="0" applyNumberFormat="1" applyFont="1" applyBorder="1" applyAlignment="1">
      <alignment vertical="center"/>
    </xf>
    <xf numFmtId="197" fontId="220" fillId="0" borderId="34" xfId="0" applyNumberFormat="1" applyFont="1" applyBorder="1" applyAlignment="1">
      <alignment vertical="center"/>
    </xf>
    <xf numFmtId="0" fontId="245" fillId="63" borderId="33" xfId="0" applyFont="1" applyFill="1" applyBorder="1" applyAlignment="1">
      <alignment horizontal="center" vertical="center"/>
    </xf>
    <xf numFmtId="43" fontId="224" fillId="63" borderId="37" xfId="0" applyNumberFormat="1" applyFont="1" applyFill="1" applyBorder="1" applyAlignment="1">
      <alignment horizontal="center" vertical="center"/>
    </xf>
    <xf numFmtId="43" fontId="221" fillId="63" borderId="33" xfId="0" applyNumberFormat="1" applyFont="1" applyFill="1" applyBorder="1" applyAlignment="1">
      <alignment vertical="center"/>
    </xf>
    <xf numFmtId="197" fontId="220" fillId="0" borderId="33" xfId="0" applyNumberFormat="1" applyFont="1" applyBorder="1" applyAlignment="1">
      <alignment vertical="center"/>
    </xf>
    <xf numFmtId="0" fontId="245" fillId="0" borderId="29" xfId="0" applyFont="1" applyBorder="1" applyAlignment="1" applyProtection="1">
      <alignment horizontal="centerContinuous" vertical="center"/>
    </xf>
    <xf numFmtId="0" fontId="220" fillId="0" borderId="16" xfId="0" applyFont="1" applyBorder="1" applyAlignment="1">
      <alignment horizontal="left" vertical="center"/>
    </xf>
    <xf numFmtId="0" fontId="224" fillId="0" borderId="22" xfId="0" applyFont="1" applyBorder="1" applyAlignment="1" applyProtection="1">
      <alignment horizontal="left" vertical="center"/>
    </xf>
    <xf numFmtId="0" fontId="245" fillId="0" borderId="44" xfId="0" applyFont="1" applyBorder="1" applyAlignment="1">
      <alignment horizontal="center" vertical="center"/>
    </xf>
    <xf numFmtId="197" fontId="245" fillId="0" borderId="14" xfId="0" applyNumberFormat="1" applyFont="1" applyBorder="1" applyAlignment="1">
      <alignment horizontal="center" vertical="center"/>
    </xf>
    <xf numFmtId="197" fontId="245" fillId="0" borderId="21" xfId="0" applyNumberFormat="1" applyFont="1" applyBorder="1" applyAlignment="1">
      <alignment vertical="center"/>
    </xf>
    <xf numFmtId="197" fontId="245" fillId="0" borderId="44" xfId="0" applyNumberFormat="1" applyFont="1" applyBorder="1" applyAlignment="1">
      <alignment horizontal="right" vertical="center"/>
    </xf>
    <xf numFmtId="197" fontId="245" fillId="0" borderId="14" xfId="0" applyNumberFormat="1" applyFont="1" applyBorder="1" applyAlignment="1">
      <alignment vertical="center"/>
    </xf>
    <xf numFmtId="197" fontId="245" fillId="0" borderId="22" xfId="0" applyNumberFormat="1" applyFont="1" applyBorder="1" applyAlignment="1">
      <alignment horizontal="right" vertical="center"/>
    </xf>
    <xf numFmtId="0" fontId="245" fillId="0" borderId="22" xfId="0" applyFont="1" applyBorder="1" applyAlignment="1" applyProtection="1">
      <alignment horizontal="left" vertical="center"/>
    </xf>
    <xf numFmtId="197" fontId="224" fillId="0" borderId="22" xfId="0" applyNumberFormat="1" applyFont="1" applyBorder="1" applyAlignment="1">
      <alignment horizontal="right" vertical="center"/>
    </xf>
    <xf numFmtId="0" fontId="224" fillId="0" borderId="14" xfId="0" applyFont="1" applyBorder="1" applyAlignment="1" applyProtection="1">
      <alignment horizontal="right" vertical="center"/>
    </xf>
    <xf numFmtId="0" fontId="224" fillId="0" borderId="15" xfId="0" applyFont="1" applyBorder="1" applyAlignment="1" applyProtection="1">
      <alignment horizontal="right" vertical="center"/>
    </xf>
    <xf numFmtId="0" fontId="224" fillId="0" borderId="52" xfId="0" applyFont="1" applyBorder="1" applyAlignment="1" applyProtection="1">
      <alignment horizontal="left" vertical="center"/>
    </xf>
    <xf numFmtId="0" fontId="224" fillId="0" borderId="22" xfId="0" applyFont="1" applyFill="1" applyBorder="1" applyAlignment="1" applyProtection="1">
      <alignment horizontal="left" vertical="center"/>
    </xf>
    <xf numFmtId="0" fontId="224" fillId="0" borderId="44" xfId="0" applyFont="1" applyBorder="1" applyAlignment="1" applyProtection="1">
      <alignment horizontal="center" vertical="center"/>
    </xf>
    <xf numFmtId="0" fontId="220" fillId="0" borderId="15" xfId="0" applyFont="1" applyBorder="1" applyAlignment="1" applyProtection="1">
      <alignment horizontal="right" vertical="center"/>
    </xf>
    <xf numFmtId="0" fontId="220" fillId="0" borderId="22" xfId="0" applyFont="1" applyFill="1" applyBorder="1" applyAlignment="1" applyProtection="1">
      <alignment horizontal="left" vertical="center"/>
    </xf>
    <xf numFmtId="43" fontId="220" fillId="0" borderId="14" xfId="0" applyNumberFormat="1" applyFont="1" applyBorder="1" applyAlignment="1">
      <alignment vertical="center"/>
    </xf>
    <xf numFmtId="43" fontId="220" fillId="0" borderId="44" xfId="0" applyNumberFormat="1" applyFont="1" applyBorder="1" applyAlignment="1">
      <alignment horizontal="right" vertical="center"/>
    </xf>
    <xf numFmtId="43" fontId="220" fillId="0" borderId="22" xfId="0" applyNumberFormat="1" applyFont="1" applyBorder="1" applyAlignment="1">
      <alignment horizontal="right" vertical="center"/>
    </xf>
    <xf numFmtId="43" fontId="245" fillId="0" borderId="14" xfId="0" applyNumberFormat="1" applyFont="1" applyBorder="1" applyAlignment="1">
      <alignment horizontal="center" vertical="center"/>
    </xf>
    <xf numFmtId="43" fontId="245" fillId="0" borderId="21" xfId="0" applyNumberFormat="1" applyFont="1" applyBorder="1" applyAlignment="1">
      <alignment vertical="center"/>
    </xf>
    <xf numFmtId="43" fontId="245" fillId="0" borderId="44" xfId="0" applyNumberFormat="1" applyFont="1" applyBorder="1" applyAlignment="1">
      <alignment horizontal="right" vertical="center"/>
    </xf>
    <xf numFmtId="43" fontId="245" fillId="0" borderId="14" xfId="0" applyNumberFormat="1" applyFont="1" applyBorder="1" applyAlignment="1">
      <alignment vertical="center"/>
    </xf>
    <xf numFmtId="43" fontId="245" fillId="0" borderId="22" xfId="0" applyNumberFormat="1" applyFont="1" applyBorder="1" applyAlignment="1">
      <alignment horizontal="right" vertical="center"/>
    </xf>
    <xf numFmtId="43" fontId="224" fillId="0" borderId="21" xfId="1" applyNumberFormat="1" applyFont="1" applyBorder="1" applyAlignment="1">
      <alignment vertical="center"/>
    </xf>
    <xf numFmtId="43" fontId="224" fillId="0" borderId="14" xfId="1" applyNumberFormat="1" applyFont="1" applyBorder="1" applyAlignment="1">
      <alignment vertical="center"/>
    </xf>
    <xf numFmtId="0" fontId="224" fillId="58" borderId="14" xfId="0" applyFont="1" applyFill="1" applyBorder="1" applyAlignment="1" applyProtection="1">
      <alignment horizontal="right" vertical="center"/>
    </xf>
    <xf numFmtId="0" fontId="224" fillId="58" borderId="22" xfId="0" applyFont="1" applyFill="1" applyBorder="1" applyAlignment="1" applyProtection="1">
      <alignment horizontal="left" vertical="center"/>
    </xf>
    <xf numFmtId="43" fontId="224" fillId="0" borderId="14" xfId="1" applyNumberFormat="1" applyFont="1" applyBorder="1" applyAlignment="1">
      <alignment horizontal="center" vertical="center"/>
    </xf>
    <xf numFmtId="43" fontId="224" fillId="0" borderId="15" xfId="1" applyNumberFormat="1" applyFont="1" applyBorder="1" applyAlignment="1">
      <alignment horizontal="center" vertical="center"/>
    </xf>
    <xf numFmtId="43" fontId="224" fillId="0" borderId="23" xfId="1" applyNumberFormat="1" applyFont="1" applyBorder="1" applyAlignment="1">
      <alignment vertical="center"/>
    </xf>
    <xf numFmtId="43" fontId="224" fillId="0" borderId="15" xfId="1" applyNumberFormat="1" applyFont="1" applyBorder="1" applyAlignment="1">
      <alignment vertical="center"/>
    </xf>
    <xf numFmtId="192" fontId="245" fillId="0" borderId="14" xfId="1" applyNumberFormat="1" applyFont="1" applyBorder="1" applyAlignment="1">
      <alignment horizontal="center" vertical="center"/>
    </xf>
    <xf numFmtId="192" fontId="245" fillId="0" borderId="21" xfId="1" applyNumberFormat="1" applyFont="1" applyBorder="1" applyAlignment="1">
      <alignment vertical="center"/>
    </xf>
    <xf numFmtId="192" fontId="245" fillId="0" borderId="44" xfId="1" applyNumberFormat="1" applyFont="1" applyBorder="1" applyAlignment="1">
      <alignment horizontal="right" vertical="center"/>
    </xf>
    <xf numFmtId="192" fontId="245" fillId="0" borderId="14" xfId="1" applyNumberFormat="1" applyFont="1" applyBorder="1" applyAlignment="1">
      <alignment vertical="center"/>
    </xf>
    <xf numFmtId="192" fontId="245" fillId="0" borderId="44" xfId="0" applyNumberFormat="1" applyFont="1" applyBorder="1" applyAlignment="1">
      <alignment horizontal="right" vertical="center"/>
    </xf>
    <xf numFmtId="192" fontId="245" fillId="0" borderId="22" xfId="0" applyNumberFormat="1" applyFont="1" applyBorder="1" applyAlignment="1">
      <alignment horizontal="right" vertical="center"/>
    </xf>
    <xf numFmtId="192" fontId="224" fillId="0" borderId="14" xfId="1" applyNumberFormat="1" applyFont="1" applyBorder="1" applyAlignment="1">
      <alignment horizontal="center" vertical="center"/>
    </xf>
    <xf numFmtId="192" fontId="224" fillId="0" borderId="21" xfId="1" applyNumberFormat="1" applyFont="1" applyBorder="1" applyAlignment="1">
      <alignment vertical="center"/>
    </xf>
    <xf numFmtId="192" fontId="224" fillId="0" borderId="44" xfId="0" applyNumberFormat="1" applyFont="1" applyBorder="1" applyAlignment="1">
      <alignment horizontal="right" vertical="center"/>
    </xf>
    <xf numFmtId="192" fontId="224" fillId="0" borderId="14" xfId="1" applyNumberFormat="1" applyFont="1" applyBorder="1" applyAlignment="1">
      <alignment vertical="center"/>
    </xf>
    <xf numFmtId="192" fontId="224" fillId="0" borderId="22" xfId="0" applyNumberFormat="1" applyFont="1" applyBorder="1" applyAlignment="1">
      <alignment horizontal="right" vertical="center"/>
    </xf>
    <xf numFmtId="0" fontId="245" fillId="0" borderId="16" xfId="0" applyFont="1" applyBorder="1" applyAlignment="1" applyProtection="1">
      <alignment horizontal="left" vertical="center"/>
    </xf>
    <xf numFmtId="192" fontId="245" fillId="0" borderId="29" xfId="1" applyNumberFormat="1" applyFont="1" applyBorder="1" applyAlignment="1">
      <alignment horizontal="center" vertical="center"/>
    </xf>
    <xf numFmtId="192" fontId="245" fillId="0" borderId="41" xfId="1" applyNumberFormat="1" applyFont="1" applyBorder="1" applyAlignment="1">
      <alignment vertical="center"/>
    </xf>
    <xf numFmtId="192" fontId="245" fillId="0" borderId="36" xfId="1" applyNumberFormat="1" applyFont="1" applyBorder="1" applyAlignment="1">
      <alignment horizontal="right" vertical="center"/>
    </xf>
    <xf numFmtId="192" fontId="245" fillId="0" borderId="29" xfId="1" applyNumberFormat="1" applyFont="1" applyBorder="1" applyAlignment="1">
      <alignment vertical="center"/>
    </xf>
    <xf numFmtId="192" fontId="245" fillId="0" borderId="36" xfId="0" applyNumberFormat="1" applyFont="1" applyBorder="1" applyAlignment="1">
      <alignment horizontal="right" vertical="center"/>
    </xf>
    <xf numFmtId="192" fontId="245" fillId="0" borderId="16" xfId="0" applyNumberFormat="1" applyFont="1" applyBorder="1" applyAlignment="1">
      <alignment horizontal="right" vertical="center"/>
    </xf>
    <xf numFmtId="192" fontId="224" fillId="0" borderId="14" xfId="0" applyNumberFormat="1" applyFont="1" applyBorder="1" applyAlignment="1">
      <alignment vertical="center"/>
    </xf>
    <xf numFmtId="0" fontId="221" fillId="0" borderId="21" xfId="0" applyFont="1" applyBorder="1" applyAlignment="1" applyProtection="1">
      <alignment horizontal="right" vertical="center"/>
    </xf>
    <xf numFmtId="192" fontId="224" fillId="0" borderId="15" xfId="1" applyNumberFormat="1" applyFont="1" applyBorder="1" applyAlignment="1">
      <alignment horizontal="center" vertical="center"/>
    </xf>
    <xf numFmtId="192" fontId="224" fillId="0" borderId="23" xfId="1" applyNumberFormat="1" applyFont="1" applyBorder="1" applyAlignment="1">
      <alignment vertical="center"/>
    </xf>
    <xf numFmtId="192" fontId="224" fillId="0" borderId="74" xfId="0" applyNumberFormat="1" applyFont="1" applyBorder="1" applyAlignment="1">
      <alignment horizontal="right" vertical="center"/>
    </xf>
    <xf numFmtId="192" fontId="224" fillId="0" borderId="15" xfId="1" applyNumberFormat="1" applyFont="1" applyBorder="1" applyAlignment="1">
      <alignment vertical="center"/>
    </xf>
    <xf numFmtId="192" fontId="224" fillId="0" borderId="52" xfId="0" applyNumberFormat="1" applyFont="1" applyBorder="1" applyAlignment="1">
      <alignment horizontal="right" vertical="center"/>
    </xf>
    <xf numFmtId="0" fontId="221" fillId="0" borderId="14" xfId="0" applyFont="1" applyBorder="1" applyAlignment="1" applyProtection="1">
      <alignment horizontal="right" vertical="center"/>
    </xf>
    <xf numFmtId="0" fontId="245" fillId="0" borderId="52" xfId="0" applyFont="1" applyBorder="1" applyAlignment="1" applyProtection="1">
      <alignment horizontal="left" vertical="center"/>
    </xf>
    <xf numFmtId="192" fontId="245" fillId="0" borderId="15" xfId="1" applyNumberFormat="1" applyFont="1" applyBorder="1" applyAlignment="1">
      <alignment horizontal="center" vertical="center"/>
    </xf>
    <xf numFmtId="192" fontId="245" fillId="0" borderId="23" xfId="1" applyNumberFormat="1" applyFont="1" applyBorder="1" applyAlignment="1">
      <alignment vertical="center"/>
    </xf>
    <xf numFmtId="192" fontId="245" fillId="0" borderId="74" xfId="0" applyNumberFormat="1" applyFont="1" applyBorder="1" applyAlignment="1">
      <alignment horizontal="right" vertical="center"/>
    </xf>
    <xf numFmtId="192" fontId="245" fillId="0" borderId="15" xfId="1" applyNumberFormat="1" applyFont="1" applyBorder="1" applyAlignment="1">
      <alignment vertical="center"/>
    </xf>
    <xf numFmtId="0" fontId="245" fillId="59" borderId="33" xfId="0" applyFont="1" applyFill="1" applyBorder="1" applyAlignment="1">
      <alignment horizontal="center" vertical="center"/>
    </xf>
    <xf numFmtId="192" fontId="224" fillId="59" borderId="37" xfId="1" applyNumberFormat="1" applyFont="1" applyFill="1" applyBorder="1" applyAlignment="1">
      <alignment horizontal="center" vertical="center"/>
    </xf>
    <xf numFmtId="192" fontId="221" fillId="59" borderId="35" xfId="1" applyNumberFormat="1" applyFont="1" applyFill="1" applyBorder="1" applyAlignment="1">
      <alignment vertical="center"/>
    </xf>
    <xf numFmtId="192" fontId="221" fillId="59" borderId="33" xfId="1" applyNumberFormat="1" applyFont="1" applyFill="1" applyBorder="1" applyAlignment="1">
      <alignment horizontal="right" vertical="center"/>
    </xf>
    <xf numFmtId="192" fontId="221" fillId="59" borderId="37" xfId="1" applyNumberFormat="1" applyFont="1" applyFill="1" applyBorder="1" applyAlignment="1">
      <alignment vertical="center"/>
    </xf>
    <xf numFmtId="192" fontId="220" fillId="0" borderId="41" xfId="1" applyNumberFormat="1" applyFont="1" applyBorder="1" applyAlignment="1">
      <alignment vertical="center"/>
    </xf>
    <xf numFmtId="192" fontId="220" fillId="0" borderId="36" xfId="1" applyNumberFormat="1" applyFont="1" applyBorder="1" applyAlignment="1">
      <alignment horizontal="right" vertical="center"/>
    </xf>
    <xf numFmtId="192" fontId="220" fillId="0" borderId="29" xfId="1" applyNumberFormat="1" applyFont="1" applyBorder="1" applyAlignment="1">
      <alignment vertical="center"/>
    </xf>
    <xf numFmtId="0" fontId="221" fillId="0" borderId="14" xfId="0" quotePrefix="1" applyFont="1" applyBorder="1" applyAlignment="1">
      <alignment horizontal="left" vertical="center"/>
    </xf>
    <xf numFmtId="0" fontId="245" fillId="0" borderId="22" xfId="0" quotePrefix="1" applyFont="1" applyBorder="1" applyAlignment="1">
      <alignment horizontal="left" vertical="center"/>
    </xf>
    <xf numFmtId="0" fontId="245" fillId="0" borderId="44" xfId="0" applyFont="1" applyBorder="1" applyAlignment="1">
      <alignment vertical="center"/>
    </xf>
    <xf numFmtId="192" fontId="245" fillId="0" borderId="44" xfId="0" applyNumberFormat="1" applyFont="1" applyBorder="1" applyAlignment="1">
      <alignment horizontal="center" vertical="center"/>
    </xf>
    <xf numFmtId="192" fontId="245" fillId="0" borderId="44" xfId="0" applyNumberFormat="1" applyFont="1" applyBorder="1" applyAlignment="1">
      <alignment vertical="center"/>
    </xf>
    <xf numFmtId="0" fontId="245" fillId="0" borderId="44" xfId="0" quotePrefix="1" applyFont="1" applyBorder="1" applyAlignment="1">
      <alignment horizontal="center" vertical="center"/>
    </xf>
    <xf numFmtId="192" fontId="224" fillId="0" borderId="44" xfId="0" applyNumberFormat="1" applyFont="1" applyBorder="1" applyAlignment="1">
      <alignment vertical="center"/>
    </xf>
    <xf numFmtId="0" fontId="245" fillId="0" borderId="22" xfId="0" applyFont="1" applyBorder="1" applyAlignment="1">
      <alignment horizontal="left" vertical="center"/>
    </xf>
    <xf numFmtId="192" fontId="245" fillId="0" borderId="14" xfId="0" applyNumberFormat="1" applyFont="1" applyBorder="1" applyAlignment="1">
      <alignment vertical="center"/>
    </xf>
    <xf numFmtId="0" fontId="245" fillId="0" borderId="44" xfId="2094" applyFont="1" applyFill="1" applyBorder="1" applyAlignment="1">
      <alignment horizontal="center" vertical="center"/>
    </xf>
    <xf numFmtId="0" fontId="224" fillId="0" borderId="21" xfId="22206" quotePrefix="1" applyNumberFormat="1" applyFont="1" applyFill="1" applyBorder="1" applyAlignment="1">
      <alignment vertical="center"/>
    </xf>
    <xf numFmtId="0" fontId="224" fillId="0" borderId="22" xfId="22206" quotePrefix="1" applyNumberFormat="1" applyFont="1" applyFill="1" applyBorder="1" applyAlignment="1">
      <alignment vertical="center"/>
    </xf>
    <xf numFmtId="43" fontId="224" fillId="0" borderId="44" xfId="850" applyFont="1" applyFill="1" applyBorder="1" applyAlignment="1">
      <alignment horizontal="center" vertical="center"/>
    </xf>
    <xf numFmtId="0" fontId="220" fillId="0" borderId="14" xfId="0" applyFont="1" applyBorder="1" applyAlignment="1" applyProtection="1">
      <alignment horizontal="right" vertical="center"/>
    </xf>
    <xf numFmtId="0" fontId="220" fillId="0" borderId="22" xfId="0" applyFont="1" applyBorder="1" applyAlignment="1" applyProtection="1">
      <alignment horizontal="left" vertical="center"/>
    </xf>
    <xf numFmtId="43" fontId="220" fillId="0" borderId="14" xfId="0" applyNumberFormat="1" applyFont="1" applyBorder="1" applyAlignment="1">
      <alignment horizontal="center" vertical="center"/>
    </xf>
    <xf numFmtId="43" fontId="220" fillId="0" borderId="21" xfId="0" applyNumberFormat="1" applyFont="1" applyBorder="1" applyAlignment="1">
      <alignment vertical="center"/>
    </xf>
    <xf numFmtId="0" fontId="245" fillId="59" borderId="74" xfId="0" applyFont="1" applyFill="1" applyBorder="1" applyAlignment="1">
      <alignment horizontal="center" vertical="center"/>
    </xf>
    <xf numFmtId="0" fontId="221" fillId="59" borderId="74" xfId="0" applyFont="1" applyFill="1" applyBorder="1" applyAlignment="1">
      <alignment horizontal="center" vertical="center"/>
    </xf>
    <xf numFmtId="192" fontId="224" fillId="59" borderId="14" xfId="1" applyNumberFormat="1" applyFont="1" applyFill="1" applyBorder="1" applyAlignment="1">
      <alignment horizontal="center" vertical="center"/>
    </xf>
    <xf numFmtId="192" fontId="221" fillId="59" borderId="74" xfId="0" applyNumberFormat="1" applyFont="1" applyFill="1" applyBorder="1" applyAlignment="1">
      <alignment vertical="center"/>
    </xf>
    <xf numFmtId="192" fontId="221" fillId="59" borderId="74" xfId="0" applyNumberFormat="1" applyFont="1" applyFill="1" applyBorder="1" applyAlignment="1">
      <alignment horizontal="right" vertical="center"/>
    </xf>
    <xf numFmtId="43" fontId="221" fillId="63" borderId="44" xfId="0" applyNumberFormat="1" applyFont="1" applyFill="1" applyBorder="1" applyAlignment="1">
      <alignment horizontal="right" vertical="center"/>
    </xf>
    <xf numFmtId="43" fontId="245" fillId="59" borderId="6" xfId="0" applyNumberFormat="1" applyFont="1" applyFill="1" applyBorder="1" applyAlignment="1">
      <alignment vertical="center"/>
    </xf>
    <xf numFmtId="0" fontId="224" fillId="0" borderId="29" xfId="0" applyFont="1" applyBorder="1" applyAlignment="1" applyProtection="1">
      <alignment horizontal="right" vertical="center"/>
    </xf>
    <xf numFmtId="192" fontId="224" fillId="0" borderId="41" xfId="0" applyNumberFormat="1" applyFont="1" applyBorder="1" applyAlignment="1">
      <alignment vertical="center"/>
    </xf>
    <xf numFmtId="192" fontId="224" fillId="0" borderId="36" xfId="0" applyNumberFormat="1" applyFont="1" applyBorder="1" applyAlignment="1">
      <alignment horizontal="right" vertical="center"/>
    </xf>
    <xf numFmtId="192" fontId="224" fillId="0" borderId="29" xfId="0" applyNumberFormat="1" applyFont="1" applyBorder="1" applyAlignment="1">
      <alignment vertical="center"/>
    </xf>
    <xf numFmtId="0" fontId="245" fillId="0" borderId="74" xfId="0" quotePrefix="1" applyFont="1" applyBorder="1" applyAlignment="1">
      <alignment horizontal="center" vertical="center"/>
    </xf>
    <xf numFmtId="192" fontId="224" fillId="0" borderId="15" xfId="0" applyNumberFormat="1" applyFont="1" applyBorder="1" applyAlignment="1">
      <alignment vertical="center"/>
    </xf>
    <xf numFmtId="0" fontId="245" fillId="0" borderId="15" xfId="0" applyFont="1" applyBorder="1" applyAlignment="1" applyProtection="1">
      <alignment horizontal="right" vertical="center"/>
    </xf>
    <xf numFmtId="0" fontId="245" fillId="0" borderId="52" xfId="0" applyFont="1" applyBorder="1" applyAlignment="1">
      <alignment horizontal="left" vertical="center"/>
    </xf>
    <xf numFmtId="192" fontId="245" fillId="0" borderId="52" xfId="0" applyNumberFormat="1" applyFont="1" applyBorder="1" applyAlignment="1">
      <alignment horizontal="right" vertical="center"/>
    </xf>
    <xf numFmtId="0" fontId="245" fillId="0" borderId="14" xfId="0" applyFont="1" applyBorder="1" applyAlignment="1" applyProtection="1">
      <alignment horizontal="right" vertical="center"/>
    </xf>
    <xf numFmtId="192" fontId="224" fillId="0" borderId="44" xfId="0" applyNumberFormat="1" applyFont="1" applyBorder="1" applyAlignment="1">
      <alignment horizontal="center" vertical="center"/>
    </xf>
    <xf numFmtId="192" fontId="245" fillId="0" borderId="74" xfId="0" applyNumberFormat="1" applyFont="1" applyBorder="1" applyAlignment="1">
      <alignment horizontal="center" vertical="center"/>
    </xf>
    <xf numFmtId="192" fontId="245" fillId="0" borderId="74" xfId="0" applyNumberFormat="1" applyFont="1" applyBorder="1" applyAlignment="1">
      <alignment vertical="center"/>
    </xf>
    <xf numFmtId="0" fontId="224" fillId="59" borderId="33" xfId="0" applyFont="1" applyFill="1" applyBorder="1" applyAlignment="1">
      <alignment horizontal="center" vertical="center"/>
    </xf>
    <xf numFmtId="192" fontId="224" fillId="59" borderId="33" xfId="0" applyNumberFormat="1" applyFont="1" applyFill="1" applyBorder="1" applyAlignment="1">
      <alignment horizontal="center" vertical="center"/>
    </xf>
    <xf numFmtId="192" fontId="221" fillId="59" borderId="33" xfId="0" applyNumberFormat="1" applyFont="1" applyFill="1" applyBorder="1" applyAlignment="1">
      <alignment vertical="center"/>
    </xf>
    <xf numFmtId="192" fontId="221" fillId="59" borderId="33" xfId="0" applyNumberFormat="1" applyFont="1" applyFill="1" applyBorder="1" applyAlignment="1">
      <alignment horizontal="right" vertical="center"/>
    </xf>
    <xf numFmtId="192" fontId="245" fillId="0" borderId="29" xfId="0" applyNumberFormat="1" applyFont="1" applyBorder="1" applyAlignment="1">
      <alignment horizontal="center" vertical="center"/>
    </xf>
    <xf numFmtId="192" fontId="220" fillId="0" borderId="41" xfId="0" applyNumberFormat="1" applyFont="1" applyBorder="1" applyAlignment="1">
      <alignment vertical="center"/>
    </xf>
    <xf numFmtId="192" fontId="220" fillId="0" borderId="36" xfId="0" applyNumberFormat="1" applyFont="1" applyBorder="1" applyAlignment="1">
      <alignment horizontal="right" vertical="center"/>
    </xf>
    <xf numFmtId="192" fontId="220" fillId="0" borderId="29" xfId="0" applyNumberFormat="1" applyFont="1" applyBorder="1" applyAlignment="1">
      <alignment vertical="center"/>
    </xf>
    <xf numFmtId="192" fontId="220" fillId="0" borderId="16" xfId="0" applyNumberFormat="1" applyFont="1" applyBorder="1" applyAlignment="1">
      <alignment horizontal="right" vertical="center"/>
    </xf>
    <xf numFmtId="192" fontId="245" fillId="0" borderId="14" xfId="0" applyNumberFormat="1" applyFont="1" applyBorder="1" applyAlignment="1">
      <alignment horizontal="center" vertical="center"/>
    </xf>
    <xf numFmtId="192" fontId="245" fillId="0" borderId="21" xfId="0" applyNumberFormat="1" applyFont="1" applyBorder="1" applyAlignment="1">
      <alignment vertical="center"/>
    </xf>
    <xf numFmtId="192" fontId="224" fillId="0" borderId="14" xfId="0" applyNumberFormat="1" applyFont="1" applyBorder="1" applyAlignment="1">
      <alignment horizontal="center" vertical="center"/>
    </xf>
    <xf numFmtId="192" fontId="224" fillId="0" borderId="21" xfId="0" applyNumberFormat="1" applyFont="1" applyBorder="1" applyAlignment="1">
      <alignment vertical="center"/>
    </xf>
    <xf numFmtId="0" fontId="247" fillId="0" borderId="44" xfId="0" quotePrefix="1" applyFont="1" applyBorder="1" applyAlignment="1">
      <alignment horizontal="center" vertical="center"/>
    </xf>
    <xf numFmtId="0" fontId="247" fillId="0" borderId="74" xfId="0" quotePrefix="1" applyFont="1" applyBorder="1" applyAlignment="1">
      <alignment horizontal="center" vertical="center"/>
    </xf>
    <xf numFmtId="192" fontId="245" fillId="0" borderId="15" xfId="0" applyNumberFormat="1" applyFont="1" applyBorder="1" applyAlignment="1">
      <alignment vertical="center"/>
    </xf>
    <xf numFmtId="192" fontId="224" fillId="59" borderId="35" xfId="1" applyNumberFormat="1" applyFont="1" applyFill="1" applyBorder="1" applyAlignment="1">
      <alignment vertical="center"/>
    </xf>
    <xf numFmtId="0" fontId="221" fillId="0" borderId="29" xfId="0" applyFont="1" applyBorder="1" applyAlignment="1">
      <alignment horizontal="left" vertical="center"/>
    </xf>
    <xf numFmtId="192" fontId="245" fillId="0" borderId="29" xfId="0" applyNumberFormat="1" applyFont="1" applyBorder="1" applyAlignment="1">
      <alignment vertical="center"/>
    </xf>
    <xf numFmtId="0" fontId="220" fillId="0" borderId="22" xfId="0" applyFont="1" applyBorder="1" applyAlignment="1">
      <alignment horizontal="left" vertical="center"/>
    </xf>
    <xf numFmtId="192" fontId="220" fillId="0" borderId="14" xfId="1" applyNumberFormat="1" applyFont="1" applyBorder="1" applyAlignment="1">
      <alignment horizontal="center" vertical="center"/>
    </xf>
    <xf numFmtId="192" fontId="220" fillId="0" borderId="21" xfId="1" applyNumberFormat="1" applyFont="1" applyBorder="1" applyAlignment="1">
      <alignment vertical="center"/>
    </xf>
    <xf numFmtId="192" fontId="220" fillId="0" borderId="44" xfId="0" applyNumberFormat="1" applyFont="1" applyBorder="1" applyAlignment="1">
      <alignment horizontal="right" vertical="center"/>
    </xf>
    <xf numFmtId="192" fontId="220" fillId="0" borderId="14" xfId="0" applyNumberFormat="1" applyFont="1" applyBorder="1" applyAlignment="1">
      <alignment vertical="center"/>
    </xf>
    <xf numFmtId="192" fontId="220" fillId="0" borderId="44" xfId="0" applyNumberFormat="1" applyFont="1" applyBorder="1" applyAlignment="1">
      <alignment vertical="center"/>
    </xf>
    <xf numFmtId="192" fontId="224" fillId="59" borderId="33" xfId="0" applyNumberFormat="1" applyFont="1" applyFill="1" applyBorder="1" applyAlignment="1">
      <alignment vertical="center"/>
    </xf>
    <xf numFmtId="192" fontId="224" fillId="59" borderId="33" xfId="0" applyNumberFormat="1" applyFont="1" applyFill="1" applyBorder="1" applyAlignment="1">
      <alignment horizontal="right" vertical="center"/>
    </xf>
    <xf numFmtId="43" fontId="224" fillId="63" borderId="33" xfId="0" applyNumberFormat="1" applyFont="1" applyFill="1" applyBorder="1" applyAlignment="1">
      <alignment horizontal="right" vertical="center"/>
    </xf>
    <xf numFmtId="0" fontId="221" fillId="0" borderId="14" xfId="0" applyFont="1" applyBorder="1" applyAlignment="1">
      <alignment horizontal="left" vertical="center"/>
    </xf>
    <xf numFmtId="192" fontId="220" fillId="0" borderId="21" xfId="0" applyNumberFormat="1" applyFont="1" applyBorder="1" applyAlignment="1">
      <alignment vertical="center"/>
    </xf>
    <xf numFmtId="192" fontId="224" fillId="0" borderId="23" xfId="0" applyNumberFormat="1" applyFont="1" applyBorder="1" applyAlignment="1">
      <alignment vertical="center"/>
    </xf>
    <xf numFmtId="0" fontId="220" fillId="0" borderId="22" xfId="0" applyFont="1" applyBorder="1" applyAlignment="1">
      <alignment horizontal="center" vertical="center"/>
    </xf>
    <xf numFmtId="0" fontId="245" fillId="0" borderId="34" xfId="0" applyFont="1" applyBorder="1" applyAlignment="1">
      <alignment horizontal="center" vertical="center"/>
    </xf>
    <xf numFmtId="192" fontId="245" fillId="0" borderId="0" xfId="1" applyNumberFormat="1" applyFont="1" applyBorder="1" applyAlignment="1">
      <alignment horizontal="center" vertical="center"/>
    </xf>
    <xf numFmtId="192" fontId="245" fillId="0" borderId="5" xfId="1" applyNumberFormat="1" applyFont="1" applyBorder="1" applyAlignment="1">
      <alignment vertical="center"/>
    </xf>
    <xf numFmtId="192" fontId="245" fillId="0" borderId="0" xfId="0" applyNumberFormat="1" applyFont="1" applyBorder="1" applyAlignment="1">
      <alignment vertical="center"/>
    </xf>
    <xf numFmtId="192" fontId="224" fillId="59" borderId="37" xfId="0" applyNumberFormat="1" applyFont="1" applyFill="1" applyBorder="1" applyAlignment="1">
      <alignment vertical="center"/>
    </xf>
    <xf numFmtId="0" fontId="221" fillId="0" borderId="36" xfId="0" applyFont="1" applyBorder="1" applyAlignment="1" applyProtection="1">
      <alignment horizontal="center" vertical="center"/>
    </xf>
    <xf numFmtId="0" fontId="245" fillId="0" borderId="44" xfId="0" applyFont="1" applyBorder="1" applyAlignment="1" applyProtection="1">
      <alignment horizontal="center" vertical="center"/>
    </xf>
    <xf numFmtId="192" fontId="224" fillId="0" borderId="14" xfId="1" applyFont="1" applyBorder="1" applyAlignment="1">
      <alignment vertical="center"/>
    </xf>
    <xf numFmtId="192" fontId="224" fillId="0" borderId="44" xfId="1" applyFont="1" applyBorder="1" applyAlignment="1">
      <alignment horizontal="right" vertical="center"/>
    </xf>
    <xf numFmtId="192" fontId="220" fillId="0" borderId="14" xfId="1" applyFont="1" applyBorder="1" applyAlignment="1">
      <alignment horizontal="center" vertical="center"/>
    </xf>
    <xf numFmtId="192" fontId="220" fillId="0" borderId="21" xfId="1" applyFont="1" applyBorder="1" applyAlignment="1">
      <alignment vertical="center"/>
    </xf>
    <xf numFmtId="192" fontId="220" fillId="0" borderId="44" xfId="1" applyFont="1" applyBorder="1" applyAlignment="1">
      <alignment horizontal="right" vertical="center"/>
    </xf>
    <xf numFmtId="192" fontId="220" fillId="0" borderId="14" xfId="1" applyFont="1" applyBorder="1" applyAlignment="1">
      <alignment vertical="center"/>
    </xf>
    <xf numFmtId="192" fontId="245" fillId="0" borderId="14" xfId="0" applyNumberFormat="1" applyFont="1" applyBorder="1" applyAlignment="1">
      <alignment horizontal="right" vertical="center"/>
    </xf>
    <xf numFmtId="0" fontId="225" fillId="0" borderId="14" xfId="0" applyFont="1" applyBorder="1" applyAlignment="1">
      <alignment horizontal="left" vertical="center"/>
    </xf>
    <xf numFmtId="0" fontId="225" fillId="0" borderId="22" xfId="0" quotePrefix="1" applyFont="1" applyFill="1" applyBorder="1" applyAlignment="1">
      <alignment vertical="center"/>
    </xf>
    <xf numFmtId="0" fontId="225" fillId="0" borderId="44" xfId="0" applyFont="1" applyBorder="1" applyAlignment="1">
      <alignment horizontal="center" vertical="center"/>
    </xf>
    <xf numFmtId="192" fontId="225" fillId="0" borderId="14" xfId="1" applyNumberFormat="1" applyFont="1" applyBorder="1" applyAlignment="1">
      <alignment horizontal="center" vertical="center"/>
    </xf>
    <xf numFmtId="192" fontId="225" fillId="0" borderId="21" xfId="0" applyNumberFormat="1" applyFont="1" applyBorder="1" applyAlignment="1">
      <alignment vertical="center"/>
    </xf>
    <xf numFmtId="192" fontId="225" fillId="0" borderId="44" xfId="0" applyNumberFormat="1" applyFont="1" applyBorder="1" applyAlignment="1">
      <alignment horizontal="right" vertical="center"/>
    </xf>
    <xf numFmtId="192" fontId="225" fillId="0" borderId="14" xfId="0" applyNumberFormat="1" applyFont="1" applyBorder="1" applyAlignment="1">
      <alignment horizontal="right" vertical="center"/>
    </xf>
    <xf numFmtId="192" fontId="225" fillId="0" borderId="44" xfId="0" applyNumberFormat="1" applyFont="1" applyBorder="1" applyAlignment="1">
      <alignment vertical="center"/>
    </xf>
    <xf numFmtId="0" fontId="225" fillId="0" borderId="22" xfId="22201" applyFont="1" applyFill="1" applyBorder="1" applyAlignment="1">
      <alignment horizontal="left" vertical="top"/>
    </xf>
    <xf numFmtId="0" fontId="225" fillId="0" borderId="22" xfId="0" applyFont="1" applyBorder="1" applyAlignment="1">
      <alignment horizontal="left" vertical="center"/>
    </xf>
    <xf numFmtId="43" fontId="225" fillId="0" borderId="14" xfId="0" applyNumberFormat="1" applyFont="1" applyBorder="1" applyAlignment="1">
      <alignment vertical="center"/>
    </xf>
    <xf numFmtId="43" fontId="225" fillId="0" borderId="21" xfId="0" applyNumberFormat="1" applyFont="1" applyBorder="1" applyAlignment="1">
      <alignment vertical="center"/>
    </xf>
    <xf numFmtId="43" fontId="225" fillId="0" borderId="44" xfId="0" applyNumberFormat="1" applyFont="1" applyBorder="1" applyAlignment="1">
      <alignment horizontal="right" vertical="center"/>
    </xf>
    <xf numFmtId="43" fontId="225" fillId="0" borderId="36" xfId="0" applyNumberFormat="1" applyFont="1" applyBorder="1" applyAlignment="1">
      <alignment horizontal="right" vertical="center"/>
    </xf>
    <xf numFmtId="43" fontId="225" fillId="0" borderId="16" xfId="0" applyNumberFormat="1" applyFont="1" applyBorder="1" applyAlignment="1">
      <alignment horizontal="right" vertical="center"/>
    </xf>
    <xf numFmtId="0" fontId="245" fillId="0" borderId="74" xfId="0" applyFont="1" applyBorder="1" applyAlignment="1" applyProtection="1">
      <alignment horizontal="center" vertical="center"/>
    </xf>
    <xf numFmtId="0" fontId="221" fillId="0" borderId="22" xfId="22199" applyFont="1" applyFill="1" applyBorder="1"/>
    <xf numFmtId="0" fontId="225" fillId="0" borderId="14" xfId="22199" applyFont="1" applyFill="1" applyBorder="1"/>
    <xf numFmtId="0" fontId="225" fillId="0" borderId="21" xfId="0" quotePrefix="1" applyFont="1" applyFill="1" applyBorder="1" applyAlignment="1">
      <alignment vertical="center"/>
    </xf>
    <xf numFmtId="192" fontId="225" fillId="0" borderId="14" xfId="1" applyNumberFormat="1" applyFont="1" applyBorder="1" applyAlignment="1">
      <alignment vertical="center"/>
    </xf>
    <xf numFmtId="192" fontId="224" fillId="0" borderId="14" xfId="0" applyNumberFormat="1" applyFont="1" applyBorder="1" applyAlignment="1">
      <alignment horizontal="right" vertical="center"/>
    </xf>
    <xf numFmtId="0" fontId="224" fillId="0" borderId="22" xfId="0" quotePrefix="1" applyFont="1" applyFill="1" applyBorder="1" applyAlignment="1">
      <alignment vertical="center"/>
    </xf>
    <xf numFmtId="192" fontId="224" fillId="0" borderId="44" xfId="22200" applyNumberFormat="1" applyFont="1" applyFill="1" applyBorder="1" applyAlignment="1">
      <alignment horizontal="center" vertical="center"/>
    </xf>
    <xf numFmtId="0" fontId="225" fillId="0" borderId="22" xfId="0" quotePrefix="1" applyFont="1" applyBorder="1" applyAlignment="1">
      <alignment horizontal="left" vertical="center"/>
    </xf>
    <xf numFmtId="0" fontId="225" fillId="0" borderId="29" xfId="0" applyFont="1" applyBorder="1" applyAlignment="1">
      <alignment horizontal="right" vertical="center"/>
    </xf>
    <xf numFmtId="0" fontId="225" fillId="0" borderId="22" xfId="0" quotePrefix="1" applyFont="1" applyFill="1" applyBorder="1" applyAlignment="1">
      <alignment horizontal="left" vertical="top"/>
    </xf>
    <xf numFmtId="192" fontId="225" fillId="0" borderId="44" xfId="22200" applyNumberFormat="1" applyFont="1" applyFill="1" applyBorder="1" applyAlignment="1">
      <alignment vertical="center"/>
    </xf>
    <xf numFmtId="0" fontId="225" fillId="0" borderId="29" xfId="0" applyFont="1" applyBorder="1" applyAlignment="1">
      <alignment horizontal="left" vertical="center"/>
    </xf>
    <xf numFmtId="192" fontId="225" fillId="0" borderId="14" xfId="22200" applyNumberFormat="1" applyFont="1" applyFill="1" applyBorder="1" applyAlignment="1">
      <alignment horizontal="center" vertical="center"/>
    </xf>
    <xf numFmtId="0" fontId="245" fillId="0" borderId="22" xfId="0" quotePrefix="1" applyFont="1" applyFill="1" applyBorder="1" applyAlignment="1">
      <alignment vertical="center"/>
    </xf>
    <xf numFmtId="192" fontId="224" fillId="0" borderId="14" xfId="22200" applyNumberFormat="1" applyFont="1" applyFill="1" applyBorder="1" applyAlignment="1">
      <alignment horizontal="center"/>
    </xf>
    <xf numFmtId="2" fontId="225" fillId="15" borderId="44" xfId="22200" applyNumberFormat="1" applyFont="1" applyFill="1" applyBorder="1" applyAlignment="1">
      <alignment horizontal="center"/>
    </xf>
    <xf numFmtId="192" fontId="225" fillId="0" borderId="14" xfId="22200" applyNumberFormat="1" applyFont="1" applyFill="1" applyBorder="1" applyAlignment="1">
      <alignment horizontal="center"/>
    </xf>
    <xf numFmtId="2" fontId="225" fillId="0" borderId="14" xfId="22200" applyNumberFormat="1" applyFont="1" applyFill="1" applyBorder="1" applyAlignment="1">
      <alignment horizontal="right"/>
    </xf>
    <xf numFmtId="2" fontId="225" fillId="0" borderId="21" xfId="0" applyNumberFormat="1" applyFont="1" applyBorder="1" applyAlignment="1">
      <alignment vertical="center"/>
    </xf>
    <xf numFmtId="192" fontId="225" fillId="0" borderId="44" xfId="1" applyFont="1" applyBorder="1" applyAlignment="1">
      <alignment horizontal="right" vertical="center"/>
    </xf>
    <xf numFmtId="192" fontId="225" fillId="0" borderId="21" xfId="1" applyFont="1" applyBorder="1" applyAlignment="1">
      <alignment vertical="center"/>
    </xf>
    <xf numFmtId="192" fontId="225" fillId="0" borderId="44" xfId="1" applyFont="1" applyBorder="1" applyAlignment="1">
      <alignment vertical="center"/>
    </xf>
    <xf numFmtId="2" fontId="225" fillId="15" borderId="44" xfId="22200" applyNumberFormat="1" applyFont="1" applyFill="1" applyBorder="1" applyAlignment="1">
      <alignment horizontal="right"/>
    </xf>
    <xf numFmtId="2" fontId="225" fillId="0" borderId="44" xfId="22200" applyNumberFormat="1" applyFont="1" applyFill="1" applyBorder="1" applyAlignment="1">
      <alignment horizontal="center"/>
    </xf>
    <xf numFmtId="2" fontId="225" fillId="0" borderId="44" xfId="22200" applyNumberFormat="1" applyFont="1" applyFill="1" applyBorder="1" applyAlignment="1">
      <alignment horizontal="right" vertical="center"/>
    </xf>
    <xf numFmtId="192" fontId="225" fillId="0" borderId="14" xfId="1" applyFont="1" applyBorder="1" applyAlignment="1">
      <alignment horizontal="right" vertical="center"/>
    </xf>
    <xf numFmtId="2" fontId="225" fillId="0" borderId="44" xfId="22200" applyNumberFormat="1" applyFont="1" applyFill="1" applyBorder="1" applyAlignment="1">
      <alignment horizontal="right"/>
    </xf>
    <xf numFmtId="0" fontId="225" fillId="0" borderId="21" xfId="22202" applyFont="1" applyFill="1" applyBorder="1" applyAlignment="1">
      <alignment horizontal="center" vertical="center"/>
    </xf>
    <xf numFmtId="2" fontId="225" fillId="0" borderId="44" xfId="22202" applyNumberFormat="1" applyFont="1" applyFill="1" applyBorder="1" applyAlignment="1">
      <alignment horizontal="center" vertical="center"/>
    </xf>
    <xf numFmtId="2" fontId="225" fillId="0" borderId="44" xfId="0" applyNumberFormat="1" applyFont="1" applyBorder="1" applyAlignment="1">
      <alignment horizontal="right" vertical="center"/>
    </xf>
    <xf numFmtId="2" fontId="225" fillId="0" borderId="14" xfId="0" applyNumberFormat="1" applyFont="1" applyBorder="1" applyAlignment="1">
      <alignment horizontal="right" vertical="center"/>
    </xf>
    <xf numFmtId="2" fontId="225" fillId="0" borderId="44" xfId="0" applyNumberFormat="1" applyFont="1" applyBorder="1" applyAlignment="1">
      <alignment vertical="center"/>
    </xf>
    <xf numFmtId="0" fontId="225" fillId="0" borderId="14" xfId="22202" applyFont="1" applyFill="1" applyBorder="1" applyAlignment="1">
      <alignment horizontal="center" vertical="center"/>
    </xf>
    <xf numFmtId="0" fontId="245" fillId="0" borderId="36" xfId="0" applyFont="1" applyBorder="1" applyAlignment="1" applyProtection="1">
      <alignment horizontal="center" vertical="center"/>
    </xf>
    <xf numFmtId="0" fontId="225" fillId="0" borderId="16" xfId="22201" applyFont="1" applyFill="1" applyBorder="1" applyAlignment="1">
      <alignment horizontal="left" vertical="top"/>
    </xf>
    <xf numFmtId="0" fontId="225" fillId="0" borderId="29" xfId="22202" applyFont="1" applyFill="1" applyBorder="1" applyAlignment="1">
      <alignment horizontal="center" vertical="center"/>
    </xf>
    <xf numFmtId="2" fontId="225" fillId="0" borderId="36" xfId="22202" applyNumberFormat="1" applyFont="1" applyFill="1" applyBorder="1" applyAlignment="1">
      <alignment horizontal="center" vertical="center"/>
    </xf>
    <xf numFmtId="2" fontId="225" fillId="0" borderId="41" xfId="0" applyNumberFormat="1" applyFont="1" applyBorder="1" applyAlignment="1">
      <alignment vertical="center"/>
    </xf>
    <xf numFmtId="2" fontId="225" fillId="0" borderId="36" xfId="0" applyNumberFormat="1" applyFont="1" applyBorder="1" applyAlignment="1">
      <alignment horizontal="right" vertical="center"/>
    </xf>
    <xf numFmtId="2" fontId="225" fillId="0" borderId="29" xfId="0" applyNumberFormat="1" applyFont="1" applyBorder="1" applyAlignment="1">
      <alignment horizontal="right" vertical="center"/>
    </xf>
    <xf numFmtId="2" fontId="225" fillId="0" borderId="36" xfId="0" applyNumberFormat="1" applyFont="1" applyBorder="1" applyAlignment="1">
      <alignment vertical="center"/>
    </xf>
    <xf numFmtId="0" fontId="249" fillId="0" borderId="22" xfId="0" quotePrefix="1" applyFont="1" applyFill="1" applyBorder="1" applyAlignment="1">
      <alignment vertical="center"/>
    </xf>
    <xf numFmtId="0" fontId="249" fillId="0" borderId="44" xfId="0" applyFont="1" applyBorder="1" applyAlignment="1">
      <alignment horizontal="center" vertical="center"/>
    </xf>
    <xf numFmtId="2" fontId="225" fillId="0" borderId="14" xfId="22200" applyNumberFormat="1" applyFont="1" applyFill="1" applyBorder="1" applyAlignment="1">
      <alignment horizontal="center"/>
    </xf>
    <xf numFmtId="2" fontId="249" fillId="0" borderId="21" xfId="0" applyNumberFormat="1" applyFont="1" applyBorder="1" applyAlignment="1">
      <alignment vertical="center"/>
    </xf>
    <xf numFmtId="2" fontId="249" fillId="0" borderId="44" xfId="0" applyNumberFormat="1" applyFont="1" applyBorder="1" applyAlignment="1">
      <alignment horizontal="right" vertical="center"/>
    </xf>
    <xf numFmtId="2" fontId="249" fillId="0" borderId="14" xfId="0" applyNumberFormat="1" applyFont="1" applyBorder="1" applyAlignment="1">
      <alignment horizontal="right" vertical="center"/>
    </xf>
    <xf numFmtId="2" fontId="249" fillId="0" borderId="44" xfId="0" applyNumberFormat="1" applyFont="1" applyBorder="1" applyAlignment="1">
      <alignment vertical="center"/>
    </xf>
    <xf numFmtId="0" fontId="220" fillId="0" borderId="29" xfId="0" applyFont="1" applyBorder="1" applyAlignment="1">
      <alignment horizontal="right" vertical="center"/>
    </xf>
    <xf numFmtId="192" fontId="225" fillId="0" borderId="14" xfId="1" applyFont="1" applyFill="1" applyBorder="1" applyAlignment="1"/>
    <xf numFmtId="192" fontId="225" fillId="0" borderId="44" xfId="1" applyFont="1" applyFill="1" applyBorder="1" applyAlignment="1">
      <alignment vertical="center"/>
    </xf>
    <xf numFmtId="192" fontId="225" fillId="0" borderId="44" xfId="1" applyFont="1" applyFill="1" applyBorder="1" applyAlignment="1">
      <alignment horizontal="center"/>
    </xf>
    <xf numFmtId="192" fontId="225" fillId="0" borderId="44" xfId="1" applyFont="1" applyFill="1" applyBorder="1" applyAlignment="1"/>
    <xf numFmtId="0" fontId="225" fillId="0" borderId="44" xfId="22202" applyFont="1" applyFill="1" applyBorder="1" applyAlignment="1">
      <alignment horizontal="center" vertical="center"/>
    </xf>
    <xf numFmtId="192" fontId="225" fillId="0" borderId="44" xfId="1" applyFont="1" applyFill="1" applyBorder="1" applyAlignment="1">
      <alignment horizontal="center" vertical="center"/>
    </xf>
    <xf numFmtId="192" fontId="225" fillId="0" borderId="14" xfId="1" applyFont="1" applyFill="1" applyBorder="1" applyAlignment="1">
      <alignment horizontal="center" vertical="center"/>
    </xf>
    <xf numFmtId="0" fontId="245" fillId="0" borderId="14" xfId="0" applyFont="1" applyBorder="1" applyAlignment="1">
      <alignment horizontal="left" vertical="center"/>
    </xf>
    <xf numFmtId="0" fontId="221" fillId="0" borderId="14" xfId="22200" applyFont="1" applyBorder="1"/>
    <xf numFmtId="0" fontId="225" fillId="0" borderId="22" xfId="22200" applyFont="1" applyBorder="1"/>
    <xf numFmtId="0" fontId="220" fillId="0" borderId="29" xfId="22200" applyFont="1" applyBorder="1"/>
    <xf numFmtId="0" fontId="245" fillId="0" borderId="22" xfId="22200" applyFont="1" applyBorder="1"/>
    <xf numFmtId="2" fontId="245" fillId="0" borderId="14" xfId="22200" applyNumberFormat="1" applyFont="1" applyFill="1" applyBorder="1" applyAlignment="1">
      <alignment horizontal="center"/>
    </xf>
    <xf numFmtId="192" fontId="245" fillId="0" borderId="44" xfId="1" applyFont="1" applyFill="1" applyBorder="1" applyAlignment="1">
      <alignment horizontal="center"/>
    </xf>
    <xf numFmtId="192" fontId="245" fillId="0" borderId="21" xfId="1" applyFont="1" applyBorder="1" applyAlignment="1">
      <alignment vertical="center"/>
    </xf>
    <xf numFmtId="192" fontId="245" fillId="0" borderId="44" xfId="1" applyFont="1" applyBorder="1" applyAlignment="1">
      <alignment horizontal="right" vertical="center"/>
    </xf>
    <xf numFmtId="192" fontId="245" fillId="0" borderId="14" xfId="1" applyFont="1" applyBorder="1" applyAlignment="1">
      <alignment horizontal="right" vertical="center"/>
    </xf>
    <xf numFmtId="192" fontId="245" fillId="0" borderId="44" xfId="1" applyFont="1" applyBorder="1" applyAlignment="1">
      <alignment vertical="center"/>
    </xf>
    <xf numFmtId="192" fontId="225" fillId="0" borderId="14" xfId="1" applyFont="1" applyFill="1" applyBorder="1" applyAlignment="1">
      <alignment horizontal="center"/>
    </xf>
    <xf numFmtId="0" fontId="220" fillId="0" borderId="15" xfId="22200" applyFont="1" applyBorder="1"/>
    <xf numFmtId="0" fontId="225" fillId="0" borderId="52" xfId="0" quotePrefix="1" applyFont="1" applyFill="1" applyBorder="1" applyAlignment="1">
      <alignment horizontal="left" vertical="top"/>
    </xf>
    <xf numFmtId="2" fontId="225" fillId="15" borderId="74" xfId="22200" applyNumberFormat="1" applyFont="1" applyFill="1" applyBorder="1" applyAlignment="1">
      <alignment horizontal="center"/>
    </xf>
    <xf numFmtId="192" fontId="225" fillId="0" borderId="15" xfId="1" applyFont="1" applyFill="1" applyBorder="1" applyAlignment="1">
      <alignment horizontal="center"/>
    </xf>
    <xf numFmtId="192" fontId="225" fillId="0" borderId="23" xfId="1" applyFont="1" applyBorder="1" applyAlignment="1">
      <alignment vertical="center"/>
    </xf>
    <xf numFmtId="192" fontId="225" fillId="0" borderId="74" xfId="1" applyFont="1" applyBorder="1" applyAlignment="1">
      <alignment horizontal="right" vertical="center"/>
    </xf>
    <xf numFmtId="192" fontId="225" fillId="0" borderId="15" xfId="1" applyFont="1" applyBorder="1" applyAlignment="1">
      <alignment horizontal="right" vertical="center"/>
    </xf>
    <xf numFmtId="192" fontId="225" fillId="0" borderId="74" xfId="1" applyFont="1" applyBorder="1" applyAlignment="1">
      <alignment vertical="center"/>
    </xf>
    <xf numFmtId="0" fontId="220" fillId="0" borderId="14" xfId="22200" applyFont="1" applyBorder="1"/>
    <xf numFmtId="192" fontId="225" fillId="15" borderId="44" xfId="1" applyFont="1" applyFill="1" applyBorder="1" applyAlignment="1">
      <alignment horizontal="center"/>
    </xf>
    <xf numFmtId="0" fontId="245" fillId="0" borderId="29" xfId="0" applyFont="1" applyBorder="1" applyAlignment="1">
      <alignment horizontal="left" vertical="center"/>
    </xf>
    <xf numFmtId="2" fontId="220" fillId="15" borderId="44" xfId="22200" applyNumberFormat="1" applyFont="1" applyFill="1" applyBorder="1" applyAlignment="1">
      <alignment horizontal="center"/>
    </xf>
    <xf numFmtId="192" fontId="220" fillId="15" borderId="14" xfId="1" applyFont="1" applyFill="1" applyBorder="1" applyAlignment="1">
      <alignment horizontal="center"/>
    </xf>
    <xf numFmtId="192" fontId="220" fillId="0" borderId="14" xfId="1" applyFont="1" applyBorder="1" applyAlignment="1">
      <alignment horizontal="right" vertical="center"/>
    </xf>
    <xf numFmtId="192" fontId="220" fillId="0" borderId="44" xfId="1" applyFont="1" applyBorder="1" applyAlignment="1">
      <alignment vertical="center"/>
    </xf>
    <xf numFmtId="0" fontId="220" fillId="0" borderId="29" xfId="22200" applyFont="1" applyBorder="1" applyAlignment="1">
      <alignment horizontal="right"/>
    </xf>
    <xf numFmtId="192" fontId="225" fillId="15" borderId="14" xfId="1" applyFont="1" applyFill="1" applyBorder="1" applyAlignment="1">
      <alignment horizontal="center"/>
    </xf>
    <xf numFmtId="0" fontId="221" fillId="0" borderId="16" xfId="0" applyFont="1" applyFill="1" applyBorder="1"/>
    <xf numFmtId="2" fontId="245" fillId="0" borderId="14" xfId="1" applyNumberFormat="1" applyFont="1" applyBorder="1" applyAlignment="1">
      <alignment horizontal="center" vertical="center"/>
    </xf>
    <xf numFmtId="2" fontId="245" fillId="0" borderId="21" xfId="0" applyNumberFormat="1" applyFont="1" applyBorder="1" applyAlignment="1">
      <alignment vertical="center"/>
    </xf>
    <xf numFmtId="2" fontId="245" fillId="0" borderId="44" xfId="0" applyNumberFormat="1" applyFont="1" applyBorder="1" applyAlignment="1">
      <alignment horizontal="right" vertical="center"/>
    </xf>
    <xf numFmtId="2" fontId="245" fillId="0" borderId="14" xfId="0" applyNumberFormat="1" applyFont="1" applyBorder="1" applyAlignment="1">
      <alignment horizontal="right" vertical="center"/>
    </xf>
    <xf numFmtId="2" fontId="245" fillId="0" borderId="44" xfId="0" applyNumberFormat="1" applyFont="1" applyBorder="1" applyAlignment="1">
      <alignment vertical="center"/>
    </xf>
    <xf numFmtId="0" fontId="224" fillId="0" borderId="29" xfId="0" applyFont="1" applyFill="1" applyBorder="1"/>
    <xf numFmtId="2" fontId="224" fillId="0" borderId="14" xfId="1" applyNumberFormat="1" applyFont="1" applyBorder="1" applyAlignment="1">
      <alignment horizontal="center" vertical="center"/>
    </xf>
    <xf numFmtId="2" fontId="224" fillId="0" borderId="21" xfId="0" applyNumberFormat="1" applyFont="1" applyBorder="1" applyAlignment="1">
      <alignment vertical="center"/>
    </xf>
    <xf numFmtId="2" fontId="224" fillId="0" borderId="44" xfId="0" applyNumberFormat="1" applyFont="1" applyBorder="1" applyAlignment="1">
      <alignment horizontal="right" vertical="center"/>
    </xf>
    <xf numFmtId="2" fontId="224" fillId="0" borderId="14" xfId="0" applyNumberFormat="1" applyFont="1" applyBorder="1" applyAlignment="1">
      <alignment horizontal="right" vertical="center"/>
    </xf>
    <xf numFmtId="2" fontId="224" fillId="0" borderId="44" xfId="0" applyNumberFormat="1" applyFont="1" applyBorder="1" applyAlignment="1">
      <alignment vertical="center"/>
    </xf>
    <xf numFmtId="0" fontId="224" fillId="0" borderId="22" xfId="0" applyFont="1" applyFill="1" applyBorder="1"/>
    <xf numFmtId="0" fontId="224" fillId="0" borderId="15" xfId="0" applyFont="1" applyFill="1" applyBorder="1"/>
    <xf numFmtId="0" fontId="224" fillId="0" borderId="52" xfId="0" quotePrefix="1" applyFont="1" applyFill="1" applyBorder="1" applyAlignment="1"/>
    <xf numFmtId="3" fontId="224" fillId="0" borderId="74" xfId="0" applyNumberFormat="1" applyFont="1" applyFill="1" applyBorder="1" applyAlignment="1">
      <alignment horizontal="center"/>
    </xf>
    <xf numFmtId="192" fontId="224" fillId="0" borderId="74" xfId="1" applyFont="1" applyFill="1" applyBorder="1" applyAlignment="1">
      <alignment horizontal="right"/>
    </xf>
    <xf numFmtId="192" fontId="224" fillId="0" borderId="23" xfId="1" applyFont="1" applyBorder="1" applyAlignment="1">
      <alignment vertical="center"/>
    </xf>
    <xf numFmtId="192" fontId="224" fillId="0" borderId="74" xfId="1" applyFont="1" applyBorder="1" applyAlignment="1">
      <alignment horizontal="right" vertical="center"/>
    </xf>
    <xf numFmtId="192" fontId="224" fillId="0" borderId="15" xfId="1" applyFont="1" applyBorder="1" applyAlignment="1">
      <alignment horizontal="right" vertical="center"/>
    </xf>
    <xf numFmtId="192" fontId="224" fillId="0" borderId="74" xfId="1" applyFont="1" applyBorder="1" applyAlignment="1">
      <alignment vertical="center"/>
    </xf>
    <xf numFmtId="0" fontId="224" fillId="0" borderId="14" xfId="0" applyFont="1" applyFill="1" applyBorder="1"/>
    <xf numFmtId="0" fontId="224" fillId="0" borderId="22" xfId="0" quotePrefix="1" applyFont="1" applyFill="1" applyBorder="1"/>
    <xf numFmtId="2" fontId="224" fillId="0" borderId="44" xfId="22200" applyNumberFormat="1" applyFont="1" applyFill="1" applyBorder="1" applyAlignment="1">
      <alignment horizontal="center"/>
    </xf>
    <xf numFmtId="192" fontId="224" fillId="0" borderId="44" xfId="1" applyFont="1" applyFill="1" applyBorder="1" applyAlignment="1">
      <alignment horizontal="right"/>
    </xf>
    <xf numFmtId="192" fontId="224" fillId="0" borderId="14" xfId="1" applyFont="1" applyBorder="1" applyAlignment="1">
      <alignment horizontal="right" vertical="center"/>
    </xf>
    <xf numFmtId="192" fontId="224" fillId="0" borderId="44" xfId="1" applyFont="1" applyBorder="1" applyAlignment="1">
      <alignment vertical="center"/>
    </xf>
    <xf numFmtId="0" fontId="245" fillId="58" borderId="74" xfId="0" applyFont="1" applyFill="1" applyBorder="1" applyAlignment="1" applyProtection="1">
      <alignment horizontal="center" vertical="center"/>
    </xf>
    <xf numFmtId="0" fontId="221" fillId="58" borderId="29" xfId="0" applyFont="1" applyFill="1" applyBorder="1"/>
    <xf numFmtId="0" fontId="224" fillId="58" borderId="52" xfId="0" quotePrefix="1" applyFont="1" applyFill="1" applyBorder="1"/>
    <xf numFmtId="2" fontId="224" fillId="58" borderId="74" xfId="22200" applyNumberFormat="1" applyFont="1" applyFill="1" applyBorder="1" applyAlignment="1">
      <alignment horizontal="center"/>
    </xf>
    <xf numFmtId="2" fontId="224" fillId="58" borderId="15" xfId="1" applyNumberFormat="1" applyFont="1" applyFill="1" applyBorder="1" applyAlignment="1">
      <alignment vertical="center"/>
    </xf>
    <xf numFmtId="2" fontId="224" fillId="58" borderId="23" xfId="0" applyNumberFormat="1" applyFont="1" applyFill="1" applyBorder="1" applyAlignment="1">
      <alignment vertical="center"/>
    </xf>
    <xf numFmtId="2" fontId="224" fillId="58" borderId="44" xfId="0" applyNumberFormat="1" applyFont="1" applyFill="1" applyBorder="1" applyAlignment="1">
      <alignment horizontal="right" vertical="center"/>
    </xf>
    <xf numFmtId="2" fontId="224" fillId="58" borderId="14" xfId="0" applyNumberFormat="1" applyFont="1" applyFill="1" applyBorder="1" applyAlignment="1">
      <alignment horizontal="right" vertical="center"/>
    </xf>
    <xf numFmtId="2" fontId="224" fillId="58" borderId="44" xfId="0" applyNumberFormat="1" applyFont="1" applyFill="1" applyBorder="1" applyAlignment="1">
      <alignment vertical="center"/>
    </xf>
    <xf numFmtId="0" fontId="224" fillId="58" borderId="29" xfId="0" applyFont="1" applyFill="1" applyBorder="1" applyAlignment="1">
      <alignment horizontal="right"/>
    </xf>
    <xf numFmtId="2" fontId="224" fillId="58" borderId="44" xfId="22200" applyNumberFormat="1" applyFont="1" applyFill="1" applyBorder="1" applyAlignment="1">
      <alignment horizontal="center"/>
    </xf>
    <xf numFmtId="192" fontId="224" fillId="58" borderId="15" xfId="1" applyFont="1" applyFill="1" applyBorder="1" applyAlignment="1">
      <alignment vertical="center"/>
    </xf>
    <xf numFmtId="192" fontId="224" fillId="58" borderId="23" xfId="1" applyFont="1" applyFill="1" applyBorder="1" applyAlignment="1">
      <alignment vertical="center"/>
    </xf>
    <xf numFmtId="192" fontId="224" fillId="58" borderId="44" xfId="1" applyFont="1" applyFill="1" applyBorder="1" applyAlignment="1">
      <alignment horizontal="right" vertical="center"/>
    </xf>
    <xf numFmtId="192" fontId="224" fillId="58" borderId="14" xfId="1" applyFont="1" applyFill="1" applyBorder="1" applyAlignment="1">
      <alignment horizontal="right" vertical="center"/>
    </xf>
    <xf numFmtId="192" fontId="224" fillId="58" borderId="44" xfId="1" applyFont="1" applyFill="1" applyBorder="1" applyAlignment="1">
      <alignment vertical="center"/>
    </xf>
    <xf numFmtId="0" fontId="220" fillId="58" borderId="29" xfId="0" applyFont="1" applyFill="1" applyBorder="1" applyAlignment="1">
      <alignment horizontal="right"/>
    </xf>
    <xf numFmtId="0" fontId="220" fillId="58" borderId="52" xfId="0" quotePrefix="1" applyFont="1" applyFill="1" applyBorder="1"/>
    <xf numFmtId="2" fontId="220" fillId="58" borderId="44" xfId="22200" applyNumberFormat="1" applyFont="1" applyFill="1" applyBorder="1" applyAlignment="1">
      <alignment horizontal="center"/>
    </xf>
    <xf numFmtId="192" fontId="220" fillId="58" borderId="15" xfId="1" applyFont="1" applyFill="1" applyBorder="1" applyAlignment="1">
      <alignment vertical="center"/>
    </xf>
    <xf numFmtId="192" fontId="220" fillId="58" borderId="23" xfId="1" applyFont="1" applyFill="1" applyBorder="1" applyAlignment="1">
      <alignment vertical="center"/>
    </xf>
    <xf numFmtId="192" fontId="220" fillId="58" borderId="44" xfId="1" applyFont="1" applyFill="1" applyBorder="1" applyAlignment="1">
      <alignment horizontal="right" vertical="center"/>
    </xf>
    <xf numFmtId="192" fontId="220" fillId="58" borderId="14" xfId="1" applyFont="1" applyFill="1" applyBorder="1" applyAlignment="1">
      <alignment horizontal="right" vertical="center"/>
    </xf>
    <xf numFmtId="192" fontId="220" fillId="58" borderId="44" xfId="1" applyFont="1" applyFill="1" applyBorder="1" applyAlignment="1">
      <alignment vertical="center"/>
    </xf>
    <xf numFmtId="0" fontId="221" fillId="0" borderId="21" xfId="0" applyFont="1" applyFill="1" applyBorder="1"/>
    <xf numFmtId="0" fontId="220" fillId="0" borderId="29" xfId="0" applyFont="1" applyFill="1" applyBorder="1" applyAlignment="1">
      <alignment horizontal="right"/>
    </xf>
    <xf numFmtId="0" fontId="220" fillId="0" borderId="0" xfId="0" applyFont="1" applyFill="1" applyBorder="1" applyAlignment="1">
      <alignment horizontal="right"/>
    </xf>
    <xf numFmtId="0" fontId="245" fillId="0" borderId="52" xfId="0" quotePrefix="1" applyFont="1" applyFill="1" applyBorder="1"/>
    <xf numFmtId="2" fontId="245" fillId="0" borderId="74" xfId="22200" applyNumberFormat="1" applyFont="1" applyFill="1" applyBorder="1" applyAlignment="1">
      <alignment horizontal="center"/>
    </xf>
    <xf numFmtId="194" fontId="245" fillId="0" borderId="15" xfId="1" applyNumberFormat="1" applyFont="1" applyBorder="1" applyAlignment="1">
      <alignment vertical="center"/>
    </xf>
    <xf numFmtId="194" fontId="245" fillId="0" borderId="23" xfId="0" applyNumberFormat="1" applyFont="1" applyBorder="1" applyAlignment="1">
      <alignment vertical="center"/>
    </xf>
    <xf numFmtId="194" fontId="245" fillId="0" borderId="74" xfId="0" applyNumberFormat="1" applyFont="1" applyBorder="1" applyAlignment="1">
      <alignment horizontal="right" vertical="center"/>
    </xf>
    <xf numFmtId="194" fontId="245" fillId="0" borderId="15" xfId="0" applyNumberFormat="1" applyFont="1" applyBorder="1" applyAlignment="1">
      <alignment horizontal="right" vertical="center"/>
    </xf>
    <xf numFmtId="194" fontId="245" fillId="0" borderId="74" xfId="0" applyNumberFormat="1" applyFont="1" applyBorder="1" applyAlignment="1">
      <alignment vertical="center"/>
    </xf>
    <xf numFmtId="0" fontId="224" fillId="61" borderId="33" xfId="0" applyFont="1" applyFill="1" applyBorder="1" applyAlignment="1">
      <alignment horizontal="center" vertical="center"/>
    </xf>
    <xf numFmtId="0" fontId="221" fillId="61" borderId="33" xfId="0" applyFont="1" applyFill="1" applyBorder="1" applyAlignment="1">
      <alignment horizontal="center" vertical="center"/>
    </xf>
    <xf numFmtId="43" fontId="224" fillId="61" borderId="37" xfId="0" applyNumberFormat="1" applyFont="1" applyFill="1" applyBorder="1" applyAlignment="1">
      <alignment horizontal="center" vertical="center"/>
    </xf>
    <xf numFmtId="43" fontId="221" fillId="61" borderId="35" xfId="0" applyNumberFormat="1" applyFont="1" applyFill="1" applyBorder="1" applyAlignment="1">
      <alignment vertical="center"/>
    </xf>
    <xf numFmtId="43" fontId="221" fillId="61" borderId="33" xfId="0" applyNumberFormat="1" applyFont="1" applyFill="1" applyBorder="1" applyAlignment="1">
      <alignment horizontal="right" vertical="center"/>
    </xf>
    <xf numFmtId="43" fontId="221" fillId="61" borderId="37" xfId="0" applyNumberFormat="1" applyFont="1" applyFill="1" applyBorder="1" applyAlignment="1">
      <alignment vertical="center"/>
    </xf>
    <xf numFmtId="197" fontId="220" fillId="0" borderId="41" xfId="0" applyNumberFormat="1" applyFont="1" applyBorder="1" applyAlignment="1">
      <alignment vertical="center"/>
    </xf>
    <xf numFmtId="197" fontId="220" fillId="0" borderId="36" xfId="0" applyNumberFormat="1" applyFont="1" applyBorder="1" applyAlignment="1">
      <alignment horizontal="right" vertical="center"/>
    </xf>
    <xf numFmtId="197" fontId="220" fillId="0" borderId="29" xfId="0" applyNumberFormat="1" applyFont="1" applyBorder="1" applyAlignment="1">
      <alignment vertical="center"/>
    </xf>
    <xf numFmtId="197" fontId="245" fillId="0" borderId="36" xfId="0" applyNumberFormat="1" applyFont="1" applyBorder="1" applyAlignment="1">
      <alignment horizontal="center" vertical="center"/>
    </xf>
    <xf numFmtId="197" fontId="245" fillId="0" borderId="36" xfId="0" applyNumberFormat="1" applyFont="1" applyBorder="1" applyAlignment="1">
      <alignment vertical="center"/>
    </xf>
    <xf numFmtId="43" fontId="224" fillId="0" borderId="23" xfId="0" applyNumberFormat="1" applyFont="1" applyFill="1" applyBorder="1" applyAlignment="1">
      <alignment vertical="center"/>
    </xf>
    <xf numFmtId="43" fontId="224" fillId="0" borderId="36" xfId="0" applyNumberFormat="1" applyFont="1" applyBorder="1" applyAlignment="1">
      <alignment horizontal="center" vertical="center"/>
    </xf>
    <xf numFmtId="43" fontId="224" fillId="0" borderId="36" xfId="0" applyNumberFormat="1" applyFont="1" applyBorder="1" applyAlignment="1">
      <alignment vertical="center"/>
    </xf>
    <xf numFmtId="0" fontId="245" fillId="58" borderId="44" xfId="0" applyFont="1" applyFill="1" applyBorder="1" applyAlignment="1">
      <alignment horizontal="center" vertical="center"/>
    </xf>
    <xf numFmtId="0" fontId="224" fillId="58" borderId="14" xfId="0" applyFont="1" applyFill="1" applyBorder="1" applyAlignment="1" applyProtection="1">
      <alignment horizontal="left" vertical="center"/>
    </xf>
    <xf numFmtId="0" fontId="224" fillId="58" borderId="16" xfId="0" quotePrefix="1" applyFont="1" applyFill="1" applyBorder="1" applyAlignment="1">
      <alignment horizontal="left" vertical="center"/>
    </xf>
    <xf numFmtId="0" fontId="224" fillId="58" borderId="36" xfId="0" applyFont="1" applyFill="1" applyBorder="1" applyAlignment="1">
      <alignment horizontal="center" vertical="center"/>
    </xf>
    <xf numFmtId="197" fontId="224" fillId="58" borderId="36" xfId="0" applyNumberFormat="1" applyFont="1" applyFill="1" applyBorder="1" applyAlignment="1">
      <alignment horizontal="center" vertical="center"/>
    </xf>
    <xf numFmtId="197" fontId="224" fillId="58" borderId="36" xfId="0" applyNumberFormat="1" applyFont="1" applyFill="1" applyBorder="1" applyAlignment="1">
      <alignment vertical="center"/>
    </xf>
    <xf numFmtId="197" fontId="224" fillId="58" borderId="44" xfId="0" applyNumberFormat="1" applyFont="1" applyFill="1" applyBorder="1" applyAlignment="1">
      <alignment horizontal="right" vertical="center"/>
    </xf>
    <xf numFmtId="197" fontId="224" fillId="58" borderId="29" xfId="0" applyNumberFormat="1" applyFont="1" applyFill="1" applyBorder="1" applyAlignment="1">
      <alignment vertical="center"/>
    </xf>
    <xf numFmtId="197" fontId="224" fillId="58" borderId="36" xfId="0" applyNumberFormat="1" applyFont="1" applyFill="1" applyBorder="1" applyAlignment="1">
      <alignment horizontal="right" vertical="center"/>
    </xf>
    <xf numFmtId="197" fontId="224" fillId="58" borderId="16" xfId="0" applyNumberFormat="1" applyFont="1" applyFill="1" applyBorder="1" applyAlignment="1">
      <alignment horizontal="right" vertical="center"/>
    </xf>
    <xf numFmtId="0" fontId="245" fillId="58" borderId="74" xfId="0" applyFont="1" applyFill="1" applyBorder="1" applyAlignment="1">
      <alignment horizontal="center" vertical="center"/>
    </xf>
    <xf numFmtId="0" fontId="224" fillId="58" borderId="21" xfId="0" applyFont="1" applyFill="1" applyBorder="1" applyAlignment="1" applyProtection="1">
      <alignment horizontal="left" vertical="center"/>
    </xf>
    <xf numFmtId="0" fontId="224" fillId="58" borderId="22" xfId="0" quotePrefix="1" applyFont="1" applyFill="1" applyBorder="1" applyAlignment="1">
      <alignment horizontal="left" vertical="center"/>
    </xf>
    <xf numFmtId="43" fontId="224" fillId="58" borderId="44" xfId="0" applyNumberFormat="1" applyFont="1" applyFill="1" applyBorder="1" applyAlignment="1">
      <alignment vertical="center"/>
    </xf>
    <xf numFmtId="0" fontId="224" fillId="58" borderId="23" xfId="0" applyFont="1" applyFill="1" applyBorder="1" applyAlignment="1" applyProtection="1">
      <alignment horizontal="left" vertical="center"/>
    </xf>
    <xf numFmtId="0" fontId="224" fillId="58" borderId="52" xfId="0" quotePrefix="1" applyFont="1" applyFill="1" applyBorder="1" applyAlignment="1">
      <alignment horizontal="left" vertical="center"/>
    </xf>
    <xf numFmtId="0" fontId="224" fillId="58" borderId="74" xfId="0" applyFont="1" applyFill="1" applyBorder="1" applyAlignment="1">
      <alignment horizontal="center" vertical="center"/>
    </xf>
    <xf numFmtId="43" fontId="224" fillId="58" borderId="74" xfId="0" applyNumberFormat="1" applyFont="1" applyFill="1" applyBorder="1" applyAlignment="1">
      <alignment vertical="center"/>
    </xf>
    <xf numFmtId="43" fontId="224" fillId="58" borderId="74" xfId="0" applyNumberFormat="1" applyFont="1" applyFill="1" applyBorder="1" applyAlignment="1">
      <alignment horizontal="right" vertical="center"/>
    </xf>
    <xf numFmtId="43" fontId="224" fillId="58" borderId="15" xfId="0" applyNumberFormat="1" applyFont="1" applyFill="1" applyBorder="1" applyAlignment="1">
      <alignment vertical="center"/>
    </xf>
    <xf numFmtId="43" fontId="224" fillId="58" borderId="52" xfId="0" applyNumberFormat="1" applyFont="1" applyFill="1" applyBorder="1" applyAlignment="1">
      <alignment horizontal="right" vertical="center"/>
    </xf>
    <xf numFmtId="0" fontId="245" fillId="61" borderId="33" xfId="0" applyFont="1" applyFill="1" applyBorder="1" applyAlignment="1">
      <alignment horizontal="center" vertical="center"/>
    </xf>
    <xf numFmtId="43" fontId="224" fillId="61" borderId="33" xfId="0" applyNumberFormat="1" applyFont="1" applyFill="1" applyBorder="1" applyAlignment="1">
      <alignment horizontal="center" vertical="center"/>
    </xf>
    <xf numFmtId="43" fontId="221" fillId="61" borderId="33" xfId="0" applyNumberFormat="1" applyFont="1" applyFill="1" applyBorder="1" applyAlignment="1">
      <alignment vertical="center"/>
    </xf>
    <xf numFmtId="197" fontId="220" fillId="0" borderId="16" xfId="0" applyNumberFormat="1" applyFont="1" applyBorder="1" applyAlignment="1">
      <alignment horizontal="right" vertical="center"/>
    </xf>
    <xf numFmtId="43" fontId="224" fillId="58" borderId="29" xfId="0" applyNumberFormat="1" applyFont="1" applyFill="1" applyBorder="1" applyAlignment="1">
      <alignment horizontal="center" vertical="center"/>
    </xf>
    <xf numFmtId="192" fontId="224" fillId="0" borderId="22" xfId="1" quotePrefix="1" applyFont="1" applyBorder="1" applyAlignment="1">
      <alignment horizontal="left" vertical="center"/>
    </xf>
    <xf numFmtId="192" fontId="224" fillId="58" borderId="22" xfId="1" quotePrefix="1" applyFont="1" applyFill="1" applyBorder="1" applyAlignment="1">
      <alignment horizontal="left" vertical="center"/>
    </xf>
    <xf numFmtId="192" fontId="224" fillId="58" borderId="16" xfId="1" quotePrefix="1" applyFont="1" applyFill="1" applyBorder="1" applyAlignment="1">
      <alignment horizontal="left" vertical="center"/>
    </xf>
    <xf numFmtId="43" fontId="224" fillId="0" borderId="29" xfId="0" applyNumberFormat="1" applyFont="1" applyBorder="1" applyAlignment="1">
      <alignment horizontal="center" vertical="center"/>
    </xf>
    <xf numFmtId="43" fontId="224" fillId="58" borderId="41" xfId="0" applyNumberFormat="1" applyFont="1" applyFill="1" applyBorder="1" applyAlignment="1">
      <alignment vertical="center"/>
    </xf>
    <xf numFmtId="192" fontId="224" fillId="0" borderId="29" xfId="1" applyFont="1" applyBorder="1" applyAlignment="1">
      <alignment horizontal="center" vertical="center"/>
    </xf>
    <xf numFmtId="0" fontId="245" fillId="0" borderId="5" xfId="0" applyFont="1" applyBorder="1" applyAlignment="1">
      <alignment vertical="center"/>
    </xf>
    <xf numFmtId="43" fontId="220" fillId="60" borderId="22" xfId="0" applyNumberFormat="1" applyFont="1" applyFill="1" applyBorder="1" applyAlignment="1">
      <alignment horizontal="right" vertical="center"/>
    </xf>
    <xf numFmtId="43" fontId="220" fillId="60" borderId="44" xfId="0" applyNumberFormat="1" applyFont="1" applyFill="1" applyBorder="1" applyAlignment="1">
      <alignment horizontal="right" vertical="center"/>
    </xf>
    <xf numFmtId="0" fontId="245" fillId="0" borderId="15" xfId="0" applyFont="1" applyBorder="1" applyAlignment="1" applyProtection="1">
      <alignment horizontal="center" vertical="center"/>
    </xf>
    <xf numFmtId="0" fontId="245" fillId="0" borderId="52" xfId="0" quotePrefix="1" applyFont="1" applyBorder="1" applyAlignment="1">
      <alignment horizontal="left" vertical="center"/>
    </xf>
    <xf numFmtId="43" fontId="245" fillId="0" borderId="15" xfId="0" applyNumberFormat="1" applyFont="1" applyBorder="1" applyAlignment="1">
      <alignment horizontal="center" vertical="center"/>
    </xf>
    <xf numFmtId="43" fontId="245" fillId="0" borderId="23" xfId="0" applyNumberFormat="1" applyFont="1" applyBorder="1" applyAlignment="1">
      <alignment vertical="center"/>
    </xf>
    <xf numFmtId="43" fontId="245" fillId="0" borderId="74" xfId="0" applyNumberFormat="1" applyFont="1" applyBorder="1" applyAlignment="1">
      <alignment horizontal="right" vertical="center"/>
    </xf>
    <xf numFmtId="43" fontId="245" fillId="0" borderId="15" xfId="0" applyNumberFormat="1" applyFont="1" applyBorder="1" applyAlignment="1">
      <alignment vertical="center"/>
    </xf>
    <xf numFmtId="43" fontId="245" fillId="0" borderId="52" xfId="0" applyNumberFormat="1" applyFont="1" applyBorder="1" applyAlignment="1">
      <alignment horizontal="right" vertical="center"/>
    </xf>
    <xf numFmtId="0" fontId="224" fillId="0" borderId="29" xfId="0" applyFont="1" applyBorder="1" applyAlignment="1" applyProtection="1">
      <alignment horizontal="center" vertical="center"/>
    </xf>
    <xf numFmtId="192" fontId="224" fillId="0" borderId="22" xfId="1" applyFont="1" applyBorder="1" applyAlignment="1">
      <alignment horizontal="left" vertical="center"/>
    </xf>
    <xf numFmtId="192" fontId="224" fillId="0" borderId="36" xfId="1" applyFont="1" applyBorder="1" applyAlignment="1">
      <alignment horizontal="center" vertical="center"/>
    </xf>
    <xf numFmtId="192" fontId="224" fillId="0" borderId="41" xfId="1" applyFont="1" applyBorder="1" applyAlignment="1">
      <alignment vertical="center"/>
    </xf>
    <xf numFmtId="0" fontId="220" fillId="0" borderId="34" xfId="0" applyFont="1" applyBorder="1" applyAlignment="1">
      <alignment horizontal="center" vertical="center"/>
    </xf>
    <xf numFmtId="0" fontId="224" fillId="0" borderId="0" xfId="0" applyFont="1" applyBorder="1" applyAlignment="1" applyProtection="1">
      <alignment horizontal="center" vertical="center"/>
    </xf>
    <xf numFmtId="192" fontId="224" fillId="0" borderId="6" xfId="1" applyFont="1" applyBorder="1" applyAlignment="1">
      <alignment horizontal="left" vertical="center"/>
    </xf>
    <xf numFmtId="192" fontId="224" fillId="0" borderId="34" xfId="1" applyFont="1" applyBorder="1" applyAlignment="1">
      <alignment horizontal="center" vertical="center"/>
    </xf>
    <xf numFmtId="192" fontId="224" fillId="0" borderId="0" xfId="1" applyFont="1" applyBorder="1" applyAlignment="1">
      <alignment vertical="center"/>
    </xf>
    <xf numFmtId="192" fontId="224" fillId="0" borderId="5" xfId="1" applyFont="1" applyBorder="1" applyAlignment="1">
      <alignment horizontal="center" vertical="center"/>
    </xf>
    <xf numFmtId="43" fontId="224" fillId="0" borderId="0" xfId="0" applyNumberFormat="1" applyFont="1" applyBorder="1" applyAlignment="1">
      <alignment vertical="center"/>
    </xf>
    <xf numFmtId="0" fontId="220" fillId="59" borderId="33" xfId="0" applyFont="1" applyFill="1" applyBorder="1" applyAlignment="1">
      <alignment horizontal="center" vertical="center"/>
    </xf>
    <xf numFmtId="43" fontId="224" fillId="59" borderId="37" xfId="0" applyNumberFormat="1" applyFont="1" applyFill="1" applyBorder="1" applyAlignment="1">
      <alignment horizontal="center" vertical="center"/>
    </xf>
    <xf numFmtId="43" fontId="221" fillId="59" borderId="13" xfId="0" applyNumberFormat="1" applyFont="1" applyFill="1" applyBorder="1" applyAlignment="1">
      <alignment horizontal="right" vertical="center"/>
    </xf>
    <xf numFmtId="0" fontId="221" fillId="0" borderId="44" xfId="0" applyFont="1" applyFill="1" applyBorder="1" applyAlignment="1">
      <alignment horizontal="center" vertical="center"/>
    </xf>
    <xf numFmtId="0" fontId="221" fillId="0" borderId="14" xfId="0" applyFont="1" applyFill="1" applyBorder="1" applyAlignment="1" applyProtection="1">
      <alignment horizontal="left" vertical="center"/>
    </xf>
    <xf numFmtId="0" fontId="224" fillId="0" borderId="22" xfId="0" quotePrefix="1" applyFont="1" applyFill="1" applyBorder="1" applyAlignment="1">
      <alignment horizontal="left" vertical="center"/>
    </xf>
    <xf numFmtId="0" fontId="245" fillId="0" borderId="44" xfId="0" applyFont="1" applyFill="1" applyBorder="1" applyAlignment="1">
      <alignment horizontal="center" vertical="center"/>
    </xf>
    <xf numFmtId="43" fontId="245" fillId="0" borderId="14" xfId="0" applyNumberFormat="1" applyFont="1" applyFill="1" applyBorder="1" applyAlignment="1">
      <alignment horizontal="center" vertical="center"/>
    </xf>
    <xf numFmtId="43" fontId="245" fillId="0" borderId="21" xfId="0" applyNumberFormat="1" applyFont="1" applyFill="1" applyBorder="1" applyAlignment="1">
      <alignment vertical="center"/>
    </xf>
    <xf numFmtId="43" fontId="245" fillId="0" borderId="44" xfId="0" applyNumberFormat="1" applyFont="1" applyFill="1" applyBorder="1" applyAlignment="1">
      <alignment horizontal="right" vertical="center"/>
    </xf>
    <xf numFmtId="43" fontId="245" fillId="0" borderId="14" xfId="0" applyNumberFormat="1" applyFont="1" applyFill="1" applyBorder="1" applyAlignment="1">
      <alignment vertical="center"/>
    </xf>
    <xf numFmtId="43" fontId="245" fillId="0" borderId="22" xfId="0" applyNumberFormat="1" applyFont="1" applyFill="1" applyBorder="1" applyAlignment="1">
      <alignment horizontal="right" vertical="center"/>
    </xf>
    <xf numFmtId="0" fontId="224" fillId="0" borderId="44" xfId="0" applyFont="1" applyFill="1" applyBorder="1" applyAlignment="1">
      <alignment horizontal="center" vertical="center"/>
    </xf>
    <xf numFmtId="0" fontId="221" fillId="0" borderId="22" xfId="0" quotePrefix="1" applyFont="1" applyFill="1" applyBorder="1" applyAlignment="1">
      <alignment horizontal="left" vertical="center"/>
    </xf>
    <xf numFmtId="192" fontId="224" fillId="0" borderId="22" xfId="1" applyFont="1" applyBorder="1" applyAlignment="1">
      <alignment horizontal="right" vertical="center"/>
    </xf>
    <xf numFmtId="197" fontId="245" fillId="0" borderId="0" xfId="0" applyNumberFormat="1" applyFont="1" applyBorder="1" applyAlignment="1">
      <alignment vertical="center"/>
    </xf>
    <xf numFmtId="194" fontId="245" fillId="0" borderId="0" xfId="0" applyNumberFormat="1" applyFont="1" applyAlignment="1">
      <alignment vertical="center"/>
    </xf>
    <xf numFmtId="0" fontId="224" fillId="0" borderId="27" xfId="0" applyFont="1" applyBorder="1" applyAlignment="1">
      <alignment horizontal="right" vertical="center"/>
    </xf>
    <xf numFmtId="0" fontId="224" fillId="0" borderId="12" xfId="0" quotePrefix="1" applyFont="1" applyBorder="1" applyAlignment="1">
      <alignment horizontal="left" vertical="center"/>
    </xf>
    <xf numFmtId="0" fontId="224" fillId="0" borderId="34" xfId="0" applyFont="1" applyBorder="1" applyAlignment="1">
      <alignment horizontal="center" vertical="center"/>
    </xf>
    <xf numFmtId="192" fontId="224" fillId="0" borderId="40" xfId="1" applyFont="1" applyBorder="1" applyAlignment="1">
      <alignment vertical="center"/>
    </xf>
    <xf numFmtId="192" fontId="224" fillId="0" borderId="34" xfId="1" applyFont="1" applyBorder="1" applyAlignment="1">
      <alignment horizontal="right" vertical="center"/>
    </xf>
    <xf numFmtId="192" fontId="224" fillId="0" borderId="6" xfId="1" applyFont="1" applyBorder="1" applyAlignment="1">
      <alignment horizontal="right" vertical="center"/>
    </xf>
    <xf numFmtId="0" fontId="221" fillId="0" borderId="34" xfId="0" applyFont="1" applyBorder="1" applyAlignment="1">
      <alignment horizontal="center" vertical="center"/>
    </xf>
    <xf numFmtId="43" fontId="224" fillId="0" borderId="0" xfId="0" applyNumberFormat="1" applyFont="1" applyBorder="1" applyAlignment="1">
      <alignment horizontal="center" vertical="center"/>
    </xf>
    <xf numFmtId="43" fontId="221" fillId="0" borderId="5" xfId="0" applyNumberFormat="1" applyFont="1" applyBorder="1" applyAlignment="1">
      <alignment vertical="center"/>
    </xf>
    <xf numFmtId="43" fontId="221" fillId="0" borderId="34" xfId="0" applyNumberFormat="1" applyFont="1" applyBorder="1" applyAlignment="1">
      <alignment horizontal="right" vertical="center"/>
    </xf>
    <xf numFmtId="43" fontId="221" fillId="0" borderId="0" xfId="0" applyNumberFormat="1" applyFont="1" applyBorder="1" applyAlignment="1">
      <alignment vertical="center"/>
    </xf>
    <xf numFmtId="43" fontId="221" fillId="0" borderId="6" xfId="0" applyNumberFormat="1" applyFont="1" applyBorder="1" applyAlignment="1">
      <alignment horizontal="right" vertical="center"/>
    </xf>
    <xf numFmtId="0" fontId="224" fillId="0" borderId="5" xfId="0" applyFont="1" applyBorder="1" applyAlignment="1">
      <alignment horizontal="left" vertical="center"/>
    </xf>
    <xf numFmtId="0" fontId="221" fillId="0" borderId="6" xfId="0" applyFont="1" applyBorder="1" applyAlignment="1">
      <alignment horizontal="left" vertical="center"/>
    </xf>
    <xf numFmtId="192" fontId="224" fillId="0" borderId="24" xfId="1" applyFont="1" applyBorder="1" applyAlignment="1">
      <alignment vertical="center"/>
    </xf>
    <xf numFmtId="0" fontId="221" fillId="58" borderId="36" xfId="0" applyFont="1" applyFill="1" applyBorder="1" applyAlignment="1">
      <alignment horizontal="center" vertical="center"/>
    </xf>
    <xf numFmtId="0" fontId="221" fillId="58" borderId="29" xfId="0" applyFont="1" applyFill="1" applyBorder="1" applyAlignment="1" applyProtection="1">
      <alignment horizontal="left" vertical="center"/>
    </xf>
    <xf numFmtId="0" fontId="224" fillId="58" borderId="16" xfId="0" applyFont="1" applyFill="1" applyBorder="1" applyAlignment="1">
      <alignment horizontal="left" vertical="center"/>
    </xf>
    <xf numFmtId="0" fontId="220" fillId="58" borderId="36" xfId="0" applyFont="1" applyFill="1" applyBorder="1" applyAlignment="1">
      <alignment horizontal="center" vertical="center"/>
    </xf>
    <xf numFmtId="43" fontId="245" fillId="58" borderId="29" xfId="0" applyNumberFormat="1" applyFont="1" applyFill="1" applyBorder="1" applyAlignment="1">
      <alignment horizontal="center" vertical="center"/>
    </xf>
    <xf numFmtId="43" fontId="220" fillId="58" borderId="36" xfId="0" applyNumberFormat="1" applyFont="1" applyFill="1" applyBorder="1" applyAlignment="1">
      <alignment vertical="center"/>
    </xf>
    <xf numFmtId="43" fontId="220" fillId="58" borderId="36" xfId="0" applyNumberFormat="1" applyFont="1" applyFill="1" applyBorder="1" applyAlignment="1">
      <alignment horizontal="right" vertical="center"/>
    </xf>
    <xf numFmtId="43" fontId="220" fillId="58" borderId="29" xfId="0" applyNumberFormat="1" applyFont="1" applyFill="1" applyBorder="1" applyAlignment="1">
      <alignment vertical="center"/>
    </xf>
    <xf numFmtId="43" fontId="220" fillId="58" borderId="16" xfId="0" applyNumberFormat="1" applyFont="1" applyFill="1" applyBorder="1" applyAlignment="1">
      <alignment horizontal="right" vertical="center"/>
    </xf>
    <xf numFmtId="0" fontId="221" fillId="58" borderId="29" xfId="0" applyFont="1" applyFill="1" applyBorder="1" applyAlignment="1">
      <alignment horizontal="left" vertical="center"/>
    </xf>
    <xf numFmtId="0" fontId="221" fillId="58" borderId="16" xfId="0" applyFont="1" applyFill="1" applyBorder="1" applyAlignment="1">
      <alignment horizontal="center" vertical="center"/>
    </xf>
    <xf numFmtId="43" fontId="220" fillId="58" borderId="44" xfId="0" applyNumberFormat="1" applyFont="1" applyFill="1" applyBorder="1" applyAlignment="1">
      <alignment horizontal="right" vertical="center"/>
    </xf>
    <xf numFmtId="0" fontId="224" fillId="58" borderId="29" xfId="0" applyFont="1" applyFill="1" applyBorder="1" applyAlignment="1">
      <alignment horizontal="left" vertical="center"/>
    </xf>
    <xf numFmtId="0" fontId="224" fillId="58" borderId="16" xfId="0" applyFont="1" applyFill="1" applyBorder="1" applyAlignment="1">
      <alignment horizontal="center" vertical="center"/>
    </xf>
    <xf numFmtId="43" fontId="224" fillId="58" borderId="36" xfId="0" applyNumberFormat="1" applyFont="1" applyFill="1" applyBorder="1" applyAlignment="1">
      <alignment vertical="center"/>
    </xf>
    <xf numFmtId="43" fontId="224" fillId="58" borderId="29" xfId="0" applyNumberFormat="1" applyFont="1" applyFill="1" applyBorder="1" applyAlignment="1">
      <alignment vertical="center"/>
    </xf>
    <xf numFmtId="43" fontId="224" fillId="58" borderId="36" xfId="0" applyNumberFormat="1" applyFont="1" applyFill="1" applyBorder="1" applyAlignment="1">
      <alignment horizontal="right" vertical="center"/>
    </xf>
    <xf numFmtId="43" fontId="224" fillId="58" borderId="16" xfId="0" applyNumberFormat="1" applyFont="1" applyFill="1" applyBorder="1" applyAlignment="1">
      <alignment horizontal="right" vertical="center"/>
    </xf>
    <xf numFmtId="197" fontId="224" fillId="58" borderId="29" xfId="0" applyNumberFormat="1" applyFont="1" applyFill="1" applyBorder="1" applyAlignment="1">
      <alignment horizontal="center" vertical="center"/>
    </xf>
    <xf numFmtId="197" fontId="224" fillId="58" borderId="41" xfId="0" applyNumberFormat="1" applyFont="1" applyFill="1" applyBorder="1" applyAlignment="1">
      <alignment vertical="center"/>
    </xf>
    <xf numFmtId="43" fontId="224" fillId="58" borderId="44" xfId="0" applyNumberFormat="1" applyFont="1" applyFill="1" applyBorder="1" applyAlignment="1">
      <alignment horizontal="center" vertical="center"/>
    </xf>
    <xf numFmtId="43" fontId="224" fillId="58" borderId="36" xfId="0" applyNumberFormat="1" applyFont="1" applyFill="1" applyBorder="1" applyAlignment="1">
      <alignment horizontal="center" vertical="center"/>
    </xf>
    <xf numFmtId="43" fontId="224" fillId="58" borderId="44" xfId="1" quotePrefix="1" applyNumberFormat="1" applyFont="1" applyFill="1" applyBorder="1" applyAlignment="1">
      <alignment vertical="center"/>
    </xf>
    <xf numFmtId="0" fontId="245" fillId="58" borderId="0" xfId="0" applyFont="1" applyFill="1" applyBorder="1" applyAlignment="1">
      <alignment horizontal="center" vertical="center"/>
    </xf>
    <xf numFmtId="0" fontId="245" fillId="58" borderId="6" xfId="0" applyFont="1" applyFill="1" applyBorder="1" applyAlignment="1">
      <alignment horizontal="left" vertical="center"/>
    </xf>
    <xf numFmtId="0" fontId="220" fillId="58" borderId="34" xfId="0" applyFont="1" applyFill="1" applyBorder="1" applyAlignment="1">
      <alignment horizontal="center" vertical="center"/>
    </xf>
    <xf numFmtId="43" fontId="245" fillId="58" borderId="0" xfId="0" applyNumberFormat="1" applyFont="1" applyFill="1" applyBorder="1" applyAlignment="1">
      <alignment horizontal="center" vertical="center"/>
    </xf>
    <xf numFmtId="43" fontId="220" fillId="58" borderId="5" xfId="0" applyNumberFormat="1" applyFont="1" applyFill="1" applyBorder="1" applyAlignment="1">
      <alignment vertical="center"/>
    </xf>
    <xf numFmtId="43" fontId="220" fillId="58" borderId="34" xfId="0" applyNumberFormat="1" applyFont="1" applyFill="1" applyBorder="1" applyAlignment="1">
      <alignment horizontal="right" vertical="center"/>
    </xf>
    <xf numFmtId="43" fontId="220" fillId="58" borderId="0" xfId="0" applyNumberFormat="1" applyFont="1" applyFill="1" applyBorder="1" applyAlignment="1">
      <alignment vertical="center"/>
    </xf>
    <xf numFmtId="43" fontId="220" fillId="58" borderId="6" xfId="0" applyNumberFormat="1" applyFont="1" applyFill="1" applyBorder="1" applyAlignment="1">
      <alignment horizontal="right" vertical="center"/>
    </xf>
    <xf numFmtId="0" fontId="245" fillId="0" borderId="6" xfId="0" applyFont="1" applyBorder="1" applyAlignment="1">
      <alignment horizontal="left" vertical="center"/>
    </xf>
    <xf numFmtId="43" fontId="245" fillId="0" borderId="0" xfId="0" applyNumberFormat="1" applyFont="1" applyBorder="1" applyAlignment="1">
      <alignment horizontal="center" vertical="center"/>
    </xf>
    <xf numFmtId="43" fontId="220" fillId="0" borderId="5" xfId="0" applyNumberFormat="1" applyFont="1" applyBorder="1" applyAlignment="1">
      <alignment vertical="center"/>
    </xf>
    <xf numFmtId="43" fontId="220" fillId="0" borderId="34" xfId="0" applyNumberFormat="1" applyFont="1" applyBorder="1" applyAlignment="1">
      <alignment horizontal="right" vertical="center"/>
    </xf>
    <xf numFmtId="43" fontId="220" fillId="0" borderId="0" xfId="0" applyNumberFormat="1" applyFont="1" applyBorder="1" applyAlignment="1">
      <alignment vertical="center"/>
    </xf>
    <xf numFmtId="43" fontId="220" fillId="0" borderId="6" xfId="0" applyNumberFormat="1" applyFont="1" applyBorder="1" applyAlignment="1">
      <alignment horizontal="right" vertical="center"/>
    </xf>
    <xf numFmtId="0" fontId="224" fillId="0" borderId="44" xfId="2094" applyFont="1" applyFill="1" applyBorder="1" applyAlignment="1">
      <alignment horizontal="center" vertical="center"/>
    </xf>
    <xf numFmtId="192" fontId="221" fillId="0" borderId="14" xfId="1" applyFont="1" applyBorder="1" applyAlignment="1">
      <alignment horizontal="right" vertical="center"/>
    </xf>
    <xf numFmtId="43" fontId="224" fillId="58" borderId="44" xfId="850" applyFont="1" applyFill="1" applyBorder="1" applyAlignment="1">
      <alignment horizontal="right" vertical="center"/>
    </xf>
    <xf numFmtId="0" fontId="221" fillId="58" borderId="21" xfId="22204" quotePrefix="1" applyFont="1" applyFill="1" applyBorder="1" applyAlignment="1">
      <alignment vertical="center"/>
    </xf>
    <xf numFmtId="0" fontId="224" fillId="58" borderId="22" xfId="22204" quotePrefix="1" applyFont="1" applyFill="1" applyBorder="1" applyAlignment="1">
      <alignment vertical="center"/>
    </xf>
    <xf numFmtId="43" fontId="224" fillId="58" borderId="44" xfId="850" applyFont="1" applyFill="1" applyBorder="1" applyAlignment="1">
      <alignment horizontal="center" vertical="center"/>
    </xf>
    <xf numFmtId="192" fontId="221" fillId="0" borderId="14" xfId="0" applyNumberFormat="1" applyFont="1" applyBorder="1" applyAlignment="1">
      <alignment horizontal="center" vertical="center"/>
    </xf>
    <xf numFmtId="0" fontId="245" fillId="58" borderId="14" xfId="22204" quotePrefix="1" applyFont="1" applyFill="1" applyBorder="1" applyAlignment="1">
      <alignment vertical="center"/>
    </xf>
    <xf numFmtId="43" fontId="245" fillId="58" borderId="22" xfId="850" applyFont="1" applyFill="1" applyBorder="1" applyAlignment="1">
      <alignment horizontal="center" vertical="center"/>
    </xf>
    <xf numFmtId="192" fontId="220" fillId="0" borderId="14" xfId="0" applyNumberFormat="1" applyFont="1" applyBorder="1" applyAlignment="1">
      <alignment horizontal="center" vertical="center"/>
    </xf>
    <xf numFmtId="0" fontId="221" fillId="58" borderId="15" xfId="2586" applyFont="1" applyFill="1" applyBorder="1" applyAlignment="1">
      <alignment horizontal="center" vertical="center"/>
    </xf>
    <xf numFmtId="0" fontId="224" fillId="58" borderId="74" xfId="2586" applyFont="1" applyFill="1" applyBorder="1" applyAlignment="1" applyProtection="1">
      <alignment horizontal="center" vertical="center"/>
    </xf>
    <xf numFmtId="3" fontId="224" fillId="58" borderId="52" xfId="750" applyNumberFormat="1" applyFont="1" applyFill="1" applyBorder="1" applyAlignment="1" applyProtection="1">
      <alignment horizontal="right" vertical="center"/>
    </xf>
    <xf numFmtId="0" fontId="224" fillId="58" borderId="21" xfId="22204" quotePrefix="1" applyFont="1" applyFill="1" applyBorder="1" applyAlignment="1">
      <alignment vertical="center"/>
    </xf>
    <xf numFmtId="197" fontId="245" fillId="58" borderId="0" xfId="0" applyNumberFormat="1" applyFont="1" applyFill="1" applyBorder="1" applyAlignment="1">
      <alignment vertical="center"/>
    </xf>
    <xf numFmtId="0" fontId="224" fillId="58" borderId="21" xfId="2094" quotePrefix="1" applyFont="1" applyFill="1" applyBorder="1" applyAlignment="1">
      <alignment horizontal="left" vertical="center"/>
    </xf>
    <xf numFmtId="0" fontId="224" fillId="58" borderId="52" xfId="2586" applyFont="1" applyFill="1" applyBorder="1" applyAlignment="1">
      <alignment horizontal="center" vertical="center"/>
    </xf>
    <xf numFmtId="197" fontId="245" fillId="58" borderId="6" xfId="0" applyNumberFormat="1" applyFont="1" applyFill="1" applyBorder="1" applyAlignment="1">
      <alignment vertical="center"/>
    </xf>
    <xf numFmtId="0" fontId="224" fillId="58" borderId="5" xfId="2094" quotePrefix="1" applyFont="1" applyFill="1" applyBorder="1" applyAlignment="1">
      <alignment horizontal="left" vertical="center"/>
    </xf>
    <xf numFmtId="0" fontId="224" fillId="58" borderId="6" xfId="2586" applyFont="1" applyFill="1" applyBorder="1" applyAlignment="1">
      <alignment horizontal="center" vertical="center"/>
    </xf>
    <xf numFmtId="43" fontId="224" fillId="58" borderId="34" xfId="850" applyFont="1" applyFill="1" applyBorder="1" applyAlignment="1">
      <alignment horizontal="center" vertical="center"/>
    </xf>
    <xf numFmtId="192" fontId="224" fillId="0" borderId="0" xfId="0" applyNumberFormat="1" applyFont="1" applyBorder="1" applyAlignment="1">
      <alignment horizontal="center" vertical="center"/>
    </xf>
    <xf numFmtId="43" fontId="224" fillId="58" borderId="34" xfId="850" applyFont="1" applyFill="1" applyBorder="1" applyAlignment="1">
      <alignment horizontal="right" vertical="center"/>
    </xf>
    <xf numFmtId="0" fontId="224" fillId="59" borderId="33" xfId="2586" applyFont="1" applyFill="1" applyBorder="1" applyAlignment="1" applyProtection="1">
      <alignment horizontal="center" vertical="center"/>
    </xf>
    <xf numFmtId="3" fontId="224" fillId="59" borderId="33" xfId="750" applyNumberFormat="1" applyFont="1" applyFill="1" applyBorder="1" applyAlignment="1" applyProtection="1">
      <alignment horizontal="right" vertical="center"/>
    </xf>
    <xf numFmtId="192" fontId="224" fillId="59" borderId="33" xfId="1" applyFont="1" applyFill="1" applyBorder="1" applyAlignment="1">
      <alignment horizontal="center" vertical="center"/>
    </xf>
    <xf numFmtId="192" fontId="224" fillId="59" borderId="33" xfId="1" applyFont="1" applyFill="1" applyBorder="1" applyAlignment="1">
      <alignment vertical="center"/>
    </xf>
    <xf numFmtId="192" fontId="221" fillId="59" borderId="33" xfId="1" applyFont="1" applyFill="1" applyBorder="1" applyAlignment="1">
      <alignment vertical="center"/>
    </xf>
    <xf numFmtId="0" fontId="224" fillId="60" borderId="30" xfId="2586" applyFont="1" applyFill="1" applyBorder="1" applyAlignment="1" applyProtection="1">
      <alignment horizontal="center" vertical="center"/>
    </xf>
    <xf numFmtId="3" fontId="224" fillId="60" borderId="30" xfId="750" applyNumberFormat="1" applyFont="1" applyFill="1" applyBorder="1" applyAlignment="1" applyProtection="1">
      <alignment horizontal="right" vertical="center"/>
    </xf>
    <xf numFmtId="43" fontId="224" fillId="60" borderId="30" xfId="850" applyFont="1" applyFill="1" applyBorder="1" applyAlignment="1">
      <alignment horizontal="center" vertical="center"/>
    </xf>
    <xf numFmtId="43" fontId="224" fillId="60" borderId="30" xfId="850" applyFont="1" applyFill="1" applyBorder="1" applyAlignment="1">
      <alignment vertical="center"/>
    </xf>
    <xf numFmtId="43" fontId="221" fillId="60" borderId="30" xfId="850" applyFont="1" applyFill="1" applyBorder="1" applyAlignment="1">
      <alignment vertical="center"/>
    </xf>
    <xf numFmtId="43" fontId="224" fillId="60" borderId="30" xfId="850" applyFont="1" applyFill="1" applyBorder="1" applyAlignment="1" applyProtection="1">
      <alignment vertical="center"/>
    </xf>
    <xf numFmtId="0" fontId="221" fillId="0" borderId="74" xfId="2586" applyFont="1" applyFill="1" applyBorder="1" applyAlignment="1" applyProtection="1">
      <alignment horizontal="right" vertical="center"/>
    </xf>
    <xf numFmtId="0" fontId="221" fillId="0" borderId="15" xfId="2586" applyFont="1" applyFill="1" applyBorder="1" applyAlignment="1" applyProtection="1">
      <alignment horizontal="left" vertical="center"/>
    </xf>
    <xf numFmtId="0" fontId="221" fillId="0" borderId="52" xfId="2586" applyFont="1" applyFill="1" applyBorder="1" applyAlignment="1">
      <alignment vertical="center"/>
    </xf>
    <xf numFmtId="3" fontId="220" fillId="0" borderId="74" xfId="750" applyNumberFormat="1" applyFont="1" applyFill="1" applyBorder="1" applyAlignment="1" applyProtection="1">
      <alignment horizontal="right" vertical="center"/>
    </xf>
    <xf numFmtId="43" fontId="220" fillId="0" borderId="74" xfId="850" applyFont="1" applyFill="1" applyBorder="1" applyAlignment="1">
      <alignment horizontal="center" vertical="center"/>
    </xf>
    <xf numFmtId="43" fontId="220" fillId="0" borderId="74" xfId="850" applyFont="1" applyFill="1" applyBorder="1" applyAlignment="1">
      <alignment vertical="center"/>
    </xf>
    <xf numFmtId="43" fontId="220" fillId="0" borderId="74" xfId="850" applyFont="1" applyFill="1" applyBorder="1" applyAlignment="1" applyProtection="1">
      <alignment vertical="center"/>
    </xf>
    <xf numFmtId="0" fontId="224" fillId="0" borderId="44" xfId="0" applyFont="1" applyFill="1" applyBorder="1" applyAlignment="1">
      <alignment horizontal="right" vertical="center"/>
    </xf>
    <xf numFmtId="0" fontId="224" fillId="0" borderId="21" xfId="0" applyFont="1" applyFill="1" applyBorder="1" applyAlignment="1">
      <alignment horizontal="left" vertical="center"/>
    </xf>
    <xf numFmtId="0" fontId="224" fillId="0" borderId="22" xfId="0" applyFont="1" applyFill="1" applyBorder="1" applyAlignment="1">
      <alignment horizontal="left" vertical="center"/>
    </xf>
    <xf numFmtId="43" fontId="224" fillId="0" borderId="44" xfId="850" applyFont="1" applyBorder="1" applyAlignment="1">
      <alignment horizontal="center" vertical="center"/>
    </xf>
    <xf numFmtId="0" fontId="224" fillId="0" borderId="74" xfId="2586" applyFont="1" applyFill="1" applyBorder="1" applyAlignment="1" applyProtection="1">
      <alignment horizontal="center" vertical="center"/>
    </xf>
    <xf numFmtId="0" fontId="224" fillId="0" borderId="15" xfId="2586" applyFont="1" applyFill="1" applyBorder="1" applyAlignment="1" applyProtection="1">
      <alignment horizontal="left" vertical="center"/>
    </xf>
    <xf numFmtId="0" fontId="224" fillId="0" borderId="52" xfId="2586" applyFont="1" applyFill="1" applyBorder="1" applyAlignment="1">
      <alignment vertical="center"/>
    </xf>
    <xf numFmtId="3" fontId="224" fillId="0" borderId="74" xfId="750" applyNumberFormat="1" applyFont="1" applyFill="1" applyBorder="1" applyAlignment="1" applyProtection="1">
      <alignment horizontal="right" vertical="center"/>
    </xf>
    <xf numFmtId="43" fontId="224" fillId="0" borderId="74" xfId="850" applyFont="1" applyFill="1" applyBorder="1" applyAlignment="1">
      <alignment horizontal="center" vertical="center"/>
    </xf>
    <xf numFmtId="43" fontId="224" fillId="0" borderId="74" xfId="850" applyFont="1" applyFill="1" applyBorder="1" applyAlignment="1">
      <alignment vertical="center"/>
    </xf>
    <xf numFmtId="43" fontId="224" fillId="0" borderId="74" xfId="850" applyFont="1" applyFill="1" applyBorder="1" applyAlignment="1" applyProtection="1">
      <alignment vertical="center"/>
    </xf>
    <xf numFmtId="0" fontId="245" fillId="0" borderId="74" xfId="2586" applyFont="1" applyFill="1" applyBorder="1" applyAlignment="1" applyProtection="1">
      <alignment horizontal="center" vertical="center"/>
    </xf>
    <xf numFmtId="0" fontId="220" fillId="0" borderId="15" xfId="2586" applyFont="1" applyFill="1" applyBorder="1" applyAlignment="1" applyProtection="1">
      <alignment horizontal="left" vertical="center"/>
    </xf>
    <xf numFmtId="0" fontId="220" fillId="0" borderId="52" xfId="2586" applyFont="1" applyFill="1" applyBorder="1" applyAlignment="1">
      <alignment vertical="center"/>
    </xf>
    <xf numFmtId="3" fontId="245" fillId="0" borderId="74" xfId="750" applyNumberFormat="1" applyFont="1" applyFill="1" applyBorder="1" applyAlignment="1" applyProtection="1">
      <alignment horizontal="right" vertical="center"/>
    </xf>
    <xf numFmtId="43" fontId="245" fillId="0" borderId="74" xfId="850" applyFont="1" applyFill="1" applyBorder="1" applyAlignment="1">
      <alignment horizontal="center" vertical="center"/>
    </xf>
    <xf numFmtId="43" fontId="245" fillId="0" borderId="74" xfId="850" applyFont="1" applyFill="1" applyBorder="1" applyAlignment="1">
      <alignment vertical="center"/>
    </xf>
    <xf numFmtId="43" fontId="245" fillId="0" borderId="74" xfId="850" applyFont="1" applyFill="1" applyBorder="1" applyAlignment="1" applyProtection="1">
      <alignment vertical="center"/>
    </xf>
    <xf numFmtId="0" fontId="245" fillId="60" borderId="33" xfId="2586" applyFont="1" applyFill="1" applyBorder="1" applyAlignment="1" applyProtection="1">
      <alignment horizontal="center" vertical="center"/>
    </xf>
    <xf numFmtId="3" fontId="224" fillId="60" borderId="33" xfId="750" applyNumberFormat="1" applyFont="1" applyFill="1" applyBorder="1" applyAlignment="1" applyProtection="1">
      <alignment horizontal="right" vertical="center"/>
    </xf>
    <xf numFmtId="43" fontId="224" fillId="60" borderId="33" xfId="850" applyFont="1" applyFill="1" applyBorder="1" applyAlignment="1">
      <alignment horizontal="center" vertical="center"/>
    </xf>
    <xf numFmtId="43" fontId="224" fillId="60" borderId="33" xfId="850" applyFont="1" applyFill="1" applyBorder="1" applyAlignment="1">
      <alignment vertical="center"/>
    </xf>
    <xf numFmtId="43" fontId="221" fillId="60" borderId="33" xfId="850" applyFont="1" applyFill="1" applyBorder="1" applyAlignment="1">
      <alignment vertical="center"/>
    </xf>
    <xf numFmtId="0" fontId="245" fillId="0" borderId="15" xfId="0" applyFont="1" applyBorder="1" applyAlignment="1">
      <alignment horizontal="center" vertical="center"/>
    </xf>
    <xf numFmtId="0" fontId="245" fillId="0" borderId="14" xfId="0" applyFont="1" applyBorder="1" applyAlignment="1">
      <alignment horizontal="center" vertical="center"/>
    </xf>
    <xf numFmtId="197" fontId="245" fillId="0" borderId="44" xfId="0" applyNumberFormat="1" applyFont="1" applyBorder="1" applyAlignment="1">
      <alignment vertical="center"/>
    </xf>
    <xf numFmtId="0" fontId="245" fillId="0" borderId="29" xfId="0" applyFont="1" applyBorder="1" applyAlignment="1">
      <alignment horizontal="center" vertical="center"/>
    </xf>
    <xf numFmtId="0" fontId="245" fillId="0" borderId="32" xfId="0" applyFont="1" applyBorder="1" applyAlignment="1">
      <alignment horizontal="center" vertical="center"/>
    </xf>
    <xf numFmtId="0" fontId="245" fillId="0" borderId="25" xfId="0" applyFont="1" applyBorder="1" applyAlignment="1" applyProtection="1">
      <alignment horizontal="left" vertical="center"/>
    </xf>
    <xf numFmtId="0" fontId="245" fillId="0" borderId="26" xfId="0" quotePrefix="1" applyFont="1" applyBorder="1" applyAlignment="1">
      <alignment horizontal="left" vertical="center"/>
    </xf>
    <xf numFmtId="197" fontId="245" fillId="0" borderId="32" xfId="0" applyNumberFormat="1" applyFont="1" applyBorder="1" applyAlignment="1">
      <alignment horizontal="center" vertical="center"/>
    </xf>
    <xf numFmtId="197" fontId="245" fillId="0" borderId="24" xfId="1" quotePrefix="1" applyNumberFormat="1" applyFont="1" applyBorder="1" applyAlignment="1">
      <alignment vertical="center"/>
    </xf>
    <xf numFmtId="197" fontId="245" fillId="0" borderId="32" xfId="0" applyNumberFormat="1" applyFont="1" applyBorder="1" applyAlignment="1">
      <alignment horizontal="right" vertical="center"/>
    </xf>
    <xf numFmtId="197" fontId="245" fillId="0" borderId="25" xfId="0" applyNumberFormat="1" applyFont="1" applyBorder="1" applyAlignment="1">
      <alignment vertical="center"/>
    </xf>
    <xf numFmtId="197" fontId="245" fillId="0" borderId="26" xfId="0" applyNumberFormat="1" applyFont="1" applyBorder="1" applyAlignment="1">
      <alignment horizontal="right" vertical="center"/>
    </xf>
    <xf numFmtId="197" fontId="245" fillId="0" borderId="40" xfId="0" applyNumberFormat="1" applyFont="1" applyBorder="1" applyAlignment="1">
      <alignment vertical="center"/>
    </xf>
    <xf numFmtId="197" fontId="220" fillId="0" borderId="40" xfId="0" applyNumberFormat="1" applyFont="1" applyBorder="1" applyAlignment="1">
      <alignment vertical="center"/>
    </xf>
    <xf numFmtId="0" fontId="245" fillId="0" borderId="41" xfId="0" applyFont="1" applyBorder="1" applyAlignment="1">
      <alignment horizontal="center" vertical="center"/>
    </xf>
    <xf numFmtId="194" fontId="221" fillId="0" borderId="29" xfId="1" applyNumberFormat="1" applyFont="1" applyBorder="1" applyAlignment="1" applyProtection="1">
      <alignment horizontal="left" vertical="center"/>
    </xf>
    <xf numFmtId="0" fontId="224" fillId="0" borderId="14" xfId="3" applyFont="1" applyBorder="1" applyAlignment="1">
      <alignment horizontal="left" vertical="center"/>
    </xf>
    <xf numFmtId="197" fontId="245" fillId="0" borderId="29" xfId="1" quotePrefix="1" applyNumberFormat="1" applyFont="1" applyBorder="1" applyAlignment="1">
      <alignment vertical="center"/>
    </xf>
    <xf numFmtId="197" fontId="245" fillId="0" borderId="29" xfId="0" applyNumberFormat="1" applyFont="1" applyBorder="1" applyAlignment="1">
      <alignment horizontal="right" vertical="center"/>
    </xf>
    <xf numFmtId="197" fontId="220" fillId="0" borderId="30" xfId="0" applyNumberFormat="1" applyFont="1" applyBorder="1" applyAlignment="1">
      <alignment vertical="center"/>
    </xf>
    <xf numFmtId="0" fontId="245" fillId="0" borderId="21" xfId="0" applyFont="1" applyBorder="1" applyAlignment="1">
      <alignment horizontal="center" vertical="center"/>
    </xf>
    <xf numFmtId="0" fontId="245" fillId="0" borderId="14" xfId="0" applyFont="1" applyBorder="1" applyAlignment="1" applyProtection="1">
      <alignment horizontal="left" vertical="center"/>
    </xf>
    <xf numFmtId="0" fontId="224" fillId="0" borderId="14" xfId="3" applyFont="1" applyBorder="1" applyAlignment="1">
      <alignment vertical="center"/>
    </xf>
    <xf numFmtId="197" fontId="245" fillId="0" borderId="14" xfId="1" quotePrefix="1" applyNumberFormat="1" applyFont="1" applyBorder="1" applyAlignment="1">
      <alignment vertical="center"/>
    </xf>
    <xf numFmtId="197" fontId="245" fillId="0" borderId="14" xfId="0" applyNumberFormat="1" applyFont="1" applyBorder="1" applyAlignment="1">
      <alignment horizontal="right" vertical="center"/>
    </xf>
    <xf numFmtId="0" fontId="250" fillId="0" borderId="14" xfId="3" applyFont="1" applyBorder="1" applyAlignment="1">
      <alignment horizontal="left" vertical="center"/>
    </xf>
    <xf numFmtId="0" fontId="250" fillId="0" borderId="14" xfId="3" applyFont="1" applyBorder="1" applyAlignment="1">
      <alignment vertical="center"/>
    </xf>
    <xf numFmtId="0" fontId="245" fillId="0" borderId="24" xfId="0" applyFont="1" applyBorder="1" applyAlignment="1">
      <alignment horizontal="center" vertical="center"/>
    </xf>
    <xf numFmtId="0" fontId="245" fillId="0" borderId="25" xfId="0" quotePrefix="1" applyFont="1" applyBorder="1" applyAlignment="1">
      <alignment horizontal="left" vertical="center"/>
    </xf>
    <xf numFmtId="0" fontId="250" fillId="0" borderId="25" xfId="3" applyFont="1" applyBorder="1" applyAlignment="1">
      <alignment vertical="center"/>
    </xf>
    <xf numFmtId="0" fontId="245" fillId="0" borderId="25" xfId="0" applyFont="1" applyBorder="1" applyAlignment="1">
      <alignment horizontal="right" vertical="center"/>
    </xf>
    <xf numFmtId="0" fontId="245" fillId="0" borderId="25" xfId="0" applyFont="1" applyBorder="1" applyAlignment="1">
      <alignment horizontal="center" vertical="center"/>
    </xf>
    <xf numFmtId="3" fontId="245" fillId="0" borderId="25" xfId="0" applyNumberFormat="1" applyFont="1" applyBorder="1" applyAlignment="1">
      <alignment horizontal="right" vertical="center"/>
    </xf>
    <xf numFmtId="3" fontId="245" fillId="0" borderId="25" xfId="0" applyNumberFormat="1" applyFont="1" applyBorder="1" applyAlignment="1">
      <alignment vertical="center"/>
    </xf>
    <xf numFmtId="197" fontId="245" fillId="0" borderId="25" xfId="0" applyNumberFormat="1" applyFont="1" applyBorder="1" applyAlignment="1">
      <alignment horizontal="right" vertical="center"/>
    </xf>
    <xf numFmtId="0" fontId="245" fillId="0" borderId="0" xfId="0" applyFont="1" applyAlignment="1">
      <alignment horizontal="center" vertical="center"/>
    </xf>
    <xf numFmtId="0" fontId="245" fillId="0" borderId="0" xfId="0" applyFont="1" applyAlignment="1">
      <alignment horizontal="right" vertical="center"/>
    </xf>
    <xf numFmtId="197" fontId="245" fillId="0" borderId="0" xfId="0" applyNumberFormat="1" applyFont="1" applyAlignment="1">
      <alignment horizontal="right" vertical="center"/>
    </xf>
    <xf numFmtId="194" fontId="245" fillId="0" borderId="0" xfId="1" applyNumberFormat="1" applyFont="1" applyAlignment="1">
      <alignment horizontal="right" vertical="center"/>
    </xf>
    <xf numFmtId="0" fontId="245" fillId="0" borderId="0" xfId="0" applyFont="1" applyAlignment="1">
      <alignment horizontal="centerContinuous" vertical="center"/>
    </xf>
    <xf numFmtId="192" fontId="245" fillId="0" borderId="0" xfId="1" applyFont="1" applyAlignment="1">
      <alignment horizontal="center" vertical="center"/>
    </xf>
    <xf numFmtId="192" fontId="245" fillId="0" borderId="0" xfId="1" applyFont="1" applyAlignment="1">
      <alignment vertical="center"/>
    </xf>
    <xf numFmtId="43" fontId="224" fillId="62" borderId="21" xfId="0" applyNumberFormat="1" applyFont="1" applyFill="1" applyBorder="1" applyAlignment="1">
      <alignment vertical="center"/>
    </xf>
    <xf numFmtId="43" fontId="224" fillId="62" borderId="21" xfId="1" applyNumberFormat="1" applyFont="1" applyFill="1" applyBorder="1" applyAlignment="1">
      <alignment vertical="center"/>
    </xf>
    <xf numFmtId="43" fontId="224" fillId="62" borderId="23" xfId="0" applyNumberFormat="1" applyFont="1" applyFill="1" applyBorder="1" applyAlignment="1">
      <alignment vertical="center"/>
    </xf>
    <xf numFmtId="192" fontId="224" fillId="62" borderId="21" xfId="1" applyNumberFormat="1" applyFont="1" applyFill="1" applyBorder="1" applyAlignment="1">
      <alignment vertical="center"/>
    </xf>
    <xf numFmtId="192" fontId="225" fillId="62" borderId="21" xfId="1" applyFont="1" applyFill="1" applyBorder="1" applyAlignment="1">
      <alignment vertical="center"/>
    </xf>
    <xf numFmtId="0" fontId="223" fillId="0" borderId="0" xfId="0" applyFont="1" applyAlignment="1">
      <alignment horizontal="left" vertical="center"/>
    </xf>
    <xf numFmtId="38" fontId="34" fillId="0" borderId="27" xfId="1" applyNumberFormat="1" applyFont="1" applyFill="1" applyBorder="1" applyAlignment="1">
      <alignment horizontal="center" vertical="center"/>
    </xf>
    <xf numFmtId="38" fontId="34" fillId="0" borderId="17" xfId="1" applyNumberFormat="1" applyFont="1" applyFill="1" applyBorder="1" applyAlignment="1">
      <alignment horizontal="center" vertical="center"/>
    </xf>
    <xf numFmtId="38" fontId="34" fillId="0" borderId="13" xfId="1" applyNumberFormat="1" applyFont="1" applyFill="1" applyBorder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9" fillId="0" borderId="30" xfId="0" applyFont="1" applyBorder="1" applyAlignment="1">
      <alignment horizontal="center" vertical="center"/>
    </xf>
    <xf numFmtId="0" fontId="44" fillId="0" borderId="40" xfId="0" applyFont="1" applyBorder="1" applyAlignment="1">
      <alignment vertical="center"/>
    </xf>
    <xf numFmtId="0" fontId="39" fillId="0" borderId="46" xfId="0" applyFont="1" applyBorder="1" applyAlignment="1">
      <alignment horizontal="center" vertical="center"/>
    </xf>
    <xf numFmtId="0" fontId="44" fillId="0" borderId="45" xfId="0" applyFont="1" applyBorder="1" applyAlignment="1">
      <alignment vertical="center"/>
    </xf>
    <xf numFmtId="0" fontId="44" fillId="0" borderId="31" xfId="0" applyFont="1" applyBorder="1" applyAlignment="1">
      <alignment vertical="center"/>
    </xf>
    <xf numFmtId="0" fontId="44" fillId="0" borderId="27" xfId="0" applyFont="1" applyBorder="1" applyAlignment="1">
      <alignment vertical="center"/>
    </xf>
    <xf numFmtId="0" fontId="44" fillId="0" borderId="17" xfId="0" applyFont="1" applyBorder="1" applyAlignment="1">
      <alignment vertical="center"/>
    </xf>
    <xf numFmtId="0" fontId="44" fillId="0" borderId="12" xfId="0" applyFont="1" applyBorder="1" applyAlignment="1">
      <alignment vertical="center"/>
    </xf>
    <xf numFmtId="0" fontId="39" fillId="0" borderId="35" xfId="0" applyFont="1" applyBorder="1" applyAlignment="1">
      <alignment horizontal="center" vertical="center"/>
    </xf>
    <xf numFmtId="0" fontId="39" fillId="0" borderId="37" xfId="0" applyFont="1" applyBorder="1" applyAlignment="1">
      <alignment horizontal="center" vertical="center"/>
    </xf>
    <xf numFmtId="0" fontId="44" fillId="0" borderId="0" xfId="4" applyFont="1" applyFill="1" applyAlignment="1">
      <alignment horizontal="left" vertical="center"/>
    </xf>
    <xf numFmtId="0" fontId="44" fillId="0" borderId="0" xfId="4" quotePrefix="1" applyFont="1" applyFill="1" applyAlignment="1">
      <alignment horizontal="left" vertical="center"/>
    </xf>
    <xf numFmtId="0" fontId="226" fillId="0" borderId="18" xfId="3" applyFont="1" applyBorder="1" applyAlignment="1">
      <alignment horizontal="left" vertical="center"/>
    </xf>
    <xf numFmtId="0" fontId="226" fillId="0" borderId="20" xfId="3" applyFont="1" applyBorder="1" applyAlignment="1">
      <alignment horizontal="left" vertical="center"/>
    </xf>
    <xf numFmtId="0" fontId="229" fillId="0" borderId="21" xfId="3" applyFont="1" applyBorder="1" applyAlignment="1">
      <alignment horizontal="left" vertical="center"/>
    </xf>
    <xf numFmtId="0" fontId="229" fillId="0" borderId="22" xfId="3" applyFont="1" applyBorder="1" applyAlignment="1">
      <alignment horizontal="left" vertical="center"/>
    </xf>
    <xf numFmtId="0" fontId="226" fillId="57" borderId="35" xfId="3" applyFont="1" applyFill="1" applyBorder="1" applyAlignment="1">
      <alignment horizontal="center" vertical="center"/>
    </xf>
    <xf numFmtId="0" fontId="226" fillId="57" borderId="37" xfId="3" applyFont="1" applyFill="1" applyBorder="1" applyAlignment="1">
      <alignment horizontal="center" vertical="center"/>
    </xf>
    <xf numFmtId="0" fontId="230" fillId="0" borderId="21" xfId="0" applyFont="1" applyBorder="1" applyAlignment="1">
      <alignment horizontal="center" vertical="center"/>
    </xf>
    <xf numFmtId="0" fontId="230" fillId="0" borderId="22" xfId="0" applyFont="1" applyBorder="1" applyAlignment="1">
      <alignment horizontal="center" vertical="center"/>
    </xf>
    <xf numFmtId="0" fontId="226" fillId="57" borderId="35" xfId="0" applyFont="1" applyFill="1" applyBorder="1" applyAlignment="1">
      <alignment horizontal="center" vertical="center"/>
    </xf>
    <xf numFmtId="0" fontId="226" fillId="57" borderId="37" xfId="0" applyFont="1" applyFill="1" applyBorder="1" applyAlignment="1">
      <alignment horizontal="center" vertical="center"/>
    </xf>
    <xf numFmtId="0" fontId="226" fillId="0" borderId="19" xfId="3" applyFont="1" applyBorder="1" applyAlignment="1">
      <alignment horizontal="left" vertical="center"/>
    </xf>
    <xf numFmtId="0" fontId="227" fillId="0" borderId="41" xfId="3" applyFont="1" applyBorder="1" applyAlignment="1">
      <alignment horizontal="left" vertical="center"/>
    </xf>
    <xf numFmtId="0" fontId="229" fillId="0" borderId="29" xfId="3" applyFont="1" applyBorder="1" applyAlignment="1">
      <alignment horizontal="left" vertical="center"/>
    </xf>
    <xf numFmtId="0" fontId="229" fillId="0" borderId="18" xfId="0" applyFont="1" applyBorder="1" applyAlignment="1">
      <alignment horizontal="left" vertical="center"/>
    </xf>
    <xf numFmtId="0" fontId="229" fillId="0" borderId="19" xfId="0" applyFont="1" applyBorder="1" applyAlignment="1">
      <alignment horizontal="left" vertical="center"/>
    </xf>
    <xf numFmtId="0" fontId="226" fillId="0" borderId="17" xfId="0" applyFont="1" applyBorder="1" applyAlignment="1">
      <alignment horizontal="center" vertical="center"/>
    </xf>
    <xf numFmtId="0" fontId="228" fillId="0" borderId="30" xfId="0" applyFont="1" applyBorder="1" applyAlignment="1">
      <alignment horizontal="center" vertical="center"/>
    </xf>
    <xf numFmtId="0" fontId="227" fillId="0" borderId="40" xfId="0" applyFont="1" applyBorder="1" applyAlignment="1">
      <alignment horizontal="center" vertical="center"/>
    </xf>
    <xf numFmtId="0" fontId="228" fillId="0" borderId="46" xfId="0" applyFont="1" applyBorder="1" applyAlignment="1" applyProtection="1">
      <alignment horizontal="center" vertical="center"/>
      <protection locked="0"/>
    </xf>
    <xf numFmtId="0" fontId="228" fillId="0" borderId="31" xfId="0" applyFont="1" applyBorder="1" applyAlignment="1" applyProtection="1">
      <alignment horizontal="center" vertical="center"/>
      <protection locked="0"/>
    </xf>
    <xf numFmtId="0" fontId="227" fillId="0" borderId="27" xfId="0" applyFont="1" applyBorder="1" applyAlignment="1">
      <alignment vertical="center"/>
    </xf>
    <xf numFmtId="0" fontId="227" fillId="0" borderId="12" xfId="0" applyFont="1" applyBorder="1" applyAlignment="1">
      <alignment vertical="center"/>
    </xf>
    <xf numFmtId="0" fontId="228" fillId="0" borderId="35" xfId="0" applyFont="1" applyBorder="1" applyAlignment="1" applyProtection="1">
      <alignment horizontal="center" vertical="center"/>
      <protection locked="0"/>
    </xf>
    <xf numFmtId="0" fontId="228" fillId="0" borderId="13" xfId="0" applyFont="1" applyBorder="1" applyAlignment="1" applyProtection="1">
      <alignment horizontal="center" vertical="center"/>
      <protection locked="0"/>
    </xf>
    <xf numFmtId="3" fontId="228" fillId="0" borderId="30" xfId="0" applyNumberFormat="1" applyFont="1" applyBorder="1" applyAlignment="1">
      <alignment horizontal="center" vertical="center"/>
    </xf>
    <xf numFmtId="3" fontId="227" fillId="0" borderId="40" xfId="0" applyNumberFormat="1" applyFont="1" applyBorder="1" applyAlignment="1">
      <alignment horizontal="center" vertical="center"/>
    </xf>
    <xf numFmtId="0" fontId="228" fillId="0" borderId="77" xfId="0" applyFont="1" applyBorder="1" applyAlignment="1">
      <alignment horizontal="left" vertical="top" wrapText="1"/>
    </xf>
    <xf numFmtId="0" fontId="228" fillId="0" borderId="20" xfId="0" quotePrefix="1" applyFont="1" applyBorder="1" applyAlignment="1">
      <alignment horizontal="left" vertical="top" wrapText="1"/>
    </xf>
    <xf numFmtId="0" fontId="221" fillId="59" borderId="23" xfId="0" applyFont="1" applyFill="1" applyBorder="1" applyAlignment="1">
      <alignment horizontal="center" vertical="center"/>
    </xf>
    <xf numFmtId="0" fontId="221" fillId="59" borderId="52" xfId="0" applyFont="1" applyFill="1" applyBorder="1" applyAlignment="1">
      <alignment horizontal="center" vertical="center"/>
    </xf>
    <xf numFmtId="0" fontId="244" fillId="0" borderId="17" xfId="0" applyFont="1" applyBorder="1" applyAlignment="1">
      <alignment horizontal="center" vertical="center"/>
    </xf>
    <xf numFmtId="0" fontId="224" fillId="0" borderId="30" xfId="0" applyFont="1" applyBorder="1" applyAlignment="1">
      <alignment horizontal="center" vertical="center"/>
    </xf>
    <xf numFmtId="0" fontId="224" fillId="0" borderId="40" xfId="0" applyFont="1" applyBorder="1" applyAlignment="1">
      <alignment horizontal="center" vertical="center"/>
    </xf>
    <xf numFmtId="0" fontId="224" fillId="0" borderId="46" xfId="0" applyFont="1" applyBorder="1" applyAlignment="1">
      <alignment horizontal="center" vertical="center"/>
    </xf>
    <xf numFmtId="0" fontId="224" fillId="0" borderId="31" xfId="0" applyFont="1" applyBorder="1" applyAlignment="1">
      <alignment horizontal="center" vertical="center"/>
    </xf>
    <xf numFmtId="0" fontId="224" fillId="0" borderId="27" xfId="0" applyFont="1" applyBorder="1" applyAlignment="1">
      <alignment horizontal="center" vertical="center"/>
    </xf>
    <xf numFmtId="0" fontId="224" fillId="0" borderId="12" xfId="0" applyFont="1" applyBorder="1" applyAlignment="1">
      <alignment horizontal="center" vertical="center"/>
    </xf>
    <xf numFmtId="192" fontId="224" fillId="0" borderId="30" xfId="1" applyFont="1" applyBorder="1" applyAlignment="1">
      <alignment horizontal="center" vertical="center"/>
    </xf>
    <xf numFmtId="192" fontId="224" fillId="0" borderId="40" xfId="1" applyFont="1" applyBorder="1" applyAlignment="1">
      <alignment horizontal="center" vertical="center"/>
    </xf>
    <xf numFmtId="0" fontId="246" fillId="0" borderId="21" xfId="0" applyFont="1" applyBorder="1" applyAlignment="1" applyProtection="1">
      <alignment horizontal="center" vertical="center"/>
    </xf>
    <xf numFmtId="0" fontId="246" fillId="0" borderId="22" xfId="0" applyFont="1" applyBorder="1" applyAlignment="1" applyProtection="1">
      <alignment horizontal="center" vertical="center"/>
    </xf>
    <xf numFmtId="0" fontId="221" fillId="59" borderId="35" xfId="0" applyFont="1" applyFill="1" applyBorder="1" applyAlignment="1">
      <alignment horizontal="center" vertical="center"/>
    </xf>
    <xf numFmtId="0" fontId="221" fillId="59" borderId="13" xfId="0" applyFont="1" applyFill="1" applyBorder="1" applyAlignment="1">
      <alignment horizontal="center" vertical="center"/>
    </xf>
    <xf numFmtId="0" fontId="221" fillId="63" borderId="35" xfId="0" applyFont="1" applyFill="1" applyBorder="1" applyAlignment="1">
      <alignment horizontal="center" vertical="center"/>
    </xf>
    <xf numFmtId="0" fontId="221" fillId="63" borderId="13" xfId="0" applyFont="1" applyFill="1" applyBorder="1" applyAlignment="1">
      <alignment horizontal="center" vertical="center"/>
    </xf>
    <xf numFmtId="0" fontId="221" fillId="58" borderId="23" xfId="0" applyFont="1" applyFill="1" applyBorder="1" applyAlignment="1">
      <alignment horizontal="center" vertical="center"/>
    </xf>
    <xf numFmtId="0" fontId="221" fillId="58" borderId="52" xfId="0" applyFont="1" applyFill="1" applyBorder="1" applyAlignment="1">
      <alignment horizontal="center" vertical="center"/>
    </xf>
    <xf numFmtId="0" fontId="224" fillId="0" borderId="79" xfId="0" applyFont="1" applyBorder="1" applyAlignment="1">
      <alignment horizontal="left" vertical="top" wrapText="1"/>
    </xf>
    <xf numFmtId="0" fontId="224" fillId="0" borderId="45" xfId="0" applyFont="1" applyBorder="1" applyAlignment="1">
      <alignment horizontal="left" vertical="top" wrapText="1"/>
    </xf>
    <xf numFmtId="0" fontId="224" fillId="0" borderId="31" xfId="0" applyFont="1" applyBorder="1" applyAlignment="1">
      <alignment horizontal="left" vertical="top" wrapText="1"/>
    </xf>
    <xf numFmtId="0" fontId="224" fillId="0" borderId="80" xfId="0" applyFont="1" applyBorder="1" applyAlignment="1">
      <alignment horizontal="left" vertical="top" wrapText="1"/>
    </xf>
    <xf numFmtId="0" fontId="224" fillId="0" borderId="0" xfId="0" applyFont="1" applyBorder="1" applyAlignment="1">
      <alignment horizontal="left" vertical="top" wrapText="1"/>
    </xf>
    <xf numFmtId="0" fontId="224" fillId="0" borderId="6" xfId="0" applyFont="1" applyBorder="1" applyAlignment="1">
      <alignment horizontal="left" vertical="top" wrapText="1"/>
    </xf>
    <xf numFmtId="0" fontId="220" fillId="0" borderId="23" xfId="0" applyFont="1" applyBorder="1" applyAlignment="1">
      <alignment horizontal="center" vertical="center"/>
    </xf>
    <xf numFmtId="0" fontId="220" fillId="0" borderId="52" xfId="0" applyFont="1" applyBorder="1" applyAlignment="1">
      <alignment horizontal="center" vertical="center"/>
    </xf>
    <xf numFmtId="0" fontId="221" fillId="61" borderId="35" xfId="0" applyFont="1" applyFill="1" applyBorder="1" applyAlignment="1">
      <alignment horizontal="center" vertical="center"/>
    </xf>
    <xf numFmtId="0" fontId="221" fillId="61" borderId="13" xfId="0" applyFont="1" applyFill="1" applyBorder="1" applyAlignment="1">
      <alignment horizontal="center" vertical="center"/>
    </xf>
    <xf numFmtId="0" fontId="246" fillId="0" borderId="21" xfId="0" applyFont="1" applyBorder="1" applyAlignment="1">
      <alignment horizontal="center" vertical="center"/>
    </xf>
    <xf numFmtId="0" fontId="246" fillId="0" borderId="22" xfId="0" applyFont="1" applyBorder="1" applyAlignment="1">
      <alignment horizontal="center" vertical="center"/>
    </xf>
    <xf numFmtId="0" fontId="221" fillId="59" borderId="35" xfId="2586" applyFont="1" applyFill="1" applyBorder="1" applyAlignment="1">
      <alignment horizontal="center" vertical="center"/>
    </xf>
    <xf numFmtId="0" fontId="221" fillId="59" borderId="13" xfId="2586" applyFont="1" applyFill="1" applyBorder="1" applyAlignment="1">
      <alignment horizontal="center" vertical="center"/>
    </xf>
    <xf numFmtId="0" fontId="221" fillId="60" borderId="18" xfId="3" applyFont="1" applyFill="1" applyBorder="1" applyAlignment="1">
      <alignment horizontal="left" vertical="center"/>
    </xf>
    <xf numFmtId="0" fontId="221" fillId="60" borderId="20" xfId="3" applyFont="1" applyFill="1" applyBorder="1" applyAlignment="1">
      <alignment horizontal="left" vertical="center"/>
    </xf>
    <xf numFmtId="0" fontId="221" fillId="60" borderId="35" xfId="2586" applyFont="1" applyFill="1" applyBorder="1" applyAlignment="1">
      <alignment horizontal="center" vertical="center"/>
    </xf>
    <xf numFmtId="0" fontId="221" fillId="60" borderId="13" xfId="2586" applyFont="1" applyFill="1" applyBorder="1" applyAlignment="1">
      <alignment horizontal="center" vertical="center"/>
    </xf>
    <xf numFmtId="0" fontId="221" fillId="0" borderId="18" xfId="0" applyFont="1" applyBorder="1" applyAlignment="1">
      <alignment horizontal="left" vertical="center"/>
    </xf>
    <xf numFmtId="0" fontId="221" fillId="0" borderId="20" xfId="0" applyFont="1" applyBorder="1" applyAlignment="1">
      <alignment horizontal="left" vertical="center"/>
    </xf>
    <xf numFmtId="0" fontId="224" fillId="0" borderId="24" xfId="0" applyFont="1" applyBorder="1" applyAlignment="1">
      <alignment horizontal="left" vertical="center"/>
    </xf>
    <xf numFmtId="0" fontId="224" fillId="0" borderId="26" xfId="0" applyFont="1" applyBorder="1" applyAlignment="1">
      <alignment horizontal="left" vertical="center"/>
    </xf>
    <xf numFmtId="0" fontId="220" fillId="60" borderId="21" xfId="0" applyFont="1" applyFill="1" applyBorder="1" applyAlignment="1" applyProtection="1">
      <alignment horizontal="center" vertical="center"/>
    </xf>
    <xf numFmtId="0" fontId="220" fillId="60" borderId="22" xfId="0" applyFont="1" applyFill="1" applyBorder="1" applyAlignment="1" applyProtection="1">
      <alignment horizontal="center" vertical="center"/>
    </xf>
    <xf numFmtId="0" fontId="224" fillId="59" borderId="35" xfId="0" applyFont="1" applyFill="1" applyBorder="1" applyAlignment="1">
      <alignment horizontal="center" vertical="center"/>
    </xf>
    <xf numFmtId="0" fontId="224" fillId="59" borderId="13" xfId="0" applyFont="1" applyFill="1" applyBorder="1" applyAlignment="1">
      <alignment horizontal="center" vertical="center"/>
    </xf>
    <xf numFmtId="194" fontId="245" fillId="0" borderId="0" xfId="0" applyNumberFormat="1" applyFont="1" applyAlignment="1">
      <alignment horizontal="center" vertical="center"/>
    </xf>
    <xf numFmtId="0" fontId="245" fillId="0" borderId="0" xfId="0" applyFont="1" applyAlignment="1">
      <alignment horizontal="center" vertical="center"/>
    </xf>
    <xf numFmtId="0" fontId="224" fillId="0" borderId="21" xfId="0" applyFont="1" applyBorder="1" applyAlignment="1" applyProtection="1">
      <alignment horizontal="left" vertical="center"/>
    </xf>
    <xf numFmtId="0" fontId="224" fillId="0" borderId="22" xfId="0" applyFont="1" applyBorder="1" applyAlignment="1" applyProtection="1">
      <alignment horizontal="left" vertical="center"/>
    </xf>
    <xf numFmtId="0" fontId="224" fillId="0" borderId="14" xfId="0" applyFont="1" applyBorder="1" applyAlignment="1" applyProtection="1">
      <alignment horizontal="left" vertical="center"/>
    </xf>
    <xf numFmtId="43" fontId="12" fillId="0" borderId="5" xfId="5" applyFont="1" applyBorder="1" applyAlignment="1">
      <alignment horizontal="center"/>
    </xf>
    <xf numFmtId="43" fontId="12" fillId="0" borderId="0" xfId="5" applyFont="1" applyBorder="1" applyAlignment="1">
      <alignment horizontal="center"/>
    </xf>
    <xf numFmtId="43" fontId="12" fillId="0" borderId="6" xfId="5" applyFont="1" applyBorder="1" applyAlignment="1">
      <alignment horizontal="center"/>
    </xf>
    <xf numFmtId="43" fontId="16" fillId="15" borderId="59" xfId="5" applyFont="1" applyFill="1" applyBorder="1" applyAlignment="1">
      <alignment horizontal="center"/>
    </xf>
    <xf numFmtId="43" fontId="16" fillId="15" borderId="60" xfId="5" applyFont="1" applyFill="1" applyBorder="1" applyAlignment="1">
      <alignment horizontal="center"/>
    </xf>
    <xf numFmtId="0" fontId="17" fillId="15" borderId="59" xfId="7" applyFont="1" applyFill="1" applyBorder="1" applyAlignment="1">
      <alignment horizontal="center"/>
    </xf>
    <xf numFmtId="0" fontId="17" fillId="15" borderId="61" xfId="7" applyFont="1" applyFill="1" applyBorder="1" applyAlignment="1">
      <alignment horizontal="center"/>
    </xf>
    <xf numFmtId="43" fontId="21" fillId="0" borderId="5" xfId="5" applyFont="1" applyBorder="1" applyAlignment="1">
      <alignment horizontal="left"/>
    </xf>
    <xf numFmtId="43" fontId="21" fillId="0" borderId="0" xfId="5" applyFont="1" applyBorder="1" applyAlignment="1">
      <alignment horizontal="left"/>
    </xf>
    <xf numFmtId="43" fontId="6" fillId="0" borderId="0" xfId="5" applyFont="1" applyBorder="1" applyAlignment="1">
      <alignment vertical="center"/>
    </xf>
    <xf numFmtId="43" fontId="235" fillId="0" borderId="0" xfId="2313" applyNumberFormat="1" applyFont="1" applyAlignment="1">
      <alignment vertical="center"/>
    </xf>
    <xf numFmtId="0" fontId="235" fillId="0" borderId="0" xfId="2313" applyFont="1" applyAlignment="1">
      <alignment vertical="center"/>
    </xf>
    <xf numFmtId="43" fontId="236" fillId="0" borderId="17" xfId="737" applyNumberFormat="1" applyFont="1" applyBorder="1" applyAlignment="1">
      <alignment horizontal="center" vertical="center"/>
    </xf>
    <xf numFmtId="43" fontId="236" fillId="0" borderId="0" xfId="737" applyNumberFormat="1" applyFont="1" applyBorder="1" applyAlignment="1">
      <alignment horizontal="center" vertical="center"/>
    </xf>
    <xf numFmtId="195" fontId="236" fillId="0" borderId="0" xfId="2313" applyNumberFormat="1" applyFont="1" applyAlignment="1">
      <alignment horizontal="center" vertical="center"/>
    </xf>
    <xf numFmtId="0" fontId="236" fillId="0" borderId="0" xfId="2313" applyFont="1" applyAlignment="1">
      <alignment horizontal="center" vertical="center"/>
    </xf>
    <xf numFmtId="195" fontId="236" fillId="0" borderId="17" xfId="2313" applyNumberFormat="1" applyFont="1" applyBorder="1" applyAlignment="1">
      <alignment horizontal="center" vertical="center"/>
    </xf>
    <xf numFmtId="192" fontId="236" fillId="0" borderId="17" xfId="1" applyFont="1" applyBorder="1" applyAlignment="1">
      <alignment horizontal="center" vertical="center"/>
    </xf>
    <xf numFmtId="192" fontId="236" fillId="0" borderId="45" xfId="1" applyFont="1" applyBorder="1" applyAlignment="1">
      <alignment horizontal="center" vertical="center"/>
    </xf>
    <xf numFmtId="195" fontId="235" fillId="0" borderId="0" xfId="2313" applyNumberFormat="1" applyFont="1" applyAlignment="1">
      <alignment horizontal="center" vertical="center"/>
    </xf>
    <xf numFmtId="195" fontId="237" fillId="62" borderId="0" xfId="2313" applyNumberFormat="1" applyFont="1" applyFill="1" applyAlignment="1">
      <alignment horizontal="right" vertical="center"/>
    </xf>
    <xf numFmtId="4" fontId="237" fillId="62" borderId="0" xfId="2313" applyNumberFormat="1" applyFont="1" applyFill="1" applyAlignment="1">
      <alignment horizontal="right" vertical="center"/>
    </xf>
    <xf numFmtId="0" fontId="235" fillId="0" borderId="0" xfId="2313" applyFont="1" applyAlignment="1">
      <alignment horizontal="center" vertical="center"/>
    </xf>
    <xf numFmtId="0" fontId="235" fillId="0" borderId="0" xfId="2313" applyFont="1" applyAlignment="1">
      <alignment horizontal="center" vertical="center" wrapText="1"/>
    </xf>
    <xf numFmtId="192" fontId="237" fillId="62" borderId="0" xfId="2313" applyNumberFormat="1" applyFont="1" applyFill="1" applyAlignment="1">
      <alignment horizontal="right" vertical="center"/>
    </xf>
    <xf numFmtId="0" fontId="251" fillId="0" borderId="0" xfId="0" applyFont="1" applyAlignment="1">
      <alignment vertical="center"/>
    </xf>
    <xf numFmtId="208" fontId="224" fillId="62" borderId="0" xfId="0" applyNumberFormat="1" applyFont="1" applyFill="1" applyAlignment="1">
      <alignment vertical="center"/>
    </xf>
    <xf numFmtId="0" fontId="224" fillId="62" borderId="6" xfId="0" applyFont="1" applyFill="1" applyBorder="1" applyAlignment="1">
      <alignment vertical="center"/>
    </xf>
    <xf numFmtId="192" fontId="225" fillId="62" borderId="21" xfId="0" applyNumberFormat="1" applyFont="1" applyFill="1" applyBorder="1" applyAlignment="1">
      <alignment vertical="center"/>
    </xf>
    <xf numFmtId="0" fontId="220" fillId="65" borderId="29" xfId="0" applyFont="1" applyFill="1" applyBorder="1" applyAlignment="1">
      <alignment horizontal="right" vertical="center"/>
    </xf>
    <xf numFmtId="0" fontId="225" fillId="65" borderId="22" xfId="0" quotePrefix="1" applyFont="1" applyFill="1" applyBorder="1" applyAlignment="1">
      <alignment horizontal="left" vertical="top"/>
    </xf>
    <xf numFmtId="2" fontId="225" fillId="65" borderId="44" xfId="22200" applyNumberFormat="1" applyFont="1" applyFill="1" applyBorder="1" applyAlignment="1">
      <alignment horizontal="center"/>
    </xf>
    <xf numFmtId="192" fontId="225" fillId="65" borderId="14" xfId="1" applyFont="1" applyFill="1" applyBorder="1" applyAlignment="1"/>
    <xf numFmtId="192" fontId="225" fillId="65" borderId="21" xfId="1" applyFont="1" applyFill="1" applyBorder="1" applyAlignment="1">
      <alignment vertical="center"/>
    </xf>
    <xf numFmtId="192" fontId="225" fillId="65" borderId="44" xfId="1" applyFont="1" applyFill="1" applyBorder="1" applyAlignment="1">
      <alignment horizontal="right" vertical="center"/>
    </xf>
    <xf numFmtId="192" fontId="225" fillId="65" borderId="44" xfId="1" applyFont="1" applyFill="1" applyBorder="1" applyAlignment="1">
      <alignment vertical="center"/>
    </xf>
  </cellXfs>
  <cellStyles count="22208">
    <cellStyle name="_x0007_" xfId="10" xr:uid="{00000000-0005-0000-0000-000000000000}"/>
    <cellStyle name="%" xfId="11" xr:uid="{00000000-0005-0000-0000-000001000000}"/>
    <cellStyle name="% 1" xfId="12" xr:uid="{00000000-0005-0000-0000-000002000000}"/>
    <cellStyle name="% 2" xfId="13" xr:uid="{00000000-0005-0000-0000-000003000000}"/>
    <cellStyle name=",;F'KOIT[[WAAHK" xfId="14" xr:uid="{00000000-0005-0000-0000-000004000000}"/>
    <cellStyle name=",;F'KOIT[[WAAHK 2" xfId="15" xr:uid="{00000000-0005-0000-0000-000005000000}"/>
    <cellStyle name="､@ｯ・laroux" xfId="16" xr:uid="{00000000-0005-0000-0000-000006000000}"/>
    <cellStyle name="?" xfId="17" xr:uid="{00000000-0005-0000-0000-000007000000}"/>
    <cellStyle name="?? [0.00]_????" xfId="18" xr:uid="{00000000-0005-0000-0000-000008000000}"/>
    <cellStyle name="?? [0]_PERSONAL" xfId="19" xr:uid="{00000000-0005-0000-0000-000009000000}"/>
    <cellStyle name="???" xfId="20" xr:uid="{00000000-0005-0000-0000-00000A000000}"/>
    <cellStyle name="???? [0.00]_????" xfId="21" xr:uid="{00000000-0005-0000-0000-00000B000000}"/>
    <cellStyle name="????????" xfId="22" xr:uid="{00000000-0005-0000-0000-00000C000000}"/>
    <cellStyle name="??????[0]_PERSONAL" xfId="23" xr:uid="{00000000-0005-0000-0000-00000D000000}"/>
    <cellStyle name="??????PERSONAL" xfId="24" xr:uid="{00000000-0005-0000-0000-00000E000000}"/>
    <cellStyle name="?????[0]_PERSONAL" xfId="25" xr:uid="{00000000-0005-0000-0000-00000F000000}"/>
    <cellStyle name="?????PERSONAL" xfId="26" xr:uid="{00000000-0005-0000-0000-000010000000}"/>
    <cellStyle name="????_????" xfId="27" xr:uid="{00000000-0005-0000-0000-000011000000}"/>
    <cellStyle name="???[0]_liz-ss" xfId="28" xr:uid="{00000000-0005-0000-0000-000012000000}"/>
    <cellStyle name="???_liz-ss" xfId="29" xr:uid="{00000000-0005-0000-0000-000013000000}"/>
    <cellStyle name="??_??" xfId="30" xr:uid="{00000000-0005-0000-0000-000014000000}"/>
    <cellStyle name="?@??laroux" xfId="31" xr:uid="{00000000-0005-0000-0000-000015000000}"/>
    <cellStyle name="?_BOQ FF CMC " xfId="32" xr:uid="{00000000-0005-0000-0000-000016000000}"/>
    <cellStyle name="?_SOW (MEP)" xfId="33" xr:uid="{00000000-0005-0000-0000-000017000000}"/>
    <cellStyle name="?臜ڨ*? [?﮼쭋셐若쭋噘ﾰ굪쀁ᖖ?兩쭋??⇠셍﮼쭋셐Á?쀁셐若쭋﮼쭋??Á?ڢ?ort No. 6?8Comma [0]_Sheet1 (2)_Joinery - Claim1 (Level 33-34) Dejo?Comma [0]_SIAM?=Comma [0]_Spa, Pool &amp; Fitness  -  Payment (L4 &amp; " xfId="34" xr:uid="{00000000-0005-0000-0000-000018000000}"/>
    <cellStyle name="?臜ڨ*? [?﮼쭋셐若쭋噘ﾰ굪쀁ᖖ?兩쭋??⠼셍﮼쭋셐5?쀁셐若쭋﮼쭋??5?ڢ?ort No. 6?8Comma [0]_Sheet1 (2)_Joinery - Claim1 (Level 33-34) Dejo?Comma [0]_SIAM?=Comma [0]_Spa, Pool &amp; Fitness  -  Payment (L4 &amp; " xfId="35" xr:uid="{00000000-0005-0000-0000-000019000000}"/>
    <cellStyle name="_MGFVO" xfId="36" xr:uid="{00000000-0005-0000-0000-00001A000000}"/>
    <cellStyle name="_Park Venture - 7 Feb. 2009" xfId="37" xr:uid="{00000000-0005-0000-0000-00001B000000}"/>
    <cellStyle name="_Park Venture - 7 Feb. 2009_BOQ FF CMC " xfId="38" xr:uid="{00000000-0005-0000-0000-00001C000000}"/>
    <cellStyle name="_Park Venture - 7 Feb. 2009_SOW (MEP)" xfId="39" xr:uid="{00000000-0005-0000-0000-00001D000000}"/>
    <cellStyle name="=C:\WINDOWS\SYSTEM32\COMMAND.COM" xfId="40" xr:uid="{00000000-0005-0000-0000-00001E000000}"/>
    <cellStyle name="ÊÝ [0.00]_awardj~1" xfId="41" xr:uid="{00000000-0005-0000-0000-00001F000000}"/>
    <cellStyle name="ÊÝ_awardj~1" xfId="42" xr:uid="{00000000-0005-0000-0000-000020000000}"/>
    <cellStyle name="W_awardj~1" xfId="43" xr:uid="{00000000-0005-0000-0000-000021000000}"/>
    <cellStyle name="0,0_x000d__x000a_NA_x000d__x000a_" xfId="44" xr:uid="{00000000-0005-0000-0000-000022000000}"/>
    <cellStyle name="0,0_x000d__x000a_NA_x000d__x000a_ 2" xfId="45" xr:uid="{00000000-0005-0000-0000-000023000000}"/>
    <cellStyle name="0,0_x000d__x000a_NA_x000d__x000a_ 2 2" xfId="46" xr:uid="{00000000-0005-0000-0000-000024000000}"/>
    <cellStyle name="0,0_x000d__x000a_NA_x000d__x000a__BOQ ศาลรัฐธรรมนูญ แจ้งวัฒนะ" xfId="47" xr:uid="{00000000-0005-0000-0000-000025000000}"/>
    <cellStyle name="10" xfId="48" xr:uid="{00000000-0005-0000-0000-000026000000}"/>
    <cellStyle name="20% - Accent1" xfId="49" xr:uid="{00000000-0005-0000-0000-000027000000}"/>
    <cellStyle name="20% - Accent1 10" xfId="50" xr:uid="{00000000-0005-0000-0000-000028000000}"/>
    <cellStyle name="20% - Accent1 10 2" xfId="51" xr:uid="{00000000-0005-0000-0000-000029000000}"/>
    <cellStyle name="20% - Accent1 2" xfId="52" xr:uid="{00000000-0005-0000-0000-00002A000000}"/>
    <cellStyle name="20% - Accent1 2 2" xfId="53" xr:uid="{00000000-0005-0000-0000-00002B000000}"/>
    <cellStyle name="20% - Accent1 2 2 2" xfId="4189" xr:uid="{00000000-0005-0000-0000-00002C000000}"/>
    <cellStyle name="20% - Accent1 2 3" xfId="54" xr:uid="{00000000-0005-0000-0000-00002D000000}"/>
    <cellStyle name="20% - Accent1 2 3 2" xfId="4190" xr:uid="{00000000-0005-0000-0000-00002E000000}"/>
    <cellStyle name="20% - Accent1 2_Book1" xfId="55" xr:uid="{00000000-0005-0000-0000-00002F000000}"/>
    <cellStyle name="20% - Accent1 3" xfId="56" xr:uid="{00000000-0005-0000-0000-000030000000}"/>
    <cellStyle name="20% - Accent1 4" xfId="57" xr:uid="{00000000-0005-0000-0000-000031000000}"/>
    <cellStyle name="20% - Accent1 5" xfId="58" xr:uid="{00000000-0005-0000-0000-000032000000}"/>
    <cellStyle name="20% - Accent1 6" xfId="59" xr:uid="{00000000-0005-0000-0000-000033000000}"/>
    <cellStyle name="20% - Accent1 7" xfId="60" xr:uid="{00000000-0005-0000-0000-000034000000}"/>
    <cellStyle name="20% - Accent1 8" xfId="61" xr:uid="{00000000-0005-0000-0000-000035000000}"/>
    <cellStyle name="20% - Accent1 8 2" xfId="62" xr:uid="{00000000-0005-0000-0000-000036000000}"/>
    <cellStyle name="20% - Accent1 9" xfId="63" xr:uid="{00000000-0005-0000-0000-000037000000}"/>
    <cellStyle name="20% - Accent1 9 2" xfId="64" xr:uid="{00000000-0005-0000-0000-000038000000}"/>
    <cellStyle name="20% - Accent1_Book1" xfId="65" xr:uid="{00000000-0005-0000-0000-000039000000}"/>
    <cellStyle name="20% - Accent2" xfId="66" xr:uid="{00000000-0005-0000-0000-00003A000000}"/>
    <cellStyle name="20% - Accent2 10" xfId="67" xr:uid="{00000000-0005-0000-0000-00003B000000}"/>
    <cellStyle name="20% - Accent2 10 2" xfId="68" xr:uid="{00000000-0005-0000-0000-00003C000000}"/>
    <cellStyle name="20% - Accent2 2" xfId="69" xr:uid="{00000000-0005-0000-0000-00003D000000}"/>
    <cellStyle name="20% - Accent2 2 2" xfId="70" xr:uid="{00000000-0005-0000-0000-00003E000000}"/>
    <cellStyle name="20% - Accent2 2 2 2" xfId="4191" xr:uid="{00000000-0005-0000-0000-00003F000000}"/>
    <cellStyle name="20% - Accent2 2 3" xfId="71" xr:uid="{00000000-0005-0000-0000-000040000000}"/>
    <cellStyle name="20% - Accent2 2 3 2" xfId="4192" xr:uid="{00000000-0005-0000-0000-000041000000}"/>
    <cellStyle name="20% - Accent2 2_Book1" xfId="72" xr:uid="{00000000-0005-0000-0000-000042000000}"/>
    <cellStyle name="20% - Accent2 3" xfId="73" xr:uid="{00000000-0005-0000-0000-000043000000}"/>
    <cellStyle name="20% - Accent2 4" xfId="74" xr:uid="{00000000-0005-0000-0000-000044000000}"/>
    <cellStyle name="20% - Accent2 5" xfId="75" xr:uid="{00000000-0005-0000-0000-000045000000}"/>
    <cellStyle name="20% - Accent2 6" xfId="76" xr:uid="{00000000-0005-0000-0000-000046000000}"/>
    <cellStyle name="20% - Accent2 7" xfId="77" xr:uid="{00000000-0005-0000-0000-000047000000}"/>
    <cellStyle name="20% - Accent2 8" xfId="78" xr:uid="{00000000-0005-0000-0000-000048000000}"/>
    <cellStyle name="20% - Accent2 8 2" xfId="79" xr:uid="{00000000-0005-0000-0000-000049000000}"/>
    <cellStyle name="20% - Accent2 9" xfId="80" xr:uid="{00000000-0005-0000-0000-00004A000000}"/>
    <cellStyle name="20% - Accent2 9 2" xfId="81" xr:uid="{00000000-0005-0000-0000-00004B000000}"/>
    <cellStyle name="20% - Accent2_Book1" xfId="82" xr:uid="{00000000-0005-0000-0000-00004C000000}"/>
    <cellStyle name="20% - Accent3" xfId="83" xr:uid="{00000000-0005-0000-0000-00004D000000}"/>
    <cellStyle name="20% - Accent3 10" xfId="84" xr:uid="{00000000-0005-0000-0000-00004E000000}"/>
    <cellStyle name="20% - Accent3 10 2" xfId="85" xr:uid="{00000000-0005-0000-0000-00004F000000}"/>
    <cellStyle name="20% - Accent3 2" xfId="86" xr:uid="{00000000-0005-0000-0000-000050000000}"/>
    <cellStyle name="20% - Accent3 2 2" xfId="87" xr:uid="{00000000-0005-0000-0000-000051000000}"/>
    <cellStyle name="20% - Accent3 2 2 2" xfId="4194" xr:uid="{00000000-0005-0000-0000-000052000000}"/>
    <cellStyle name="20% - Accent3 2 3" xfId="88" xr:uid="{00000000-0005-0000-0000-000053000000}"/>
    <cellStyle name="20% - Accent3 2 3 2" xfId="4195" xr:uid="{00000000-0005-0000-0000-000054000000}"/>
    <cellStyle name="20% - Accent3 2_Book1" xfId="89" xr:uid="{00000000-0005-0000-0000-000055000000}"/>
    <cellStyle name="20% - Accent3 3" xfId="90" xr:uid="{00000000-0005-0000-0000-000056000000}"/>
    <cellStyle name="20% - Accent3 4" xfId="91" xr:uid="{00000000-0005-0000-0000-000057000000}"/>
    <cellStyle name="20% - Accent3 5" xfId="92" xr:uid="{00000000-0005-0000-0000-000058000000}"/>
    <cellStyle name="20% - Accent3 6" xfId="93" xr:uid="{00000000-0005-0000-0000-000059000000}"/>
    <cellStyle name="20% - Accent3 7" xfId="94" xr:uid="{00000000-0005-0000-0000-00005A000000}"/>
    <cellStyle name="20% - Accent3 8" xfId="95" xr:uid="{00000000-0005-0000-0000-00005B000000}"/>
    <cellStyle name="20% - Accent3 8 2" xfId="96" xr:uid="{00000000-0005-0000-0000-00005C000000}"/>
    <cellStyle name="20% - Accent3 9" xfId="97" xr:uid="{00000000-0005-0000-0000-00005D000000}"/>
    <cellStyle name="20% - Accent3 9 2" xfId="98" xr:uid="{00000000-0005-0000-0000-00005E000000}"/>
    <cellStyle name="20% - Accent3_Book1" xfId="99" xr:uid="{00000000-0005-0000-0000-00005F000000}"/>
    <cellStyle name="20% - Accent4" xfId="100" xr:uid="{00000000-0005-0000-0000-000060000000}"/>
    <cellStyle name="20% - Accent4 10" xfId="101" xr:uid="{00000000-0005-0000-0000-000061000000}"/>
    <cellStyle name="20% - Accent4 10 2" xfId="102" xr:uid="{00000000-0005-0000-0000-000062000000}"/>
    <cellStyle name="20% - Accent4 2" xfId="103" xr:uid="{00000000-0005-0000-0000-000063000000}"/>
    <cellStyle name="20% - Accent4 2 2" xfId="104" xr:uid="{00000000-0005-0000-0000-000064000000}"/>
    <cellStyle name="20% - Accent4 2 2 2" xfId="4196" xr:uid="{00000000-0005-0000-0000-000065000000}"/>
    <cellStyle name="20% - Accent4 2 3" xfId="105" xr:uid="{00000000-0005-0000-0000-000066000000}"/>
    <cellStyle name="20% - Accent4 2 3 2" xfId="4197" xr:uid="{00000000-0005-0000-0000-000067000000}"/>
    <cellStyle name="20% - Accent4 2_Book1" xfId="106" xr:uid="{00000000-0005-0000-0000-000068000000}"/>
    <cellStyle name="20% - Accent4 3" xfId="107" xr:uid="{00000000-0005-0000-0000-000069000000}"/>
    <cellStyle name="20% - Accent4 4" xfId="108" xr:uid="{00000000-0005-0000-0000-00006A000000}"/>
    <cellStyle name="20% - Accent4 5" xfId="109" xr:uid="{00000000-0005-0000-0000-00006B000000}"/>
    <cellStyle name="20% - Accent4 6" xfId="110" xr:uid="{00000000-0005-0000-0000-00006C000000}"/>
    <cellStyle name="20% - Accent4 7" xfId="111" xr:uid="{00000000-0005-0000-0000-00006D000000}"/>
    <cellStyle name="20% - Accent4 8" xfId="112" xr:uid="{00000000-0005-0000-0000-00006E000000}"/>
    <cellStyle name="20% - Accent4 8 2" xfId="113" xr:uid="{00000000-0005-0000-0000-00006F000000}"/>
    <cellStyle name="20% - Accent4 9" xfId="114" xr:uid="{00000000-0005-0000-0000-000070000000}"/>
    <cellStyle name="20% - Accent4 9 2" xfId="115" xr:uid="{00000000-0005-0000-0000-000071000000}"/>
    <cellStyle name="20% - Accent4_Book1" xfId="116" xr:uid="{00000000-0005-0000-0000-000072000000}"/>
    <cellStyle name="20% - Accent5" xfId="117" xr:uid="{00000000-0005-0000-0000-000073000000}"/>
    <cellStyle name="20% - Accent5 10" xfId="118" xr:uid="{00000000-0005-0000-0000-000074000000}"/>
    <cellStyle name="20% - Accent5 10 2" xfId="119" xr:uid="{00000000-0005-0000-0000-000075000000}"/>
    <cellStyle name="20% - Accent5 2" xfId="120" xr:uid="{00000000-0005-0000-0000-000076000000}"/>
    <cellStyle name="20% - Accent5 2 2" xfId="121" xr:uid="{00000000-0005-0000-0000-000077000000}"/>
    <cellStyle name="20% - Accent5 2 2 2" xfId="4198" xr:uid="{00000000-0005-0000-0000-000078000000}"/>
    <cellStyle name="20% - Accent5 2 3" xfId="122" xr:uid="{00000000-0005-0000-0000-000079000000}"/>
    <cellStyle name="20% - Accent5 2 3 2" xfId="4199" xr:uid="{00000000-0005-0000-0000-00007A000000}"/>
    <cellStyle name="20% - Accent5 2_Book1" xfId="123" xr:uid="{00000000-0005-0000-0000-00007B000000}"/>
    <cellStyle name="20% - Accent5 3" xfId="124" xr:uid="{00000000-0005-0000-0000-00007C000000}"/>
    <cellStyle name="20% - Accent5 4" xfId="125" xr:uid="{00000000-0005-0000-0000-00007D000000}"/>
    <cellStyle name="20% - Accent5 5" xfId="126" xr:uid="{00000000-0005-0000-0000-00007E000000}"/>
    <cellStyle name="20% - Accent5 6" xfId="127" xr:uid="{00000000-0005-0000-0000-00007F000000}"/>
    <cellStyle name="20% - Accent5 7" xfId="128" xr:uid="{00000000-0005-0000-0000-000080000000}"/>
    <cellStyle name="20% - Accent5 8" xfId="129" xr:uid="{00000000-0005-0000-0000-000081000000}"/>
    <cellStyle name="20% - Accent5 8 2" xfId="130" xr:uid="{00000000-0005-0000-0000-000082000000}"/>
    <cellStyle name="20% - Accent5 9" xfId="131" xr:uid="{00000000-0005-0000-0000-000083000000}"/>
    <cellStyle name="20% - Accent5 9 2" xfId="132" xr:uid="{00000000-0005-0000-0000-000084000000}"/>
    <cellStyle name="20% - Accent5_TYTB-UT_Estimate Cost M&amp;E Rev00B_1301-16" xfId="133" xr:uid="{00000000-0005-0000-0000-000085000000}"/>
    <cellStyle name="20% - Accent6" xfId="134" xr:uid="{00000000-0005-0000-0000-000086000000}"/>
    <cellStyle name="20% - Accent6 10" xfId="135" xr:uid="{00000000-0005-0000-0000-000087000000}"/>
    <cellStyle name="20% - Accent6 10 2" xfId="136" xr:uid="{00000000-0005-0000-0000-000088000000}"/>
    <cellStyle name="20% - Accent6 2" xfId="137" xr:uid="{00000000-0005-0000-0000-000089000000}"/>
    <cellStyle name="20% - Accent6 2 2" xfId="138" xr:uid="{00000000-0005-0000-0000-00008A000000}"/>
    <cellStyle name="20% - Accent6 2 2 2" xfId="4201" xr:uid="{00000000-0005-0000-0000-00008B000000}"/>
    <cellStyle name="20% - Accent6 2 3" xfId="139" xr:uid="{00000000-0005-0000-0000-00008C000000}"/>
    <cellStyle name="20% - Accent6 2 3 2" xfId="4202" xr:uid="{00000000-0005-0000-0000-00008D000000}"/>
    <cellStyle name="20% - Accent6 2_Book1" xfId="140" xr:uid="{00000000-0005-0000-0000-00008E000000}"/>
    <cellStyle name="20% - Accent6 3" xfId="141" xr:uid="{00000000-0005-0000-0000-00008F000000}"/>
    <cellStyle name="20% - Accent6 4" xfId="142" xr:uid="{00000000-0005-0000-0000-000090000000}"/>
    <cellStyle name="20% - Accent6 5" xfId="143" xr:uid="{00000000-0005-0000-0000-000091000000}"/>
    <cellStyle name="20% - Accent6 6" xfId="144" xr:uid="{00000000-0005-0000-0000-000092000000}"/>
    <cellStyle name="20% - Accent6 7" xfId="145" xr:uid="{00000000-0005-0000-0000-000093000000}"/>
    <cellStyle name="20% - Accent6 8" xfId="146" xr:uid="{00000000-0005-0000-0000-000094000000}"/>
    <cellStyle name="20% - Accent6 8 2" xfId="147" xr:uid="{00000000-0005-0000-0000-000095000000}"/>
    <cellStyle name="20% - Accent6 9" xfId="148" xr:uid="{00000000-0005-0000-0000-000096000000}"/>
    <cellStyle name="20% - Accent6 9 2" xfId="149" xr:uid="{00000000-0005-0000-0000-000097000000}"/>
    <cellStyle name="20% - Accent6_Book1" xfId="150" xr:uid="{00000000-0005-0000-0000-000098000000}"/>
    <cellStyle name="20% - ส่วนที่ถูกเน้น1 2" xfId="152" xr:uid="{00000000-0005-0000-0000-000099000000}"/>
    <cellStyle name="20% - ส่วนที่ถูกเน้น1 2 2" xfId="4204" xr:uid="{00000000-0005-0000-0000-00009A000000}"/>
    <cellStyle name="20% - ส่วนที่ถูกเน้น1 3" xfId="4203" xr:uid="{00000000-0005-0000-0000-00009B000000}"/>
    <cellStyle name="20% - ส่วนที่ถูกเน้น1 4" xfId="151" xr:uid="{00000000-0005-0000-0000-00009C000000}"/>
    <cellStyle name="20% - ส่วนที่ถูกเน้น2 2" xfId="154" xr:uid="{00000000-0005-0000-0000-00009D000000}"/>
    <cellStyle name="20% - ส่วนที่ถูกเน้น2 2 2" xfId="4206" xr:uid="{00000000-0005-0000-0000-00009E000000}"/>
    <cellStyle name="20% - ส่วนที่ถูกเน้น2 3" xfId="4205" xr:uid="{00000000-0005-0000-0000-00009F000000}"/>
    <cellStyle name="20% - ส่วนที่ถูกเน้น2 4" xfId="153" xr:uid="{00000000-0005-0000-0000-0000A0000000}"/>
    <cellStyle name="20% - ส่วนที่ถูกเน้น3 2" xfId="156" xr:uid="{00000000-0005-0000-0000-0000A1000000}"/>
    <cellStyle name="20% - ส่วนที่ถูกเน้น3 2 2" xfId="4208" xr:uid="{00000000-0005-0000-0000-0000A2000000}"/>
    <cellStyle name="20% - ส่วนที่ถูกเน้น3 3" xfId="4207" xr:uid="{00000000-0005-0000-0000-0000A3000000}"/>
    <cellStyle name="20% - ส่วนที่ถูกเน้น3 4" xfId="155" xr:uid="{00000000-0005-0000-0000-0000A4000000}"/>
    <cellStyle name="20% - ส่วนที่ถูกเน้น4 2" xfId="158" xr:uid="{00000000-0005-0000-0000-0000A5000000}"/>
    <cellStyle name="20% - ส่วนที่ถูกเน้น4 2 2" xfId="4210" xr:uid="{00000000-0005-0000-0000-0000A6000000}"/>
    <cellStyle name="20% - ส่วนที่ถูกเน้น4 3" xfId="4209" xr:uid="{00000000-0005-0000-0000-0000A7000000}"/>
    <cellStyle name="20% - ส่วนที่ถูกเน้น4 4" xfId="157" xr:uid="{00000000-0005-0000-0000-0000A8000000}"/>
    <cellStyle name="20% - ส่วนที่ถูกเน้น5 2" xfId="160" xr:uid="{00000000-0005-0000-0000-0000A9000000}"/>
    <cellStyle name="20% - ส่วนที่ถูกเน้น5 2 2" xfId="4212" xr:uid="{00000000-0005-0000-0000-0000AA000000}"/>
    <cellStyle name="20% - ส่วนที่ถูกเน้น5 3" xfId="4211" xr:uid="{00000000-0005-0000-0000-0000AB000000}"/>
    <cellStyle name="20% - ส่วนที่ถูกเน้น5 4" xfId="159" xr:uid="{00000000-0005-0000-0000-0000AC000000}"/>
    <cellStyle name="20% - ส่วนที่ถูกเน้น6 2" xfId="162" xr:uid="{00000000-0005-0000-0000-0000AD000000}"/>
    <cellStyle name="20% - ส่วนที่ถูกเน้น6 2 2" xfId="4214" xr:uid="{00000000-0005-0000-0000-0000AE000000}"/>
    <cellStyle name="20% - ส่วนที่ถูกเน้น6 3" xfId="4213" xr:uid="{00000000-0005-0000-0000-0000AF000000}"/>
    <cellStyle name="20% - ส่วนที่ถูกเน้น6 4" xfId="161" xr:uid="{00000000-0005-0000-0000-0000B0000000}"/>
    <cellStyle name="๒Wลว - Style1" xfId="163" xr:uid="{00000000-0005-0000-0000-0000B1000000}"/>
    <cellStyle name="๒Wลว - Style2" xfId="164" xr:uid="{00000000-0005-0000-0000-0000B2000000}"/>
    <cellStyle name="๒Wลว - Style3" xfId="165" xr:uid="{00000000-0005-0000-0000-0000B3000000}"/>
    <cellStyle name="๒Wลว - Style4" xfId="166" xr:uid="{00000000-0005-0000-0000-0000B4000000}"/>
    <cellStyle name="๒Wลว - Style5" xfId="167" xr:uid="{00000000-0005-0000-0000-0000B5000000}"/>
    <cellStyle name="๒Wลว - Style6" xfId="168" xr:uid="{00000000-0005-0000-0000-0000B6000000}"/>
    <cellStyle name="๒Wลว - Style7" xfId="169" xr:uid="{00000000-0005-0000-0000-0000B7000000}"/>
    <cellStyle name="๒Wลว - Style8" xfId="170" xr:uid="{00000000-0005-0000-0000-0000B8000000}"/>
    <cellStyle name="40% - Accent1" xfId="171" xr:uid="{00000000-0005-0000-0000-0000B9000000}"/>
    <cellStyle name="40% - Accent1 10" xfId="172" xr:uid="{00000000-0005-0000-0000-0000BA000000}"/>
    <cellStyle name="40% - Accent1 10 2" xfId="173" xr:uid="{00000000-0005-0000-0000-0000BB000000}"/>
    <cellStyle name="40% - Accent1 2" xfId="174" xr:uid="{00000000-0005-0000-0000-0000BC000000}"/>
    <cellStyle name="40% - Accent1 2 2" xfId="175" xr:uid="{00000000-0005-0000-0000-0000BD000000}"/>
    <cellStyle name="40% - Accent1 2 2 2" xfId="4215" xr:uid="{00000000-0005-0000-0000-0000BE000000}"/>
    <cellStyle name="40% - Accent1 2 3" xfId="176" xr:uid="{00000000-0005-0000-0000-0000BF000000}"/>
    <cellStyle name="40% - Accent1 2 3 2" xfId="4216" xr:uid="{00000000-0005-0000-0000-0000C0000000}"/>
    <cellStyle name="40% - Accent1 2_Book1" xfId="177" xr:uid="{00000000-0005-0000-0000-0000C1000000}"/>
    <cellStyle name="40% - Accent1 3" xfId="178" xr:uid="{00000000-0005-0000-0000-0000C2000000}"/>
    <cellStyle name="40% - Accent1 4" xfId="179" xr:uid="{00000000-0005-0000-0000-0000C3000000}"/>
    <cellStyle name="40% - Accent1 5" xfId="180" xr:uid="{00000000-0005-0000-0000-0000C4000000}"/>
    <cellStyle name="40% - Accent1 6" xfId="181" xr:uid="{00000000-0005-0000-0000-0000C5000000}"/>
    <cellStyle name="40% - Accent1 7" xfId="182" xr:uid="{00000000-0005-0000-0000-0000C6000000}"/>
    <cellStyle name="40% - Accent1 8" xfId="183" xr:uid="{00000000-0005-0000-0000-0000C7000000}"/>
    <cellStyle name="40% - Accent1 8 2" xfId="184" xr:uid="{00000000-0005-0000-0000-0000C8000000}"/>
    <cellStyle name="40% - Accent1 9" xfId="185" xr:uid="{00000000-0005-0000-0000-0000C9000000}"/>
    <cellStyle name="40% - Accent1 9 2" xfId="186" xr:uid="{00000000-0005-0000-0000-0000CA000000}"/>
    <cellStyle name="40% - Accent1_Book1" xfId="187" xr:uid="{00000000-0005-0000-0000-0000CB000000}"/>
    <cellStyle name="40% - Accent2" xfId="188" xr:uid="{00000000-0005-0000-0000-0000CC000000}"/>
    <cellStyle name="40% - Accent2 10" xfId="189" xr:uid="{00000000-0005-0000-0000-0000CD000000}"/>
    <cellStyle name="40% - Accent2 10 2" xfId="190" xr:uid="{00000000-0005-0000-0000-0000CE000000}"/>
    <cellStyle name="40% - Accent2 2" xfId="191" xr:uid="{00000000-0005-0000-0000-0000CF000000}"/>
    <cellStyle name="40% - Accent2 2 2" xfId="192" xr:uid="{00000000-0005-0000-0000-0000D0000000}"/>
    <cellStyle name="40% - Accent2 2 2 2" xfId="4217" xr:uid="{00000000-0005-0000-0000-0000D1000000}"/>
    <cellStyle name="40% - Accent2 2 3" xfId="193" xr:uid="{00000000-0005-0000-0000-0000D2000000}"/>
    <cellStyle name="40% - Accent2 2 3 2" xfId="4218" xr:uid="{00000000-0005-0000-0000-0000D3000000}"/>
    <cellStyle name="40% - Accent2 2_Book1" xfId="194" xr:uid="{00000000-0005-0000-0000-0000D4000000}"/>
    <cellStyle name="40% - Accent2 3" xfId="195" xr:uid="{00000000-0005-0000-0000-0000D5000000}"/>
    <cellStyle name="40% - Accent2 4" xfId="196" xr:uid="{00000000-0005-0000-0000-0000D6000000}"/>
    <cellStyle name="40% - Accent2 5" xfId="197" xr:uid="{00000000-0005-0000-0000-0000D7000000}"/>
    <cellStyle name="40% - Accent2 6" xfId="198" xr:uid="{00000000-0005-0000-0000-0000D8000000}"/>
    <cellStyle name="40% - Accent2 7" xfId="199" xr:uid="{00000000-0005-0000-0000-0000D9000000}"/>
    <cellStyle name="40% - Accent2 8" xfId="200" xr:uid="{00000000-0005-0000-0000-0000DA000000}"/>
    <cellStyle name="40% - Accent2 8 2" xfId="201" xr:uid="{00000000-0005-0000-0000-0000DB000000}"/>
    <cellStyle name="40% - Accent2 9" xfId="202" xr:uid="{00000000-0005-0000-0000-0000DC000000}"/>
    <cellStyle name="40% - Accent2 9 2" xfId="203" xr:uid="{00000000-0005-0000-0000-0000DD000000}"/>
    <cellStyle name="40% - Accent2_TYTB-UT_Estimate Cost M&amp;E Rev00B_1301-16" xfId="204" xr:uid="{00000000-0005-0000-0000-0000DE000000}"/>
    <cellStyle name="40% - Accent3" xfId="205" xr:uid="{00000000-0005-0000-0000-0000DF000000}"/>
    <cellStyle name="40% - Accent3 10" xfId="206" xr:uid="{00000000-0005-0000-0000-0000E0000000}"/>
    <cellStyle name="40% - Accent3 10 2" xfId="207" xr:uid="{00000000-0005-0000-0000-0000E1000000}"/>
    <cellStyle name="40% - Accent3 2" xfId="208" xr:uid="{00000000-0005-0000-0000-0000E2000000}"/>
    <cellStyle name="40% - Accent3 2 2" xfId="209" xr:uid="{00000000-0005-0000-0000-0000E3000000}"/>
    <cellStyle name="40% - Accent3 2 2 2" xfId="4219" xr:uid="{00000000-0005-0000-0000-0000E4000000}"/>
    <cellStyle name="40% - Accent3 2 3" xfId="210" xr:uid="{00000000-0005-0000-0000-0000E5000000}"/>
    <cellStyle name="40% - Accent3 2 3 2" xfId="4220" xr:uid="{00000000-0005-0000-0000-0000E6000000}"/>
    <cellStyle name="40% - Accent3 2_Book1" xfId="211" xr:uid="{00000000-0005-0000-0000-0000E7000000}"/>
    <cellStyle name="40% - Accent3 3" xfId="212" xr:uid="{00000000-0005-0000-0000-0000E8000000}"/>
    <cellStyle name="40% - Accent3 4" xfId="213" xr:uid="{00000000-0005-0000-0000-0000E9000000}"/>
    <cellStyle name="40% - Accent3 5" xfId="214" xr:uid="{00000000-0005-0000-0000-0000EA000000}"/>
    <cellStyle name="40% - Accent3 6" xfId="215" xr:uid="{00000000-0005-0000-0000-0000EB000000}"/>
    <cellStyle name="40% - Accent3 7" xfId="216" xr:uid="{00000000-0005-0000-0000-0000EC000000}"/>
    <cellStyle name="40% - Accent3 8" xfId="217" xr:uid="{00000000-0005-0000-0000-0000ED000000}"/>
    <cellStyle name="40% - Accent3 8 2" xfId="218" xr:uid="{00000000-0005-0000-0000-0000EE000000}"/>
    <cellStyle name="40% - Accent3 9" xfId="219" xr:uid="{00000000-0005-0000-0000-0000EF000000}"/>
    <cellStyle name="40% - Accent3 9 2" xfId="220" xr:uid="{00000000-0005-0000-0000-0000F0000000}"/>
    <cellStyle name="40% - Accent3_Book1" xfId="221" xr:uid="{00000000-0005-0000-0000-0000F1000000}"/>
    <cellStyle name="40% - Accent4" xfId="222" xr:uid="{00000000-0005-0000-0000-0000F2000000}"/>
    <cellStyle name="40% - Accent4 10" xfId="223" xr:uid="{00000000-0005-0000-0000-0000F3000000}"/>
    <cellStyle name="40% - Accent4 10 2" xfId="224" xr:uid="{00000000-0005-0000-0000-0000F4000000}"/>
    <cellStyle name="40% - Accent4 2" xfId="225" xr:uid="{00000000-0005-0000-0000-0000F5000000}"/>
    <cellStyle name="40% - Accent4 2 2" xfId="226" xr:uid="{00000000-0005-0000-0000-0000F6000000}"/>
    <cellStyle name="40% - Accent4 2 2 2" xfId="4221" xr:uid="{00000000-0005-0000-0000-0000F7000000}"/>
    <cellStyle name="40% - Accent4 2 3" xfId="227" xr:uid="{00000000-0005-0000-0000-0000F8000000}"/>
    <cellStyle name="40% - Accent4 2 3 2" xfId="4222" xr:uid="{00000000-0005-0000-0000-0000F9000000}"/>
    <cellStyle name="40% - Accent4 2_Book1" xfId="228" xr:uid="{00000000-0005-0000-0000-0000FA000000}"/>
    <cellStyle name="40% - Accent4 3" xfId="229" xr:uid="{00000000-0005-0000-0000-0000FB000000}"/>
    <cellStyle name="40% - Accent4 4" xfId="230" xr:uid="{00000000-0005-0000-0000-0000FC000000}"/>
    <cellStyle name="40% - Accent4 5" xfId="231" xr:uid="{00000000-0005-0000-0000-0000FD000000}"/>
    <cellStyle name="40% - Accent4 6" xfId="232" xr:uid="{00000000-0005-0000-0000-0000FE000000}"/>
    <cellStyle name="40% - Accent4 7" xfId="233" xr:uid="{00000000-0005-0000-0000-0000FF000000}"/>
    <cellStyle name="40% - Accent4 8" xfId="234" xr:uid="{00000000-0005-0000-0000-000000010000}"/>
    <cellStyle name="40% - Accent4 8 2" xfId="235" xr:uid="{00000000-0005-0000-0000-000001010000}"/>
    <cellStyle name="40% - Accent4 9" xfId="236" xr:uid="{00000000-0005-0000-0000-000002010000}"/>
    <cellStyle name="40% - Accent4 9 2" xfId="237" xr:uid="{00000000-0005-0000-0000-000003010000}"/>
    <cellStyle name="40% - Accent4_Book1" xfId="238" xr:uid="{00000000-0005-0000-0000-000004010000}"/>
    <cellStyle name="40% - Accent5" xfId="239" xr:uid="{00000000-0005-0000-0000-000005010000}"/>
    <cellStyle name="40% - Accent5 10" xfId="240" xr:uid="{00000000-0005-0000-0000-000006010000}"/>
    <cellStyle name="40% - Accent5 10 2" xfId="241" xr:uid="{00000000-0005-0000-0000-000007010000}"/>
    <cellStyle name="40% - Accent5 2" xfId="242" xr:uid="{00000000-0005-0000-0000-000008010000}"/>
    <cellStyle name="40% - Accent5 2 2" xfId="243" xr:uid="{00000000-0005-0000-0000-000009010000}"/>
    <cellStyle name="40% - Accent5 2 2 2" xfId="4223" xr:uid="{00000000-0005-0000-0000-00000A010000}"/>
    <cellStyle name="40% - Accent5 2 3" xfId="244" xr:uid="{00000000-0005-0000-0000-00000B010000}"/>
    <cellStyle name="40% - Accent5 2 3 2" xfId="4224" xr:uid="{00000000-0005-0000-0000-00000C010000}"/>
    <cellStyle name="40% - Accent5 2_Book1" xfId="245" xr:uid="{00000000-0005-0000-0000-00000D010000}"/>
    <cellStyle name="40% - Accent5 3" xfId="246" xr:uid="{00000000-0005-0000-0000-00000E010000}"/>
    <cellStyle name="40% - Accent5 4" xfId="247" xr:uid="{00000000-0005-0000-0000-00000F010000}"/>
    <cellStyle name="40% - Accent5 5" xfId="248" xr:uid="{00000000-0005-0000-0000-000010010000}"/>
    <cellStyle name="40% - Accent5 6" xfId="249" xr:uid="{00000000-0005-0000-0000-000011010000}"/>
    <cellStyle name="40% - Accent5 7" xfId="250" xr:uid="{00000000-0005-0000-0000-000012010000}"/>
    <cellStyle name="40% - Accent5 8" xfId="251" xr:uid="{00000000-0005-0000-0000-000013010000}"/>
    <cellStyle name="40% - Accent5 8 2" xfId="252" xr:uid="{00000000-0005-0000-0000-000014010000}"/>
    <cellStyle name="40% - Accent5 9" xfId="253" xr:uid="{00000000-0005-0000-0000-000015010000}"/>
    <cellStyle name="40% - Accent5 9 2" xfId="254" xr:uid="{00000000-0005-0000-0000-000016010000}"/>
    <cellStyle name="40% - Accent5_TYTB-UT_Estimate Cost M&amp;E Rev00B_1301-16" xfId="255" xr:uid="{00000000-0005-0000-0000-000017010000}"/>
    <cellStyle name="40% - Accent6" xfId="256" xr:uid="{00000000-0005-0000-0000-000018010000}"/>
    <cellStyle name="40% - Accent6 10" xfId="257" xr:uid="{00000000-0005-0000-0000-000019010000}"/>
    <cellStyle name="40% - Accent6 10 2" xfId="258" xr:uid="{00000000-0005-0000-0000-00001A010000}"/>
    <cellStyle name="40% - Accent6 2" xfId="259" xr:uid="{00000000-0005-0000-0000-00001B010000}"/>
    <cellStyle name="40% - Accent6 2 2" xfId="260" xr:uid="{00000000-0005-0000-0000-00001C010000}"/>
    <cellStyle name="40% - Accent6 2 2 2" xfId="4225" xr:uid="{00000000-0005-0000-0000-00001D010000}"/>
    <cellStyle name="40% - Accent6 2 3" xfId="261" xr:uid="{00000000-0005-0000-0000-00001E010000}"/>
    <cellStyle name="40% - Accent6 2 3 2" xfId="4226" xr:uid="{00000000-0005-0000-0000-00001F010000}"/>
    <cellStyle name="40% - Accent6 2_Book1" xfId="262" xr:uid="{00000000-0005-0000-0000-000020010000}"/>
    <cellStyle name="40% - Accent6 3" xfId="263" xr:uid="{00000000-0005-0000-0000-000021010000}"/>
    <cellStyle name="40% - Accent6 4" xfId="264" xr:uid="{00000000-0005-0000-0000-000022010000}"/>
    <cellStyle name="40% - Accent6 5" xfId="265" xr:uid="{00000000-0005-0000-0000-000023010000}"/>
    <cellStyle name="40% - Accent6 6" xfId="266" xr:uid="{00000000-0005-0000-0000-000024010000}"/>
    <cellStyle name="40% - Accent6 7" xfId="267" xr:uid="{00000000-0005-0000-0000-000025010000}"/>
    <cellStyle name="40% - Accent6 8" xfId="268" xr:uid="{00000000-0005-0000-0000-000026010000}"/>
    <cellStyle name="40% - Accent6 8 2" xfId="269" xr:uid="{00000000-0005-0000-0000-000027010000}"/>
    <cellStyle name="40% - Accent6 9" xfId="270" xr:uid="{00000000-0005-0000-0000-000028010000}"/>
    <cellStyle name="40% - Accent6 9 2" xfId="271" xr:uid="{00000000-0005-0000-0000-000029010000}"/>
    <cellStyle name="40% - Accent6_Book1" xfId="272" xr:uid="{00000000-0005-0000-0000-00002A010000}"/>
    <cellStyle name="40% - ส่วนที่ถูกเน้น1 2" xfId="274" xr:uid="{00000000-0005-0000-0000-00002B010000}"/>
    <cellStyle name="40% - ส่วนที่ถูกเน้น1 2 2" xfId="4228" xr:uid="{00000000-0005-0000-0000-00002C010000}"/>
    <cellStyle name="40% - ส่วนที่ถูกเน้น1 3" xfId="4227" xr:uid="{00000000-0005-0000-0000-00002D010000}"/>
    <cellStyle name="40% - ส่วนที่ถูกเน้น1 4" xfId="273" xr:uid="{00000000-0005-0000-0000-00002E010000}"/>
    <cellStyle name="40% - ส่วนที่ถูกเน้น2 2" xfId="276" xr:uid="{00000000-0005-0000-0000-00002F010000}"/>
    <cellStyle name="40% - ส่วนที่ถูกเน้น2 2 2" xfId="4230" xr:uid="{00000000-0005-0000-0000-000030010000}"/>
    <cellStyle name="40% - ส่วนที่ถูกเน้น2 3" xfId="4229" xr:uid="{00000000-0005-0000-0000-000031010000}"/>
    <cellStyle name="40% - ส่วนที่ถูกเน้น2 4" xfId="275" xr:uid="{00000000-0005-0000-0000-000032010000}"/>
    <cellStyle name="40% - ส่วนที่ถูกเน้น3 2" xfId="278" xr:uid="{00000000-0005-0000-0000-000033010000}"/>
    <cellStyle name="40% - ส่วนที่ถูกเน้น3 2 2" xfId="4232" xr:uid="{00000000-0005-0000-0000-000034010000}"/>
    <cellStyle name="40% - ส่วนที่ถูกเน้น3 3" xfId="4231" xr:uid="{00000000-0005-0000-0000-000035010000}"/>
    <cellStyle name="40% - ส่วนที่ถูกเน้น3 4" xfId="277" xr:uid="{00000000-0005-0000-0000-000036010000}"/>
    <cellStyle name="40% - ส่วนที่ถูกเน้น4 2" xfId="280" xr:uid="{00000000-0005-0000-0000-000037010000}"/>
    <cellStyle name="40% - ส่วนที่ถูกเน้น4 2 2" xfId="4234" xr:uid="{00000000-0005-0000-0000-000038010000}"/>
    <cellStyle name="40% - ส่วนที่ถูกเน้น4 3" xfId="4233" xr:uid="{00000000-0005-0000-0000-000039010000}"/>
    <cellStyle name="40% - ส่วนที่ถูกเน้น4 4" xfId="279" xr:uid="{00000000-0005-0000-0000-00003A010000}"/>
    <cellStyle name="40% - ส่วนที่ถูกเน้น5 2" xfId="282" xr:uid="{00000000-0005-0000-0000-00003B010000}"/>
    <cellStyle name="40% - ส่วนที่ถูกเน้น5 2 2" xfId="4236" xr:uid="{00000000-0005-0000-0000-00003C010000}"/>
    <cellStyle name="40% - ส่วนที่ถูกเน้น5 3" xfId="4235" xr:uid="{00000000-0005-0000-0000-00003D010000}"/>
    <cellStyle name="40% - ส่วนที่ถูกเน้น5 4" xfId="281" xr:uid="{00000000-0005-0000-0000-00003E010000}"/>
    <cellStyle name="40% - ส่วนที่ถูกเน้น6 2" xfId="284" xr:uid="{00000000-0005-0000-0000-00003F010000}"/>
    <cellStyle name="40% - ส่วนที่ถูกเน้น6 2 2" xfId="4238" xr:uid="{00000000-0005-0000-0000-000040010000}"/>
    <cellStyle name="40% - ส่วนที่ถูกเน้น6 3" xfId="4237" xr:uid="{00000000-0005-0000-0000-000041010000}"/>
    <cellStyle name="40% - ส่วนที่ถูกเน้น6 4" xfId="283" xr:uid="{00000000-0005-0000-0000-000042010000}"/>
    <cellStyle name="60% - Accent1" xfId="285" xr:uid="{00000000-0005-0000-0000-000043010000}"/>
    <cellStyle name="60% - Accent1 2" xfId="286" xr:uid="{00000000-0005-0000-0000-000044010000}"/>
    <cellStyle name="60% - Accent1 2 2" xfId="287" xr:uid="{00000000-0005-0000-0000-000045010000}"/>
    <cellStyle name="60% - Accent1 3" xfId="288" xr:uid="{00000000-0005-0000-0000-000046010000}"/>
    <cellStyle name="60% - Accent1 4" xfId="289" xr:uid="{00000000-0005-0000-0000-000047010000}"/>
    <cellStyle name="60% - Accent1_Book1" xfId="290" xr:uid="{00000000-0005-0000-0000-000048010000}"/>
    <cellStyle name="60% - Accent2" xfId="291" xr:uid="{00000000-0005-0000-0000-000049010000}"/>
    <cellStyle name="60% - Accent2 2" xfId="292" xr:uid="{00000000-0005-0000-0000-00004A010000}"/>
    <cellStyle name="60% - Accent2 2 2" xfId="293" xr:uid="{00000000-0005-0000-0000-00004B010000}"/>
    <cellStyle name="60% - Accent2 3" xfId="294" xr:uid="{00000000-0005-0000-0000-00004C010000}"/>
    <cellStyle name="60% - Accent2 4" xfId="295" xr:uid="{00000000-0005-0000-0000-00004D010000}"/>
    <cellStyle name="60% - Accent2_TYTB-UT_Estimate Cost M&amp;E Rev00B_1301-16" xfId="296" xr:uid="{00000000-0005-0000-0000-00004E010000}"/>
    <cellStyle name="60% - Accent3" xfId="297" xr:uid="{00000000-0005-0000-0000-00004F010000}"/>
    <cellStyle name="60% - Accent3 2" xfId="298" xr:uid="{00000000-0005-0000-0000-000050010000}"/>
    <cellStyle name="60% - Accent3 2 2" xfId="299" xr:uid="{00000000-0005-0000-0000-000051010000}"/>
    <cellStyle name="60% - Accent3 3" xfId="300" xr:uid="{00000000-0005-0000-0000-000052010000}"/>
    <cellStyle name="60% - Accent3 4" xfId="301" xr:uid="{00000000-0005-0000-0000-000053010000}"/>
    <cellStyle name="60% - Accent3_Book1" xfId="302" xr:uid="{00000000-0005-0000-0000-000054010000}"/>
    <cellStyle name="60% - Accent4" xfId="303" xr:uid="{00000000-0005-0000-0000-000055010000}"/>
    <cellStyle name="60% - Accent4 2" xfId="304" xr:uid="{00000000-0005-0000-0000-000056010000}"/>
    <cellStyle name="60% - Accent4 2 2" xfId="305" xr:uid="{00000000-0005-0000-0000-000057010000}"/>
    <cellStyle name="60% - Accent4 3" xfId="306" xr:uid="{00000000-0005-0000-0000-000058010000}"/>
    <cellStyle name="60% - Accent4 4" xfId="307" xr:uid="{00000000-0005-0000-0000-000059010000}"/>
    <cellStyle name="60% - Accent4_Book1" xfId="308" xr:uid="{00000000-0005-0000-0000-00005A010000}"/>
    <cellStyle name="60% - Accent5" xfId="309" xr:uid="{00000000-0005-0000-0000-00005B010000}"/>
    <cellStyle name="60% - Accent5 2" xfId="310" xr:uid="{00000000-0005-0000-0000-00005C010000}"/>
    <cellStyle name="60% - Accent5 2 2" xfId="311" xr:uid="{00000000-0005-0000-0000-00005D010000}"/>
    <cellStyle name="60% - Accent5 3" xfId="312" xr:uid="{00000000-0005-0000-0000-00005E010000}"/>
    <cellStyle name="60% - Accent5 4" xfId="313" xr:uid="{00000000-0005-0000-0000-00005F010000}"/>
    <cellStyle name="60% - Accent5_TYTB-UT_Estimate Cost M&amp;E Rev00B_1301-16" xfId="314" xr:uid="{00000000-0005-0000-0000-000060010000}"/>
    <cellStyle name="60% - Accent6" xfId="315" xr:uid="{00000000-0005-0000-0000-000061010000}"/>
    <cellStyle name="60% - Accent6 2" xfId="316" xr:uid="{00000000-0005-0000-0000-000062010000}"/>
    <cellStyle name="60% - Accent6 2 2" xfId="317" xr:uid="{00000000-0005-0000-0000-000063010000}"/>
    <cellStyle name="60% - Accent6 3" xfId="318" xr:uid="{00000000-0005-0000-0000-000064010000}"/>
    <cellStyle name="60% - Accent6 4" xfId="319" xr:uid="{00000000-0005-0000-0000-000065010000}"/>
    <cellStyle name="60% - Accent6_Book1" xfId="320" xr:uid="{00000000-0005-0000-0000-000066010000}"/>
    <cellStyle name="60% - ส่วนที่ถูกเน้น1 2" xfId="321" xr:uid="{00000000-0005-0000-0000-000067010000}"/>
    <cellStyle name="60% - ส่วนที่ถูกเน้น2 2" xfId="322" xr:uid="{00000000-0005-0000-0000-000068010000}"/>
    <cellStyle name="60% - ส่วนที่ถูกเน้น3 2" xfId="323" xr:uid="{00000000-0005-0000-0000-000069010000}"/>
    <cellStyle name="60% - ส่วนที่ถูกเน้น4 2" xfId="324" xr:uid="{00000000-0005-0000-0000-00006A010000}"/>
    <cellStyle name="60% - ส่วนที่ถูกเน้น5 2" xfId="325" xr:uid="{00000000-0005-0000-0000-00006B010000}"/>
    <cellStyle name="60% - ส่วนที่ถูกเน้น6 2" xfId="326" xr:uid="{00000000-0005-0000-0000-00006C010000}"/>
    <cellStyle name="75" xfId="327" xr:uid="{00000000-0005-0000-0000-00006D010000}"/>
    <cellStyle name="a" xfId="328" xr:uid="{00000000-0005-0000-0000-00006E010000}"/>
    <cellStyle name="A¨­￠￢￠O [0]_¨uoAa¨oCAu " xfId="329" xr:uid="{00000000-0005-0000-0000-00006F010000}"/>
    <cellStyle name="A¨­￠￢￠O_¨uoAa¨oCAu " xfId="330" xr:uid="{00000000-0005-0000-0000-000070010000}"/>
    <cellStyle name="A4 Small 210 x 297 mm" xfId="331" xr:uid="{00000000-0005-0000-0000-000071010000}"/>
    <cellStyle name="abc" xfId="332" xr:uid="{00000000-0005-0000-0000-000072010000}"/>
    <cellStyle name="abc 2" xfId="333" xr:uid="{00000000-0005-0000-0000-000073010000}"/>
    <cellStyle name="abc 2 2" xfId="8254" xr:uid="{00000000-0005-0000-0000-000074010000}"/>
    <cellStyle name="abc 3" xfId="8253" xr:uid="{00000000-0005-0000-0000-000075010000}"/>
    <cellStyle name="Accent1" xfId="334" xr:uid="{00000000-0005-0000-0000-000076010000}"/>
    <cellStyle name="Accent1 - 20%" xfId="335" xr:uid="{00000000-0005-0000-0000-000077010000}"/>
    <cellStyle name="Accent1 - 40%" xfId="336" xr:uid="{00000000-0005-0000-0000-000078010000}"/>
    <cellStyle name="Accent1 - 60%" xfId="337" xr:uid="{00000000-0005-0000-0000-000079010000}"/>
    <cellStyle name="Accent1 10" xfId="338" xr:uid="{00000000-0005-0000-0000-00007A010000}"/>
    <cellStyle name="Accent1 100" xfId="6660" xr:uid="{00000000-0005-0000-0000-00007B010000}"/>
    <cellStyle name="Accent1 101" xfId="7890" xr:uid="{00000000-0005-0000-0000-00007C010000}"/>
    <cellStyle name="Accent1 102" xfId="6656" xr:uid="{00000000-0005-0000-0000-00007D010000}"/>
    <cellStyle name="Accent1 103" xfId="7960" xr:uid="{00000000-0005-0000-0000-00007E010000}"/>
    <cellStyle name="Accent1 104" xfId="6652" xr:uid="{00000000-0005-0000-0000-00007F010000}"/>
    <cellStyle name="Accent1 105" xfId="6403" xr:uid="{00000000-0005-0000-0000-000080010000}"/>
    <cellStyle name="Accent1 106" xfId="6648" xr:uid="{00000000-0005-0000-0000-000081010000}"/>
    <cellStyle name="Accent1 107" xfId="6408" xr:uid="{00000000-0005-0000-0000-000082010000}"/>
    <cellStyle name="Accent1 108" xfId="6645" xr:uid="{00000000-0005-0000-0000-000083010000}"/>
    <cellStyle name="Accent1 109" xfId="6412" xr:uid="{00000000-0005-0000-0000-000084010000}"/>
    <cellStyle name="Accent1 11" xfId="339" xr:uid="{00000000-0005-0000-0000-000085010000}"/>
    <cellStyle name="Accent1 110" xfId="6641" xr:uid="{00000000-0005-0000-0000-000086010000}"/>
    <cellStyle name="Accent1 111" xfId="6416" xr:uid="{00000000-0005-0000-0000-000087010000}"/>
    <cellStyle name="Accent1 112" xfId="6637" xr:uid="{00000000-0005-0000-0000-000088010000}"/>
    <cellStyle name="Accent1 113" xfId="6420" xr:uid="{00000000-0005-0000-0000-000089010000}"/>
    <cellStyle name="Accent1 114" xfId="6633" xr:uid="{00000000-0005-0000-0000-00008A010000}"/>
    <cellStyle name="Accent1 115" xfId="6424" xr:uid="{00000000-0005-0000-0000-00008B010000}"/>
    <cellStyle name="Accent1 116" xfId="6629" xr:uid="{00000000-0005-0000-0000-00008C010000}"/>
    <cellStyle name="Accent1 117" xfId="6428" xr:uid="{00000000-0005-0000-0000-00008D010000}"/>
    <cellStyle name="Accent1 118" xfId="6625" xr:uid="{00000000-0005-0000-0000-00008E010000}"/>
    <cellStyle name="Accent1 119" xfId="6432" xr:uid="{00000000-0005-0000-0000-00008F010000}"/>
    <cellStyle name="Accent1 12" xfId="340" xr:uid="{00000000-0005-0000-0000-000090010000}"/>
    <cellStyle name="Accent1 120" xfId="6621" xr:uid="{00000000-0005-0000-0000-000091010000}"/>
    <cellStyle name="Accent1 121" xfId="6436" xr:uid="{00000000-0005-0000-0000-000092010000}"/>
    <cellStyle name="Accent1 122" xfId="6613" xr:uid="{00000000-0005-0000-0000-000093010000}"/>
    <cellStyle name="Accent1 123" xfId="7306" xr:uid="{00000000-0005-0000-0000-000094010000}"/>
    <cellStyle name="Accent1 124" xfId="6610" xr:uid="{00000000-0005-0000-0000-000095010000}"/>
    <cellStyle name="Accent1 125" xfId="7216" xr:uid="{00000000-0005-0000-0000-000096010000}"/>
    <cellStyle name="Accent1 126" xfId="6517" xr:uid="{00000000-0005-0000-0000-000097010000}"/>
    <cellStyle name="Accent1 127" xfId="7198" xr:uid="{00000000-0005-0000-0000-000098010000}"/>
    <cellStyle name="Accent1 128" xfId="7944" xr:uid="{00000000-0005-0000-0000-000099010000}"/>
    <cellStyle name="Accent1 129" xfId="7161" xr:uid="{00000000-0005-0000-0000-00009A010000}"/>
    <cellStyle name="Accent1 13" xfId="341" xr:uid="{00000000-0005-0000-0000-00009B010000}"/>
    <cellStyle name="Accent1 130" xfId="6491" xr:uid="{00000000-0005-0000-0000-00009C010000}"/>
    <cellStyle name="Accent1 131" xfId="6453" xr:uid="{00000000-0005-0000-0000-00009D010000}"/>
    <cellStyle name="Accent1 132" xfId="6493" xr:uid="{00000000-0005-0000-0000-00009E010000}"/>
    <cellStyle name="Accent1 133" xfId="6456" xr:uid="{00000000-0005-0000-0000-00009F010000}"/>
    <cellStyle name="Accent1 134" xfId="6492" xr:uid="{00000000-0005-0000-0000-0000A0010000}"/>
    <cellStyle name="Accent1 135" xfId="6458" xr:uid="{00000000-0005-0000-0000-0000A1010000}"/>
    <cellStyle name="Accent1 136" xfId="6490" xr:uid="{00000000-0005-0000-0000-0000A2010000}"/>
    <cellStyle name="Accent1 137" xfId="6460" xr:uid="{00000000-0005-0000-0000-0000A3010000}"/>
    <cellStyle name="Accent1 138" xfId="6489" xr:uid="{00000000-0005-0000-0000-0000A4010000}"/>
    <cellStyle name="Accent1 139" xfId="6462" xr:uid="{00000000-0005-0000-0000-0000A5010000}"/>
    <cellStyle name="Accent1 14" xfId="342" xr:uid="{00000000-0005-0000-0000-0000A6010000}"/>
    <cellStyle name="Accent1 140" xfId="7902" xr:uid="{00000000-0005-0000-0000-0000A7010000}"/>
    <cellStyle name="Accent1 141" xfId="7243" xr:uid="{00000000-0005-0000-0000-0000A8010000}"/>
    <cellStyle name="Accent1 142" xfId="7877" xr:uid="{00000000-0005-0000-0000-0000A9010000}"/>
    <cellStyle name="Accent1 143" xfId="7206" xr:uid="{00000000-0005-0000-0000-0000AA010000}"/>
    <cellStyle name="Accent1 144" xfId="7810" xr:uid="{00000000-0005-0000-0000-0000AB010000}"/>
    <cellStyle name="Accent1 145" xfId="7188" xr:uid="{00000000-0005-0000-0000-0000AC010000}"/>
    <cellStyle name="Accent1 146" xfId="7718" xr:uid="{00000000-0005-0000-0000-0000AD010000}"/>
    <cellStyle name="Accent1 147" xfId="6841" xr:uid="{00000000-0005-0000-0000-0000AE010000}"/>
    <cellStyle name="Accent1 148" xfId="7303" xr:uid="{00000000-0005-0000-0000-0000AF010000}"/>
    <cellStyle name="Accent1 149" xfId="6813" xr:uid="{00000000-0005-0000-0000-0000B0010000}"/>
    <cellStyle name="Accent1 15" xfId="343" xr:uid="{00000000-0005-0000-0000-0000B1010000}"/>
    <cellStyle name="Accent1 150" xfId="7213" xr:uid="{00000000-0005-0000-0000-0000B2010000}"/>
    <cellStyle name="Accent1 16" xfId="344" xr:uid="{00000000-0005-0000-0000-0000B3010000}"/>
    <cellStyle name="Accent1 17" xfId="345" xr:uid="{00000000-0005-0000-0000-0000B4010000}"/>
    <cellStyle name="Accent1 18" xfId="346" xr:uid="{00000000-0005-0000-0000-0000B5010000}"/>
    <cellStyle name="Accent1 19" xfId="347" xr:uid="{00000000-0005-0000-0000-0000B6010000}"/>
    <cellStyle name="Accent1 2" xfId="348" xr:uid="{00000000-0005-0000-0000-0000B7010000}"/>
    <cellStyle name="Accent1 2 2" xfId="349" xr:uid="{00000000-0005-0000-0000-0000B8010000}"/>
    <cellStyle name="Accent1 20" xfId="350" xr:uid="{00000000-0005-0000-0000-0000B9010000}"/>
    <cellStyle name="Accent1 21" xfId="351" xr:uid="{00000000-0005-0000-0000-0000BA010000}"/>
    <cellStyle name="Accent1 22" xfId="352" xr:uid="{00000000-0005-0000-0000-0000BB010000}"/>
    <cellStyle name="Accent1 23" xfId="353" xr:uid="{00000000-0005-0000-0000-0000BC010000}"/>
    <cellStyle name="Accent1 24" xfId="354" xr:uid="{00000000-0005-0000-0000-0000BD010000}"/>
    <cellStyle name="Accent1 25" xfId="355" xr:uid="{00000000-0005-0000-0000-0000BE010000}"/>
    <cellStyle name="Accent1 26" xfId="356" xr:uid="{00000000-0005-0000-0000-0000BF010000}"/>
    <cellStyle name="Accent1 27" xfId="357" xr:uid="{00000000-0005-0000-0000-0000C0010000}"/>
    <cellStyle name="Accent1 28" xfId="358" xr:uid="{00000000-0005-0000-0000-0000C1010000}"/>
    <cellStyle name="Accent1 29" xfId="359" xr:uid="{00000000-0005-0000-0000-0000C2010000}"/>
    <cellStyle name="Accent1 3" xfId="360" xr:uid="{00000000-0005-0000-0000-0000C3010000}"/>
    <cellStyle name="Accent1 30" xfId="361" xr:uid="{00000000-0005-0000-0000-0000C4010000}"/>
    <cellStyle name="Accent1 31" xfId="362" xr:uid="{00000000-0005-0000-0000-0000C5010000}"/>
    <cellStyle name="Accent1 32" xfId="363" xr:uid="{00000000-0005-0000-0000-0000C6010000}"/>
    <cellStyle name="Accent1 33" xfId="364" xr:uid="{00000000-0005-0000-0000-0000C7010000}"/>
    <cellStyle name="Accent1 34" xfId="365" xr:uid="{00000000-0005-0000-0000-0000C8010000}"/>
    <cellStyle name="Accent1 35" xfId="366" xr:uid="{00000000-0005-0000-0000-0000C9010000}"/>
    <cellStyle name="Accent1 36" xfId="367" xr:uid="{00000000-0005-0000-0000-0000CA010000}"/>
    <cellStyle name="Accent1 37" xfId="368" xr:uid="{00000000-0005-0000-0000-0000CB010000}"/>
    <cellStyle name="Accent1 38" xfId="369" xr:uid="{00000000-0005-0000-0000-0000CC010000}"/>
    <cellStyle name="Accent1 39" xfId="370" xr:uid="{00000000-0005-0000-0000-0000CD010000}"/>
    <cellStyle name="Accent1 4" xfId="371" xr:uid="{00000000-0005-0000-0000-0000CE010000}"/>
    <cellStyle name="Accent1 40" xfId="372" xr:uid="{00000000-0005-0000-0000-0000CF010000}"/>
    <cellStyle name="Accent1 41" xfId="373" xr:uid="{00000000-0005-0000-0000-0000D0010000}"/>
    <cellStyle name="Accent1 42" xfId="5309" xr:uid="{00000000-0005-0000-0000-0000D1010000}"/>
    <cellStyle name="Accent1 43" xfId="6282" xr:uid="{00000000-0005-0000-0000-0000D2010000}"/>
    <cellStyle name="Accent1 44" xfId="6301" xr:uid="{00000000-0005-0000-0000-0000D3010000}"/>
    <cellStyle name="Accent1 45" xfId="5877" xr:uid="{00000000-0005-0000-0000-0000D4010000}"/>
    <cellStyle name="Accent1 46" xfId="6292" xr:uid="{00000000-0005-0000-0000-0000D5010000}"/>
    <cellStyle name="Accent1 47" xfId="6308" xr:uid="{00000000-0005-0000-0000-0000D6010000}"/>
    <cellStyle name="Accent1 48" xfId="7730" xr:uid="{00000000-0005-0000-0000-0000D7010000}"/>
    <cellStyle name="Accent1 49" xfId="7958" xr:uid="{00000000-0005-0000-0000-0000D8010000}"/>
    <cellStyle name="Accent1 5" xfId="374" xr:uid="{00000000-0005-0000-0000-0000D9010000}"/>
    <cellStyle name="Accent1 50" xfId="7315" xr:uid="{00000000-0005-0000-0000-0000DA010000}"/>
    <cellStyle name="Accent1 51" xfId="7927" xr:uid="{00000000-0005-0000-0000-0000DB010000}"/>
    <cellStyle name="Accent1 52" xfId="7242" xr:uid="{00000000-0005-0000-0000-0000DC010000}"/>
    <cellStyle name="Accent1 53" xfId="7900" xr:uid="{00000000-0005-0000-0000-0000DD010000}"/>
    <cellStyle name="Accent1 54" xfId="7205" xr:uid="{00000000-0005-0000-0000-0000DE010000}"/>
    <cellStyle name="Accent1 55" xfId="7875" xr:uid="{00000000-0005-0000-0000-0000DF010000}"/>
    <cellStyle name="Accent1 56" xfId="7187" xr:uid="{00000000-0005-0000-0000-0000E0010000}"/>
    <cellStyle name="Accent1 57" xfId="7974" xr:uid="{00000000-0005-0000-0000-0000E1010000}"/>
    <cellStyle name="Accent1 58" xfId="7133" xr:uid="{00000000-0005-0000-0000-0000E2010000}"/>
    <cellStyle name="Accent1 59" xfId="7979" xr:uid="{00000000-0005-0000-0000-0000E3010000}"/>
    <cellStyle name="Accent1 6" xfId="375" xr:uid="{00000000-0005-0000-0000-0000E4010000}"/>
    <cellStyle name="Accent1 60" xfId="7116" xr:uid="{00000000-0005-0000-0000-0000E5010000}"/>
    <cellStyle name="Accent1 61" xfId="7823" xr:uid="{00000000-0005-0000-0000-0000E6010000}"/>
    <cellStyle name="Accent1 62" xfId="6991" xr:uid="{00000000-0005-0000-0000-0000E7010000}"/>
    <cellStyle name="Accent1 63" xfId="7808" xr:uid="{00000000-0005-0000-0000-0000E8010000}"/>
    <cellStyle name="Accent1 64" xfId="6891" xr:uid="{00000000-0005-0000-0000-0000E9010000}"/>
    <cellStyle name="Accent1 65" xfId="7794" xr:uid="{00000000-0005-0000-0000-0000EA010000}"/>
    <cellStyle name="Accent1 66" xfId="6843" xr:uid="{00000000-0005-0000-0000-0000EB010000}"/>
    <cellStyle name="Accent1 67" xfId="7782" xr:uid="{00000000-0005-0000-0000-0000EC010000}"/>
    <cellStyle name="Accent1 68" xfId="6812" xr:uid="{00000000-0005-0000-0000-0000ED010000}"/>
    <cellStyle name="Accent1 69" xfId="7771" xr:uid="{00000000-0005-0000-0000-0000EE010000}"/>
    <cellStyle name="Accent1 7" xfId="376" xr:uid="{00000000-0005-0000-0000-0000EF010000}"/>
    <cellStyle name="Accent1 70" xfId="7201" xr:uid="{00000000-0005-0000-0000-0000F0010000}"/>
    <cellStyle name="Accent1 71" xfId="7762" xr:uid="{00000000-0005-0000-0000-0000F1010000}"/>
    <cellStyle name="Accent1 72" xfId="7183" xr:uid="{00000000-0005-0000-0000-0000F2010000}"/>
    <cellStyle name="Accent1 73" xfId="7753" xr:uid="{00000000-0005-0000-0000-0000F3010000}"/>
    <cellStyle name="Accent1 74" xfId="6743" xr:uid="{00000000-0005-0000-0000-0000F4010000}"/>
    <cellStyle name="Accent1 75" xfId="7744" xr:uid="{00000000-0005-0000-0000-0000F5010000}"/>
    <cellStyle name="Accent1 76" xfId="6734" xr:uid="{00000000-0005-0000-0000-0000F6010000}"/>
    <cellStyle name="Accent1 77" xfId="7736" xr:uid="{00000000-0005-0000-0000-0000F7010000}"/>
    <cellStyle name="Accent1 78" xfId="6724" xr:uid="{00000000-0005-0000-0000-0000F8010000}"/>
    <cellStyle name="Accent1 79" xfId="6345" xr:uid="{00000000-0005-0000-0000-0000F9010000}"/>
    <cellStyle name="Accent1 8" xfId="377" xr:uid="{00000000-0005-0000-0000-0000FA010000}"/>
    <cellStyle name="Accent1 80" xfId="6714" xr:uid="{00000000-0005-0000-0000-0000FB010000}"/>
    <cellStyle name="Accent1 81" xfId="6350" xr:uid="{00000000-0005-0000-0000-0000FC010000}"/>
    <cellStyle name="Accent1 82" xfId="6707" xr:uid="{00000000-0005-0000-0000-0000FD010000}"/>
    <cellStyle name="Accent1 83" xfId="6354" xr:uid="{00000000-0005-0000-0000-0000FE010000}"/>
    <cellStyle name="Accent1 84" xfId="6701" xr:uid="{00000000-0005-0000-0000-0000FF010000}"/>
    <cellStyle name="Accent1 85" xfId="6359" xr:uid="{00000000-0005-0000-0000-000000020000}"/>
    <cellStyle name="Accent1 86" xfId="6695" xr:uid="{00000000-0005-0000-0000-000001020000}"/>
    <cellStyle name="Accent1 87" xfId="6363" xr:uid="{00000000-0005-0000-0000-000002020000}"/>
    <cellStyle name="Accent1 88" xfId="6688" xr:uid="{00000000-0005-0000-0000-000003020000}"/>
    <cellStyle name="Accent1 89" xfId="6367" xr:uid="{00000000-0005-0000-0000-000004020000}"/>
    <cellStyle name="Accent1 9" xfId="378" xr:uid="{00000000-0005-0000-0000-000005020000}"/>
    <cellStyle name="Accent1 90" xfId="6682" xr:uid="{00000000-0005-0000-0000-000006020000}"/>
    <cellStyle name="Accent1 91" xfId="6373" xr:uid="{00000000-0005-0000-0000-000007020000}"/>
    <cellStyle name="Accent1 92" xfId="6316" xr:uid="{00000000-0005-0000-0000-000008020000}"/>
    <cellStyle name="Accent1 93" xfId="6377" xr:uid="{00000000-0005-0000-0000-000009020000}"/>
    <cellStyle name="Accent1 94" xfId="6315" xr:uid="{00000000-0005-0000-0000-00000A020000}"/>
    <cellStyle name="Accent1 95" xfId="6382" xr:uid="{00000000-0005-0000-0000-00000B020000}"/>
    <cellStyle name="Accent1 96" xfId="6669" xr:uid="{00000000-0005-0000-0000-00000C020000}"/>
    <cellStyle name="Accent1 97" xfId="7947" xr:uid="{00000000-0005-0000-0000-00000D020000}"/>
    <cellStyle name="Accent1 98" xfId="6664" xr:uid="{00000000-0005-0000-0000-00000E020000}"/>
    <cellStyle name="Accent1 99" xfId="7916" xr:uid="{00000000-0005-0000-0000-00000F020000}"/>
    <cellStyle name="Accent1_Book1" xfId="379" xr:uid="{00000000-0005-0000-0000-000010020000}"/>
    <cellStyle name="Accent2" xfId="380" xr:uid="{00000000-0005-0000-0000-000011020000}"/>
    <cellStyle name="Accent2 - 20%" xfId="381" xr:uid="{00000000-0005-0000-0000-000012020000}"/>
    <cellStyle name="Accent2 - 40%" xfId="382" xr:uid="{00000000-0005-0000-0000-000013020000}"/>
    <cellStyle name="Accent2 - 60%" xfId="383" xr:uid="{00000000-0005-0000-0000-000014020000}"/>
    <cellStyle name="Accent2 10" xfId="384" xr:uid="{00000000-0005-0000-0000-000015020000}"/>
    <cellStyle name="Accent2 100" xfId="7308" xr:uid="{00000000-0005-0000-0000-000016020000}"/>
    <cellStyle name="Accent2 101" xfId="6395" xr:uid="{00000000-0005-0000-0000-000017020000}"/>
    <cellStyle name="Accent2 102" xfId="7219" xr:uid="{00000000-0005-0000-0000-000018020000}"/>
    <cellStyle name="Accent2 103" xfId="6399" xr:uid="{00000000-0005-0000-0000-000019020000}"/>
    <cellStyle name="Accent2 104" xfId="7200" xr:uid="{00000000-0005-0000-0000-00001A020000}"/>
    <cellStyle name="Accent2 105" xfId="6404" xr:uid="{00000000-0005-0000-0000-00001B020000}"/>
    <cellStyle name="Accent2 106" xfId="7181" xr:uid="{00000000-0005-0000-0000-00001C020000}"/>
    <cellStyle name="Accent2 107" xfId="6409" xr:uid="{00000000-0005-0000-0000-00001D020000}"/>
    <cellStyle name="Accent2 108" xfId="6644" xr:uid="{00000000-0005-0000-0000-00001E020000}"/>
    <cellStyle name="Accent2 109" xfId="6413" xr:uid="{00000000-0005-0000-0000-00001F020000}"/>
    <cellStyle name="Accent2 11" xfId="385" xr:uid="{00000000-0005-0000-0000-000020020000}"/>
    <cellStyle name="Accent2 110" xfId="6640" xr:uid="{00000000-0005-0000-0000-000021020000}"/>
    <cellStyle name="Accent2 111" xfId="6417" xr:uid="{00000000-0005-0000-0000-000022020000}"/>
    <cellStyle name="Accent2 112" xfId="6636" xr:uid="{00000000-0005-0000-0000-000023020000}"/>
    <cellStyle name="Accent2 113" xfId="6421" xr:uid="{00000000-0005-0000-0000-000024020000}"/>
    <cellStyle name="Accent2 114" xfId="6632" xr:uid="{00000000-0005-0000-0000-000025020000}"/>
    <cellStyle name="Accent2 115" xfId="6425" xr:uid="{00000000-0005-0000-0000-000026020000}"/>
    <cellStyle name="Accent2 116" xfId="6628" xr:uid="{00000000-0005-0000-0000-000027020000}"/>
    <cellStyle name="Accent2 117" xfId="6429" xr:uid="{00000000-0005-0000-0000-000028020000}"/>
    <cellStyle name="Accent2 118" xfId="6624" xr:uid="{00000000-0005-0000-0000-000029020000}"/>
    <cellStyle name="Accent2 119" xfId="6433" xr:uid="{00000000-0005-0000-0000-00002A020000}"/>
    <cellStyle name="Accent2 12" xfId="386" xr:uid="{00000000-0005-0000-0000-00002B020000}"/>
    <cellStyle name="Accent2 120" xfId="6620" xr:uid="{00000000-0005-0000-0000-00002C020000}"/>
    <cellStyle name="Accent2 121" xfId="6437" xr:uid="{00000000-0005-0000-0000-00002D020000}"/>
    <cellStyle name="Accent2 122" xfId="6314" xr:uid="{00000000-0005-0000-0000-00002E020000}"/>
    <cellStyle name="Accent2 123" xfId="6440" xr:uid="{00000000-0005-0000-0000-00002F020000}"/>
    <cellStyle name="Accent2 124" xfId="6615" xr:uid="{00000000-0005-0000-0000-000030020000}"/>
    <cellStyle name="Accent2 125" xfId="6443" xr:uid="{00000000-0005-0000-0000-000031020000}"/>
    <cellStyle name="Accent2 126" xfId="6611" xr:uid="{00000000-0005-0000-0000-000032020000}"/>
    <cellStyle name="Accent2 127" xfId="6446" xr:uid="{00000000-0005-0000-0000-000033020000}"/>
    <cellStyle name="Accent2 128" xfId="6519" xr:uid="{00000000-0005-0000-0000-000034020000}"/>
    <cellStyle name="Accent2 129" xfId="7721" xr:uid="{00000000-0005-0000-0000-000035020000}"/>
    <cellStyle name="Accent2 13" xfId="387" xr:uid="{00000000-0005-0000-0000-000036020000}"/>
    <cellStyle name="Accent2 130" xfId="6498" xr:uid="{00000000-0005-0000-0000-000037020000}"/>
    <cellStyle name="Accent2 131" xfId="6322" xr:uid="{00000000-0005-0000-0000-000038020000}"/>
    <cellStyle name="Accent2 132" xfId="7945" xr:uid="{00000000-0005-0000-0000-000039020000}"/>
    <cellStyle name="Accent2 133" xfId="7217" xr:uid="{00000000-0005-0000-0000-00003A020000}"/>
    <cellStyle name="Accent2 134" xfId="7848" xr:uid="{00000000-0005-0000-0000-00003B020000}"/>
    <cellStyle name="Accent2 135" xfId="7126" xr:uid="{00000000-0005-0000-0000-00003C020000}"/>
    <cellStyle name="Accent2 136" xfId="7831" xr:uid="{00000000-0005-0000-0000-00003D020000}"/>
    <cellStyle name="Accent2 137" xfId="7109" xr:uid="{00000000-0005-0000-0000-00003E020000}"/>
    <cellStyle name="Accent2 138" xfId="7816" xr:uid="{00000000-0005-0000-0000-00003F020000}"/>
    <cellStyle name="Accent2 139" xfId="6984" xr:uid="{00000000-0005-0000-0000-000040020000}"/>
    <cellStyle name="Accent2 14" xfId="388" xr:uid="{00000000-0005-0000-0000-000041020000}"/>
    <cellStyle name="Accent2 140" xfId="7802" xr:uid="{00000000-0005-0000-0000-000042020000}"/>
    <cellStyle name="Accent2 141" xfId="6887" xr:uid="{00000000-0005-0000-0000-000043020000}"/>
    <cellStyle name="Accent2 142" xfId="7788" xr:uid="{00000000-0005-0000-0000-000044020000}"/>
    <cellStyle name="Accent2 143" xfId="6338" xr:uid="{00000000-0005-0000-0000-000045020000}"/>
    <cellStyle name="Accent2 144" xfId="7950" xr:uid="{00000000-0005-0000-0000-000046020000}"/>
    <cellStyle name="Accent2 145" xfId="6791" xr:uid="{00000000-0005-0000-0000-000047020000}"/>
    <cellStyle name="Accent2 146" xfId="7919" xr:uid="{00000000-0005-0000-0000-000048020000}"/>
    <cellStyle name="Accent2 147" xfId="6781" xr:uid="{00000000-0005-0000-0000-000049020000}"/>
    <cellStyle name="Accent2 148" xfId="7893" xr:uid="{00000000-0005-0000-0000-00004A020000}"/>
    <cellStyle name="Accent2 149" xfId="6752" xr:uid="{00000000-0005-0000-0000-00004B020000}"/>
    <cellStyle name="Accent2 15" xfId="389" xr:uid="{00000000-0005-0000-0000-00004C020000}"/>
    <cellStyle name="Accent2 150" xfId="7869" xr:uid="{00000000-0005-0000-0000-00004D020000}"/>
    <cellStyle name="Accent2 16" xfId="390" xr:uid="{00000000-0005-0000-0000-00004E020000}"/>
    <cellStyle name="Accent2 17" xfId="391" xr:uid="{00000000-0005-0000-0000-00004F020000}"/>
    <cellStyle name="Accent2 18" xfId="392" xr:uid="{00000000-0005-0000-0000-000050020000}"/>
    <cellStyle name="Accent2 19" xfId="393" xr:uid="{00000000-0005-0000-0000-000051020000}"/>
    <cellStyle name="Accent2 2" xfId="394" xr:uid="{00000000-0005-0000-0000-000052020000}"/>
    <cellStyle name="Accent2 2 2" xfId="395" xr:uid="{00000000-0005-0000-0000-000053020000}"/>
    <cellStyle name="Accent2 20" xfId="396" xr:uid="{00000000-0005-0000-0000-000054020000}"/>
    <cellStyle name="Accent2 21" xfId="397" xr:uid="{00000000-0005-0000-0000-000055020000}"/>
    <cellStyle name="Accent2 22" xfId="398" xr:uid="{00000000-0005-0000-0000-000056020000}"/>
    <cellStyle name="Accent2 23" xfId="399" xr:uid="{00000000-0005-0000-0000-000057020000}"/>
    <cellStyle name="Accent2 24" xfId="400" xr:uid="{00000000-0005-0000-0000-000058020000}"/>
    <cellStyle name="Accent2 25" xfId="401" xr:uid="{00000000-0005-0000-0000-000059020000}"/>
    <cellStyle name="Accent2 26" xfId="402" xr:uid="{00000000-0005-0000-0000-00005A020000}"/>
    <cellStyle name="Accent2 27" xfId="403" xr:uid="{00000000-0005-0000-0000-00005B020000}"/>
    <cellStyle name="Accent2 28" xfId="404" xr:uid="{00000000-0005-0000-0000-00005C020000}"/>
    <cellStyle name="Accent2 29" xfId="405" xr:uid="{00000000-0005-0000-0000-00005D020000}"/>
    <cellStyle name="Accent2 3" xfId="406" xr:uid="{00000000-0005-0000-0000-00005E020000}"/>
    <cellStyle name="Accent2 30" xfId="407" xr:uid="{00000000-0005-0000-0000-00005F020000}"/>
    <cellStyle name="Accent2 31" xfId="408" xr:uid="{00000000-0005-0000-0000-000060020000}"/>
    <cellStyle name="Accent2 32" xfId="409" xr:uid="{00000000-0005-0000-0000-000061020000}"/>
    <cellStyle name="Accent2 33" xfId="410" xr:uid="{00000000-0005-0000-0000-000062020000}"/>
    <cellStyle name="Accent2 34" xfId="411" xr:uid="{00000000-0005-0000-0000-000063020000}"/>
    <cellStyle name="Accent2 35" xfId="412" xr:uid="{00000000-0005-0000-0000-000064020000}"/>
    <cellStyle name="Accent2 36" xfId="413" xr:uid="{00000000-0005-0000-0000-000065020000}"/>
    <cellStyle name="Accent2 37" xfId="414" xr:uid="{00000000-0005-0000-0000-000066020000}"/>
    <cellStyle name="Accent2 38" xfId="415" xr:uid="{00000000-0005-0000-0000-000067020000}"/>
    <cellStyle name="Accent2 39" xfId="416" xr:uid="{00000000-0005-0000-0000-000068020000}"/>
    <cellStyle name="Accent2 4" xfId="417" xr:uid="{00000000-0005-0000-0000-000069020000}"/>
    <cellStyle name="Accent2 40" xfId="418" xr:uid="{00000000-0005-0000-0000-00006A020000}"/>
    <cellStyle name="Accent2 41" xfId="419" xr:uid="{00000000-0005-0000-0000-00006B020000}"/>
    <cellStyle name="Accent2 42" xfId="5310" xr:uid="{00000000-0005-0000-0000-00006C020000}"/>
    <cellStyle name="Accent2 43" xfId="6281" xr:uid="{00000000-0005-0000-0000-00006D020000}"/>
    <cellStyle name="Accent2 44" xfId="6300" xr:uid="{00000000-0005-0000-0000-00006E020000}"/>
    <cellStyle name="Accent2 45" xfId="5876" xr:uid="{00000000-0005-0000-0000-00006F020000}"/>
    <cellStyle name="Accent2 46" xfId="6291" xr:uid="{00000000-0005-0000-0000-000070020000}"/>
    <cellStyle name="Accent2 47" xfId="6309" xr:uid="{00000000-0005-0000-0000-000071020000}"/>
    <cellStyle name="Accent2 48" xfId="7729" xr:uid="{00000000-0005-0000-0000-000072020000}"/>
    <cellStyle name="Accent2 49" xfId="7957" xr:uid="{00000000-0005-0000-0000-000073020000}"/>
    <cellStyle name="Accent2 5" xfId="420" xr:uid="{00000000-0005-0000-0000-000074020000}"/>
    <cellStyle name="Accent2 50" xfId="7314" xr:uid="{00000000-0005-0000-0000-000075020000}"/>
    <cellStyle name="Accent2 51" xfId="7926" xr:uid="{00000000-0005-0000-0000-000076020000}"/>
    <cellStyle name="Accent2 52" xfId="7241" xr:uid="{00000000-0005-0000-0000-000077020000}"/>
    <cellStyle name="Accent2 53" xfId="7899" xr:uid="{00000000-0005-0000-0000-000078020000}"/>
    <cellStyle name="Accent2 54" xfId="7204" xr:uid="{00000000-0005-0000-0000-000079020000}"/>
    <cellStyle name="Accent2 55" xfId="7874" xr:uid="{00000000-0005-0000-0000-00007A020000}"/>
    <cellStyle name="Accent2 56" xfId="7186" xr:uid="{00000000-0005-0000-0000-00007B020000}"/>
    <cellStyle name="Accent2 57" xfId="7855" xr:uid="{00000000-0005-0000-0000-00007C020000}"/>
    <cellStyle name="Accent2 58" xfId="7132" xr:uid="{00000000-0005-0000-0000-00007D020000}"/>
    <cellStyle name="Accent2 59" xfId="7838" xr:uid="{00000000-0005-0000-0000-00007E020000}"/>
    <cellStyle name="Accent2 6" xfId="421" xr:uid="{00000000-0005-0000-0000-00007F020000}"/>
    <cellStyle name="Accent2 60" xfId="6323" xr:uid="{00000000-0005-0000-0000-000080020000}"/>
    <cellStyle name="Accent2 61" xfId="7822" xr:uid="{00000000-0005-0000-0000-000081020000}"/>
    <cellStyle name="Accent2 62" xfId="6986" xr:uid="{00000000-0005-0000-0000-000082020000}"/>
    <cellStyle name="Accent2 63" xfId="7807" xr:uid="{00000000-0005-0000-0000-000083020000}"/>
    <cellStyle name="Accent2 64" xfId="6889" xr:uid="{00000000-0005-0000-0000-000084020000}"/>
    <cellStyle name="Accent2 65" xfId="7793" xr:uid="{00000000-0005-0000-0000-000085020000}"/>
    <cellStyle name="Accent2 66" xfId="6839" xr:uid="{00000000-0005-0000-0000-000086020000}"/>
    <cellStyle name="Accent2 67" xfId="7781" xr:uid="{00000000-0005-0000-0000-000087020000}"/>
    <cellStyle name="Accent2 68" xfId="6810" xr:uid="{00000000-0005-0000-0000-000088020000}"/>
    <cellStyle name="Accent2 69" xfId="7770" xr:uid="{00000000-0005-0000-0000-000089020000}"/>
    <cellStyle name="Accent2 7" xfId="422" xr:uid="{00000000-0005-0000-0000-00008A020000}"/>
    <cellStyle name="Accent2 70" xfId="6784" xr:uid="{00000000-0005-0000-0000-00008B020000}"/>
    <cellStyle name="Accent2 71" xfId="7761" xr:uid="{00000000-0005-0000-0000-00008C020000}"/>
    <cellStyle name="Accent2 72" xfId="6755" xr:uid="{00000000-0005-0000-0000-00008D020000}"/>
    <cellStyle name="Accent2 73" xfId="7752" xr:uid="{00000000-0005-0000-0000-00008E020000}"/>
    <cellStyle name="Accent2 74" xfId="7182" xr:uid="{00000000-0005-0000-0000-00008F020000}"/>
    <cellStyle name="Accent2 75" xfId="7743" xr:uid="{00000000-0005-0000-0000-000090020000}"/>
    <cellStyle name="Accent2 76" xfId="6733" xr:uid="{00000000-0005-0000-0000-000091020000}"/>
    <cellStyle name="Accent2 77" xfId="7735" xr:uid="{00000000-0005-0000-0000-000092020000}"/>
    <cellStyle name="Accent2 78" xfId="6723" xr:uid="{00000000-0005-0000-0000-000093020000}"/>
    <cellStyle name="Accent2 79" xfId="7948" xr:uid="{00000000-0005-0000-0000-000094020000}"/>
    <cellStyle name="Accent2 8" xfId="423" xr:uid="{00000000-0005-0000-0000-000095020000}"/>
    <cellStyle name="Accent2 80" xfId="6713" xr:uid="{00000000-0005-0000-0000-000096020000}"/>
    <cellStyle name="Accent2 81" xfId="7917" xr:uid="{00000000-0005-0000-0000-000097020000}"/>
    <cellStyle name="Accent2 82" xfId="6706" xr:uid="{00000000-0005-0000-0000-000098020000}"/>
    <cellStyle name="Accent2 83" xfId="7891" xr:uid="{00000000-0005-0000-0000-000099020000}"/>
    <cellStyle name="Accent2 84" xfId="6700" xr:uid="{00000000-0005-0000-0000-00009A020000}"/>
    <cellStyle name="Accent2 85" xfId="7867" xr:uid="{00000000-0005-0000-0000-00009B020000}"/>
    <cellStyle name="Accent2 86" xfId="6694" xr:uid="{00000000-0005-0000-0000-00009C020000}"/>
    <cellStyle name="Accent2 87" xfId="7137" xr:uid="{00000000-0005-0000-0000-00009D020000}"/>
    <cellStyle name="Accent2 88" xfId="6687" xr:uid="{00000000-0005-0000-0000-00009E020000}"/>
    <cellStyle name="Accent2 89" xfId="6369" xr:uid="{00000000-0005-0000-0000-00009F020000}"/>
    <cellStyle name="Accent2 9" xfId="424" xr:uid="{00000000-0005-0000-0000-0000A0020000}"/>
    <cellStyle name="Accent2 90" xfId="6681" xr:uid="{00000000-0005-0000-0000-0000A1020000}"/>
    <cellStyle name="Accent2 91" xfId="6374" xr:uid="{00000000-0005-0000-0000-0000A2020000}"/>
    <cellStyle name="Accent2 92" xfId="6677" xr:uid="{00000000-0005-0000-0000-0000A3020000}"/>
    <cellStyle name="Accent2 93" xfId="6378" xr:uid="{00000000-0005-0000-0000-0000A4020000}"/>
    <cellStyle name="Accent2 94" xfId="6673" xr:uid="{00000000-0005-0000-0000-0000A5020000}"/>
    <cellStyle name="Accent2 95" xfId="6383" xr:uid="{00000000-0005-0000-0000-0000A6020000}"/>
    <cellStyle name="Accent2 96" xfId="6668" xr:uid="{00000000-0005-0000-0000-0000A7020000}"/>
    <cellStyle name="Accent2 97" xfId="6387" xr:uid="{00000000-0005-0000-0000-0000A8020000}"/>
    <cellStyle name="Accent2 98" xfId="7723" xr:uid="{00000000-0005-0000-0000-0000A9020000}"/>
    <cellStyle name="Accent2 99" xfId="6391" xr:uid="{00000000-0005-0000-0000-0000AA020000}"/>
    <cellStyle name="Accent2_TYTB-UT_Estimate Cost M&amp;E Rev00B_1301-16" xfId="425" xr:uid="{00000000-0005-0000-0000-0000AB020000}"/>
    <cellStyle name="Accent3" xfId="426" xr:uid="{00000000-0005-0000-0000-0000AC020000}"/>
    <cellStyle name="Accent3 - 20%" xfId="427" xr:uid="{00000000-0005-0000-0000-0000AD020000}"/>
    <cellStyle name="Accent3 - 40%" xfId="428" xr:uid="{00000000-0005-0000-0000-0000AE020000}"/>
    <cellStyle name="Accent3 - 60%" xfId="429" xr:uid="{00000000-0005-0000-0000-0000AF020000}"/>
    <cellStyle name="Accent3 10" xfId="430" xr:uid="{00000000-0005-0000-0000-0000B0020000}"/>
    <cellStyle name="Accent3 100" xfId="6674" xr:uid="{00000000-0005-0000-0000-0000B1020000}"/>
    <cellStyle name="Accent3 101" xfId="6381" xr:uid="{00000000-0005-0000-0000-0000B2020000}"/>
    <cellStyle name="Accent3 102" xfId="6670" xr:uid="{00000000-0005-0000-0000-0000B3020000}"/>
    <cellStyle name="Accent3 103" xfId="6386" xr:uid="{00000000-0005-0000-0000-0000B4020000}"/>
    <cellStyle name="Accent3 104" xfId="6665" xr:uid="{00000000-0005-0000-0000-0000B5020000}"/>
    <cellStyle name="Accent3 105" xfId="6390" xr:uid="{00000000-0005-0000-0000-0000B6020000}"/>
    <cellStyle name="Accent3 106" xfId="6661" xr:uid="{00000000-0005-0000-0000-0000B7020000}"/>
    <cellStyle name="Accent3 107" xfId="6394" xr:uid="{00000000-0005-0000-0000-0000B8020000}"/>
    <cellStyle name="Accent3 108" xfId="6657" xr:uid="{00000000-0005-0000-0000-0000B9020000}"/>
    <cellStyle name="Accent3 109" xfId="6398" xr:uid="{00000000-0005-0000-0000-0000BA020000}"/>
    <cellStyle name="Accent3 11" xfId="431" xr:uid="{00000000-0005-0000-0000-0000BB020000}"/>
    <cellStyle name="Accent3 110" xfId="6653" xr:uid="{00000000-0005-0000-0000-0000BC020000}"/>
    <cellStyle name="Accent3 111" xfId="6402" xr:uid="{00000000-0005-0000-0000-0000BD020000}"/>
    <cellStyle name="Accent3 112" xfId="6649" xr:uid="{00000000-0005-0000-0000-0000BE020000}"/>
    <cellStyle name="Accent3 113" xfId="6407" xr:uid="{00000000-0005-0000-0000-0000BF020000}"/>
    <cellStyle name="Accent3 114" xfId="6646" xr:uid="{00000000-0005-0000-0000-0000C0020000}"/>
    <cellStyle name="Accent3 115" xfId="6411" xr:uid="{00000000-0005-0000-0000-0000C1020000}"/>
    <cellStyle name="Accent3 116" xfId="6642" xr:uid="{00000000-0005-0000-0000-0000C2020000}"/>
    <cellStyle name="Accent3 117" xfId="6415" xr:uid="{00000000-0005-0000-0000-0000C3020000}"/>
    <cellStyle name="Accent3 118" xfId="6638" xr:uid="{00000000-0005-0000-0000-0000C4020000}"/>
    <cellStyle name="Accent3 119" xfId="6419" xr:uid="{00000000-0005-0000-0000-0000C5020000}"/>
    <cellStyle name="Accent3 12" xfId="432" xr:uid="{00000000-0005-0000-0000-0000C6020000}"/>
    <cellStyle name="Accent3 120" xfId="6634" xr:uid="{00000000-0005-0000-0000-0000C7020000}"/>
    <cellStyle name="Accent3 121" xfId="6423" xr:uid="{00000000-0005-0000-0000-0000C8020000}"/>
    <cellStyle name="Accent3 122" xfId="6630" xr:uid="{00000000-0005-0000-0000-0000C9020000}"/>
    <cellStyle name="Accent3 123" xfId="6427" xr:uid="{00000000-0005-0000-0000-0000CA020000}"/>
    <cellStyle name="Accent3 124" xfId="6626" xr:uid="{00000000-0005-0000-0000-0000CB020000}"/>
    <cellStyle name="Accent3 125" xfId="6431" xr:uid="{00000000-0005-0000-0000-0000CC020000}"/>
    <cellStyle name="Accent3 126" xfId="6622" xr:uid="{00000000-0005-0000-0000-0000CD020000}"/>
    <cellStyle name="Accent3 127" xfId="6435" xr:uid="{00000000-0005-0000-0000-0000CE020000}"/>
    <cellStyle name="Accent3 128" xfId="6618" xr:uid="{00000000-0005-0000-0000-0000CF020000}"/>
    <cellStyle name="Accent3 129" xfId="6439" xr:uid="{00000000-0005-0000-0000-0000D0020000}"/>
    <cellStyle name="Accent3 13" xfId="433" xr:uid="{00000000-0005-0000-0000-0000D1020000}"/>
    <cellStyle name="Accent3 130" xfId="6616" xr:uid="{00000000-0005-0000-0000-0000D2020000}"/>
    <cellStyle name="Accent3 131" xfId="6442" xr:uid="{00000000-0005-0000-0000-0000D3020000}"/>
    <cellStyle name="Accent3 132" xfId="7943" xr:uid="{00000000-0005-0000-0000-0000D4020000}"/>
    <cellStyle name="Accent3 133" xfId="6445" xr:uid="{00000000-0005-0000-0000-0000D5020000}"/>
    <cellStyle name="Accent3 134" xfId="7914" xr:uid="{00000000-0005-0000-0000-0000D6020000}"/>
    <cellStyle name="Accent3 135" xfId="6448" xr:uid="{00000000-0005-0000-0000-0000D7020000}"/>
    <cellStyle name="Accent3 136" xfId="7888" xr:uid="{00000000-0005-0000-0000-0000D8020000}"/>
    <cellStyle name="Accent3 137" xfId="6450" xr:uid="{00000000-0005-0000-0000-0000D9020000}"/>
    <cellStyle name="Accent3 138" xfId="7865" xr:uid="{00000000-0005-0000-0000-0000DA020000}"/>
    <cellStyle name="Accent3 139" xfId="6452" xr:uid="{00000000-0005-0000-0000-0000DB020000}"/>
    <cellStyle name="Accent3 14" xfId="434" xr:uid="{00000000-0005-0000-0000-0000DC020000}"/>
    <cellStyle name="Accent3 140" xfId="6495" xr:uid="{00000000-0005-0000-0000-0000DD020000}"/>
    <cellStyle name="Accent3 141" xfId="6455" xr:uid="{00000000-0005-0000-0000-0000DE020000}"/>
    <cellStyle name="Accent3 142" xfId="7931" xr:uid="{00000000-0005-0000-0000-0000DF020000}"/>
    <cellStyle name="Accent3 143" xfId="6457" xr:uid="{00000000-0005-0000-0000-0000E0020000}"/>
    <cellStyle name="Accent3 144" xfId="7903" xr:uid="{00000000-0005-0000-0000-0000E1020000}"/>
    <cellStyle name="Accent3 145" xfId="6459" xr:uid="{00000000-0005-0000-0000-0000E2020000}"/>
    <cellStyle name="Accent3 146" xfId="7878" xr:uid="{00000000-0005-0000-0000-0000E3020000}"/>
    <cellStyle name="Accent3 147" xfId="6461" xr:uid="{00000000-0005-0000-0000-0000E4020000}"/>
    <cellStyle name="Accent3 148" xfId="7858" xr:uid="{00000000-0005-0000-0000-0000E5020000}"/>
    <cellStyle name="Accent3 149" xfId="7316" xr:uid="{00000000-0005-0000-0000-0000E6020000}"/>
    <cellStyle name="Accent3 15" xfId="435" xr:uid="{00000000-0005-0000-0000-0000E7020000}"/>
    <cellStyle name="Accent3 150" xfId="7840" xr:uid="{00000000-0005-0000-0000-0000E8020000}"/>
    <cellStyle name="Accent3 16" xfId="436" xr:uid="{00000000-0005-0000-0000-0000E9020000}"/>
    <cellStyle name="Accent3 17" xfId="437" xr:uid="{00000000-0005-0000-0000-0000EA020000}"/>
    <cellStyle name="Accent3 18" xfId="438" xr:uid="{00000000-0005-0000-0000-0000EB020000}"/>
    <cellStyle name="Accent3 19" xfId="439" xr:uid="{00000000-0005-0000-0000-0000EC020000}"/>
    <cellStyle name="Accent3 2" xfId="440" xr:uid="{00000000-0005-0000-0000-0000ED020000}"/>
    <cellStyle name="Accent3 2 2" xfId="441" xr:uid="{00000000-0005-0000-0000-0000EE020000}"/>
    <cellStyle name="Accent3 20" xfId="442" xr:uid="{00000000-0005-0000-0000-0000EF020000}"/>
    <cellStyle name="Accent3 21" xfId="443" xr:uid="{00000000-0005-0000-0000-0000F0020000}"/>
    <cellStyle name="Accent3 22" xfId="444" xr:uid="{00000000-0005-0000-0000-0000F1020000}"/>
    <cellStyle name="Accent3 23" xfId="445" xr:uid="{00000000-0005-0000-0000-0000F2020000}"/>
    <cellStyle name="Accent3 24" xfId="446" xr:uid="{00000000-0005-0000-0000-0000F3020000}"/>
    <cellStyle name="Accent3 25" xfId="447" xr:uid="{00000000-0005-0000-0000-0000F4020000}"/>
    <cellStyle name="Accent3 26" xfId="448" xr:uid="{00000000-0005-0000-0000-0000F5020000}"/>
    <cellStyle name="Accent3 27" xfId="449" xr:uid="{00000000-0005-0000-0000-0000F6020000}"/>
    <cellStyle name="Accent3 28" xfId="450" xr:uid="{00000000-0005-0000-0000-0000F7020000}"/>
    <cellStyle name="Accent3 29" xfId="451" xr:uid="{00000000-0005-0000-0000-0000F8020000}"/>
    <cellStyle name="Accent3 3" xfId="452" xr:uid="{00000000-0005-0000-0000-0000F9020000}"/>
    <cellStyle name="Accent3 30" xfId="453" xr:uid="{00000000-0005-0000-0000-0000FA020000}"/>
    <cellStyle name="Accent3 31" xfId="454" xr:uid="{00000000-0005-0000-0000-0000FB020000}"/>
    <cellStyle name="Accent3 32" xfId="455" xr:uid="{00000000-0005-0000-0000-0000FC020000}"/>
    <cellStyle name="Accent3 33" xfId="456" xr:uid="{00000000-0005-0000-0000-0000FD020000}"/>
    <cellStyle name="Accent3 34" xfId="457" xr:uid="{00000000-0005-0000-0000-0000FE020000}"/>
    <cellStyle name="Accent3 35" xfId="458" xr:uid="{00000000-0005-0000-0000-0000FF020000}"/>
    <cellStyle name="Accent3 36" xfId="459" xr:uid="{00000000-0005-0000-0000-000000030000}"/>
    <cellStyle name="Accent3 37" xfId="460" xr:uid="{00000000-0005-0000-0000-000001030000}"/>
    <cellStyle name="Accent3 38" xfId="461" xr:uid="{00000000-0005-0000-0000-000002030000}"/>
    <cellStyle name="Accent3 39" xfId="462" xr:uid="{00000000-0005-0000-0000-000003030000}"/>
    <cellStyle name="Accent3 4" xfId="463" xr:uid="{00000000-0005-0000-0000-000004030000}"/>
    <cellStyle name="Accent3 40" xfId="464" xr:uid="{00000000-0005-0000-0000-000005030000}"/>
    <cellStyle name="Accent3 41" xfId="465" xr:uid="{00000000-0005-0000-0000-000006030000}"/>
    <cellStyle name="Accent3 42" xfId="5311" xr:uid="{00000000-0005-0000-0000-000007030000}"/>
    <cellStyle name="Accent3 43" xfId="6280" xr:uid="{00000000-0005-0000-0000-000008030000}"/>
    <cellStyle name="Accent3 44" xfId="6299" xr:uid="{00000000-0005-0000-0000-000009030000}"/>
    <cellStyle name="Accent3 45" xfId="5875" xr:uid="{00000000-0005-0000-0000-00000A030000}"/>
    <cellStyle name="Accent3 46" xfId="6290" xr:uid="{00000000-0005-0000-0000-00000B030000}"/>
    <cellStyle name="Accent3 47" xfId="6310" xr:uid="{00000000-0005-0000-0000-00000C030000}"/>
    <cellStyle name="Accent3 48" xfId="7728" xr:uid="{00000000-0005-0000-0000-00000D030000}"/>
    <cellStyle name="Accent3 49" xfId="7956" xr:uid="{00000000-0005-0000-0000-00000E030000}"/>
    <cellStyle name="Accent3 5" xfId="466" xr:uid="{00000000-0005-0000-0000-00000F030000}"/>
    <cellStyle name="Accent3 50" xfId="7310" xr:uid="{00000000-0005-0000-0000-000010030000}"/>
    <cellStyle name="Accent3 51" xfId="7925" xr:uid="{00000000-0005-0000-0000-000011030000}"/>
    <cellStyle name="Accent3 52" xfId="7223" xr:uid="{00000000-0005-0000-0000-000012030000}"/>
    <cellStyle name="Accent3 53" xfId="7898" xr:uid="{00000000-0005-0000-0000-000013030000}"/>
    <cellStyle name="Accent3 54" xfId="7731" xr:uid="{00000000-0005-0000-0000-000014030000}"/>
    <cellStyle name="Accent3 55" xfId="7961" xr:uid="{00000000-0005-0000-0000-000015030000}"/>
    <cellStyle name="Accent3 56" xfId="7317" xr:uid="{00000000-0005-0000-0000-000016030000}"/>
    <cellStyle name="Accent3 57" xfId="7854" xr:uid="{00000000-0005-0000-0000-000017030000}"/>
    <cellStyle name="Accent3 58" xfId="7131" xr:uid="{00000000-0005-0000-0000-000018030000}"/>
    <cellStyle name="Accent3 59" xfId="7837" xr:uid="{00000000-0005-0000-0000-000019030000}"/>
    <cellStyle name="Accent3 6" xfId="467" xr:uid="{00000000-0005-0000-0000-00001A030000}"/>
    <cellStyle name="Accent3 60" xfId="7115" xr:uid="{00000000-0005-0000-0000-00001B030000}"/>
    <cellStyle name="Accent3 61" xfId="7821" xr:uid="{00000000-0005-0000-0000-00001C030000}"/>
    <cellStyle name="Accent3 62" xfId="6990" xr:uid="{00000000-0005-0000-0000-00001D030000}"/>
    <cellStyle name="Accent3 63" xfId="7856" xr:uid="{00000000-0005-0000-0000-00001E030000}"/>
    <cellStyle name="Accent3 64" xfId="7983" xr:uid="{00000000-0005-0000-0000-00001F030000}"/>
    <cellStyle name="Accent3 65" xfId="7839" xr:uid="{00000000-0005-0000-0000-000020030000}"/>
    <cellStyle name="Accent3 66" xfId="7118" xr:uid="{00000000-0005-0000-0000-000021030000}"/>
    <cellStyle name="Accent3 67" xfId="7824" xr:uid="{00000000-0005-0000-0000-000022030000}"/>
    <cellStyle name="Accent3 68" xfId="7190" xr:uid="{00000000-0005-0000-0000-000023030000}"/>
    <cellStyle name="Accent3 69" xfId="7809" xr:uid="{00000000-0005-0000-0000-000024030000}"/>
    <cellStyle name="Accent3 7" xfId="468" xr:uid="{00000000-0005-0000-0000-000025030000}"/>
    <cellStyle name="Accent3 70" xfId="7936" xr:uid="{00000000-0005-0000-0000-000026030000}"/>
    <cellStyle name="Accent3 71" xfId="7795" xr:uid="{00000000-0005-0000-0000-000027030000}"/>
    <cellStyle name="Accent3 72" xfId="7909" xr:uid="{00000000-0005-0000-0000-000028030000}"/>
    <cellStyle name="Accent3 73" xfId="7951" xr:uid="{00000000-0005-0000-0000-000029030000}"/>
    <cellStyle name="Accent3 74" xfId="7884" xr:uid="{00000000-0005-0000-0000-00002A030000}"/>
    <cellStyle name="Accent3 75" xfId="7920" xr:uid="{00000000-0005-0000-0000-00002B030000}"/>
    <cellStyle name="Accent3 76" xfId="7861" xr:uid="{00000000-0005-0000-0000-00002C030000}"/>
    <cellStyle name="Accent3 77" xfId="7894" xr:uid="{00000000-0005-0000-0000-00002D030000}"/>
    <cellStyle name="Accent3 78" xfId="6756" xr:uid="{00000000-0005-0000-0000-00002E030000}"/>
    <cellStyle name="Accent3 79" xfId="7870" xr:uid="{00000000-0005-0000-0000-00002F030000}"/>
    <cellStyle name="Accent3 8" xfId="469" xr:uid="{00000000-0005-0000-0000-000030030000}"/>
    <cellStyle name="Accent3 80" xfId="6744" xr:uid="{00000000-0005-0000-0000-000031030000}"/>
    <cellStyle name="Accent3 81" xfId="7745" xr:uid="{00000000-0005-0000-0000-000032030000}"/>
    <cellStyle name="Accent3 82" xfId="6735" xr:uid="{00000000-0005-0000-0000-000033030000}"/>
    <cellStyle name="Accent3 83" xfId="7737" xr:uid="{00000000-0005-0000-0000-000034030000}"/>
    <cellStyle name="Accent3 84" xfId="6725" xr:uid="{00000000-0005-0000-0000-000035030000}"/>
    <cellStyle name="Accent3 85" xfId="6344" xr:uid="{00000000-0005-0000-0000-000036030000}"/>
    <cellStyle name="Accent3 86" xfId="6715" xr:uid="{00000000-0005-0000-0000-000037030000}"/>
    <cellStyle name="Accent3 87" xfId="6349" xr:uid="{00000000-0005-0000-0000-000038030000}"/>
    <cellStyle name="Accent3 88" xfId="6708" xr:uid="{00000000-0005-0000-0000-000039030000}"/>
    <cellStyle name="Accent3 89" xfId="6353" xr:uid="{00000000-0005-0000-0000-00003A030000}"/>
    <cellStyle name="Accent3 9" xfId="470" xr:uid="{00000000-0005-0000-0000-00003B030000}"/>
    <cellStyle name="Accent3 90" xfId="6702" xr:uid="{00000000-0005-0000-0000-00003C030000}"/>
    <cellStyle name="Accent3 91" xfId="6358" xr:uid="{00000000-0005-0000-0000-00003D030000}"/>
    <cellStyle name="Accent3 92" xfId="6696" xr:uid="{00000000-0005-0000-0000-00003E030000}"/>
    <cellStyle name="Accent3 93" xfId="6362" xr:uid="{00000000-0005-0000-0000-00003F030000}"/>
    <cellStyle name="Accent3 94" xfId="6689" xr:uid="{00000000-0005-0000-0000-000040030000}"/>
    <cellStyle name="Accent3 95" xfId="6366" xr:uid="{00000000-0005-0000-0000-000041030000}"/>
    <cellStyle name="Accent3 96" xfId="6683" xr:uid="{00000000-0005-0000-0000-000042030000}"/>
    <cellStyle name="Accent3 97" xfId="6372" xr:uid="{00000000-0005-0000-0000-000043030000}"/>
    <cellStyle name="Accent3 98" xfId="6678" xr:uid="{00000000-0005-0000-0000-000044030000}"/>
    <cellStyle name="Accent3 99" xfId="6307" xr:uid="{00000000-0005-0000-0000-000045030000}"/>
    <cellStyle name="Accent3_TYTB-UT_Estimate Cost M&amp;E Rev00B_1301-16" xfId="471" xr:uid="{00000000-0005-0000-0000-000046030000}"/>
    <cellStyle name="Accent4" xfId="472" xr:uid="{00000000-0005-0000-0000-000047030000}"/>
    <cellStyle name="Accent4 - 20%" xfId="473" xr:uid="{00000000-0005-0000-0000-000048030000}"/>
    <cellStyle name="Accent4 - 40%" xfId="474" xr:uid="{00000000-0005-0000-0000-000049030000}"/>
    <cellStyle name="Accent4 - 60%" xfId="475" xr:uid="{00000000-0005-0000-0000-00004A030000}"/>
    <cellStyle name="Accent4 10" xfId="476" xr:uid="{00000000-0005-0000-0000-00004B030000}"/>
    <cellStyle name="Accent4 100" xfId="8088" xr:uid="{00000000-0005-0000-0000-00004C030000}"/>
    <cellStyle name="Accent4 101" xfId="8090" xr:uid="{00000000-0005-0000-0000-00004D030000}"/>
    <cellStyle name="Accent4 102" xfId="8092" xr:uid="{00000000-0005-0000-0000-00004E030000}"/>
    <cellStyle name="Accent4 103" xfId="8094" xr:uid="{00000000-0005-0000-0000-00004F030000}"/>
    <cellStyle name="Accent4 104" xfId="8096" xr:uid="{00000000-0005-0000-0000-000050030000}"/>
    <cellStyle name="Accent4 105" xfId="8098" xr:uid="{00000000-0005-0000-0000-000051030000}"/>
    <cellStyle name="Accent4 106" xfId="8100" xr:uid="{00000000-0005-0000-0000-000052030000}"/>
    <cellStyle name="Accent4 107" xfId="8102" xr:uid="{00000000-0005-0000-0000-000053030000}"/>
    <cellStyle name="Accent4 108" xfId="8104" xr:uid="{00000000-0005-0000-0000-000054030000}"/>
    <cellStyle name="Accent4 109" xfId="8106" xr:uid="{00000000-0005-0000-0000-000055030000}"/>
    <cellStyle name="Accent4 11" xfId="477" xr:uid="{00000000-0005-0000-0000-000056030000}"/>
    <cellStyle name="Accent4 110" xfId="8108" xr:uid="{00000000-0005-0000-0000-000057030000}"/>
    <cellStyle name="Accent4 111" xfId="8110" xr:uid="{00000000-0005-0000-0000-000058030000}"/>
    <cellStyle name="Accent4 112" xfId="8112" xr:uid="{00000000-0005-0000-0000-000059030000}"/>
    <cellStyle name="Accent4 113" xfId="8114" xr:uid="{00000000-0005-0000-0000-00005A030000}"/>
    <cellStyle name="Accent4 114" xfId="8116" xr:uid="{00000000-0005-0000-0000-00005B030000}"/>
    <cellStyle name="Accent4 115" xfId="8118" xr:uid="{00000000-0005-0000-0000-00005C030000}"/>
    <cellStyle name="Accent4 116" xfId="8120" xr:uid="{00000000-0005-0000-0000-00005D030000}"/>
    <cellStyle name="Accent4 117" xfId="8122" xr:uid="{00000000-0005-0000-0000-00005E030000}"/>
    <cellStyle name="Accent4 118" xfId="8124" xr:uid="{00000000-0005-0000-0000-00005F030000}"/>
    <cellStyle name="Accent4 119" xfId="8126" xr:uid="{00000000-0005-0000-0000-000060030000}"/>
    <cellStyle name="Accent4 12" xfId="478" xr:uid="{00000000-0005-0000-0000-000061030000}"/>
    <cellStyle name="Accent4 120" xfId="8128" xr:uid="{00000000-0005-0000-0000-000062030000}"/>
    <cellStyle name="Accent4 121" xfId="8130" xr:uid="{00000000-0005-0000-0000-000063030000}"/>
    <cellStyle name="Accent4 122" xfId="8132" xr:uid="{00000000-0005-0000-0000-000064030000}"/>
    <cellStyle name="Accent4 123" xfId="8134" xr:uid="{00000000-0005-0000-0000-000065030000}"/>
    <cellStyle name="Accent4 124" xfId="8136" xr:uid="{00000000-0005-0000-0000-000066030000}"/>
    <cellStyle name="Accent4 125" xfId="8138" xr:uid="{00000000-0005-0000-0000-000067030000}"/>
    <cellStyle name="Accent4 126" xfId="8140" xr:uid="{00000000-0005-0000-0000-000068030000}"/>
    <cellStyle name="Accent4 127" xfId="8142" xr:uid="{00000000-0005-0000-0000-000069030000}"/>
    <cellStyle name="Accent4 128" xfId="8144" xr:uid="{00000000-0005-0000-0000-00006A030000}"/>
    <cellStyle name="Accent4 129" xfId="8146" xr:uid="{00000000-0005-0000-0000-00006B030000}"/>
    <cellStyle name="Accent4 13" xfId="479" xr:uid="{00000000-0005-0000-0000-00006C030000}"/>
    <cellStyle name="Accent4 130" xfId="8148" xr:uid="{00000000-0005-0000-0000-00006D030000}"/>
    <cellStyle name="Accent4 131" xfId="8150" xr:uid="{00000000-0005-0000-0000-00006E030000}"/>
    <cellStyle name="Accent4 132" xfId="8152" xr:uid="{00000000-0005-0000-0000-00006F030000}"/>
    <cellStyle name="Accent4 133" xfId="8154" xr:uid="{00000000-0005-0000-0000-000070030000}"/>
    <cellStyle name="Accent4 134" xfId="8155" xr:uid="{00000000-0005-0000-0000-000071030000}"/>
    <cellStyle name="Accent4 135" xfId="8156" xr:uid="{00000000-0005-0000-0000-000072030000}"/>
    <cellStyle name="Accent4 136" xfId="8157" xr:uid="{00000000-0005-0000-0000-000073030000}"/>
    <cellStyle name="Accent4 137" xfId="8158" xr:uid="{00000000-0005-0000-0000-000074030000}"/>
    <cellStyle name="Accent4 138" xfId="8159" xr:uid="{00000000-0005-0000-0000-000075030000}"/>
    <cellStyle name="Accent4 139" xfId="8160" xr:uid="{00000000-0005-0000-0000-000076030000}"/>
    <cellStyle name="Accent4 14" xfId="480" xr:uid="{00000000-0005-0000-0000-000077030000}"/>
    <cellStyle name="Accent4 140" xfId="8161" xr:uid="{00000000-0005-0000-0000-000078030000}"/>
    <cellStyle name="Accent4 141" xfId="8162" xr:uid="{00000000-0005-0000-0000-000079030000}"/>
    <cellStyle name="Accent4 142" xfId="8163" xr:uid="{00000000-0005-0000-0000-00007A030000}"/>
    <cellStyle name="Accent4 143" xfId="8164" xr:uid="{00000000-0005-0000-0000-00007B030000}"/>
    <cellStyle name="Accent4 144" xfId="8165" xr:uid="{00000000-0005-0000-0000-00007C030000}"/>
    <cellStyle name="Accent4 145" xfId="8166" xr:uid="{00000000-0005-0000-0000-00007D030000}"/>
    <cellStyle name="Accent4 146" xfId="8167" xr:uid="{00000000-0005-0000-0000-00007E030000}"/>
    <cellStyle name="Accent4 147" xfId="8168" xr:uid="{00000000-0005-0000-0000-00007F030000}"/>
    <cellStyle name="Accent4 148" xfId="8169" xr:uid="{00000000-0005-0000-0000-000080030000}"/>
    <cellStyle name="Accent4 149" xfId="8170" xr:uid="{00000000-0005-0000-0000-000081030000}"/>
    <cellStyle name="Accent4 15" xfId="481" xr:uid="{00000000-0005-0000-0000-000082030000}"/>
    <cellStyle name="Accent4 150" xfId="8171" xr:uid="{00000000-0005-0000-0000-000083030000}"/>
    <cellStyle name="Accent4 16" xfId="482" xr:uid="{00000000-0005-0000-0000-000084030000}"/>
    <cellStyle name="Accent4 17" xfId="483" xr:uid="{00000000-0005-0000-0000-000085030000}"/>
    <cellStyle name="Accent4 18" xfId="484" xr:uid="{00000000-0005-0000-0000-000086030000}"/>
    <cellStyle name="Accent4 19" xfId="485" xr:uid="{00000000-0005-0000-0000-000087030000}"/>
    <cellStyle name="Accent4 2" xfId="486" xr:uid="{00000000-0005-0000-0000-000088030000}"/>
    <cellStyle name="Accent4 2 2" xfId="487" xr:uid="{00000000-0005-0000-0000-000089030000}"/>
    <cellStyle name="Accent4 20" xfId="488" xr:uid="{00000000-0005-0000-0000-00008A030000}"/>
    <cellStyle name="Accent4 21" xfId="489" xr:uid="{00000000-0005-0000-0000-00008B030000}"/>
    <cellStyle name="Accent4 22" xfId="490" xr:uid="{00000000-0005-0000-0000-00008C030000}"/>
    <cellStyle name="Accent4 23" xfId="491" xr:uid="{00000000-0005-0000-0000-00008D030000}"/>
    <cellStyle name="Accent4 24" xfId="492" xr:uid="{00000000-0005-0000-0000-00008E030000}"/>
    <cellStyle name="Accent4 25" xfId="493" xr:uid="{00000000-0005-0000-0000-00008F030000}"/>
    <cellStyle name="Accent4 26" xfId="494" xr:uid="{00000000-0005-0000-0000-000090030000}"/>
    <cellStyle name="Accent4 27" xfId="495" xr:uid="{00000000-0005-0000-0000-000091030000}"/>
    <cellStyle name="Accent4 28" xfId="496" xr:uid="{00000000-0005-0000-0000-000092030000}"/>
    <cellStyle name="Accent4 29" xfId="497" xr:uid="{00000000-0005-0000-0000-000093030000}"/>
    <cellStyle name="Accent4 3" xfId="498" xr:uid="{00000000-0005-0000-0000-000094030000}"/>
    <cellStyle name="Accent4 30" xfId="499" xr:uid="{00000000-0005-0000-0000-000095030000}"/>
    <cellStyle name="Accent4 31" xfId="500" xr:uid="{00000000-0005-0000-0000-000096030000}"/>
    <cellStyle name="Accent4 32" xfId="501" xr:uid="{00000000-0005-0000-0000-000097030000}"/>
    <cellStyle name="Accent4 33" xfId="502" xr:uid="{00000000-0005-0000-0000-000098030000}"/>
    <cellStyle name="Accent4 34" xfId="503" xr:uid="{00000000-0005-0000-0000-000099030000}"/>
    <cellStyle name="Accent4 35" xfId="504" xr:uid="{00000000-0005-0000-0000-00009A030000}"/>
    <cellStyle name="Accent4 36" xfId="505" xr:uid="{00000000-0005-0000-0000-00009B030000}"/>
    <cellStyle name="Accent4 37" xfId="506" xr:uid="{00000000-0005-0000-0000-00009C030000}"/>
    <cellStyle name="Accent4 38" xfId="507" xr:uid="{00000000-0005-0000-0000-00009D030000}"/>
    <cellStyle name="Accent4 39" xfId="508" xr:uid="{00000000-0005-0000-0000-00009E030000}"/>
    <cellStyle name="Accent4 4" xfId="509" xr:uid="{00000000-0005-0000-0000-00009F030000}"/>
    <cellStyle name="Accent4 40" xfId="510" xr:uid="{00000000-0005-0000-0000-0000A0030000}"/>
    <cellStyle name="Accent4 41" xfId="511" xr:uid="{00000000-0005-0000-0000-0000A1030000}"/>
    <cellStyle name="Accent4 42" xfId="5312" xr:uid="{00000000-0005-0000-0000-0000A2030000}"/>
    <cellStyle name="Accent4 43" xfId="6279" xr:uid="{00000000-0005-0000-0000-0000A3030000}"/>
    <cellStyle name="Accent4 44" xfId="6298" xr:uid="{00000000-0005-0000-0000-0000A4030000}"/>
    <cellStyle name="Accent4 45" xfId="5874" xr:uid="{00000000-0005-0000-0000-0000A5030000}"/>
    <cellStyle name="Accent4 46" xfId="6289" xr:uid="{00000000-0005-0000-0000-0000A6030000}"/>
    <cellStyle name="Accent4 47" xfId="6311" xr:uid="{00000000-0005-0000-0000-0000A7030000}"/>
    <cellStyle name="Accent4 48" xfId="7727" xr:uid="{00000000-0005-0000-0000-0000A8030000}"/>
    <cellStyle name="Accent4 49" xfId="7955" xr:uid="{00000000-0005-0000-0000-0000A9030000}"/>
    <cellStyle name="Accent4 5" xfId="512" xr:uid="{00000000-0005-0000-0000-0000AA030000}"/>
    <cellStyle name="Accent4 50" xfId="7313" xr:uid="{00000000-0005-0000-0000-0000AB030000}"/>
    <cellStyle name="Accent4 51" xfId="7924" xr:uid="{00000000-0005-0000-0000-0000AC030000}"/>
    <cellStyle name="Accent4 52" xfId="7733" xr:uid="{00000000-0005-0000-0000-0000AD030000}"/>
    <cellStyle name="Accent4 53" xfId="7963" xr:uid="{00000000-0005-0000-0000-0000AE030000}"/>
    <cellStyle name="Accent4 54" xfId="7966" xr:uid="{00000000-0005-0000-0000-0000AF030000}"/>
    <cellStyle name="Accent4 55" xfId="7968" xr:uid="{00000000-0005-0000-0000-0000B0030000}"/>
    <cellStyle name="Accent4 56" xfId="7971" xr:uid="{00000000-0005-0000-0000-0000B1030000}"/>
    <cellStyle name="Accent4 57" xfId="7853" xr:uid="{00000000-0005-0000-0000-0000B2030000}"/>
    <cellStyle name="Accent4 58" xfId="7130" xr:uid="{00000000-0005-0000-0000-0000B3030000}"/>
    <cellStyle name="Accent4 59" xfId="7836" xr:uid="{00000000-0005-0000-0000-0000B4030000}"/>
    <cellStyle name="Accent4 6" xfId="513" xr:uid="{00000000-0005-0000-0000-0000B5030000}"/>
    <cellStyle name="Accent4 60" xfId="6330" xr:uid="{00000000-0005-0000-0000-0000B6030000}"/>
    <cellStyle name="Accent4 61" xfId="7975" xr:uid="{00000000-0005-0000-0000-0000B7030000}"/>
    <cellStyle name="Accent4 62" xfId="7985" xr:uid="{00000000-0005-0000-0000-0000B8030000}"/>
    <cellStyle name="Accent4 63" xfId="7988" xr:uid="{00000000-0005-0000-0000-0000B9030000}"/>
    <cellStyle name="Accent4 64" xfId="7991" xr:uid="{00000000-0005-0000-0000-0000BA030000}"/>
    <cellStyle name="Accent4 65" xfId="7994" xr:uid="{00000000-0005-0000-0000-0000BB030000}"/>
    <cellStyle name="Accent4 66" xfId="7997" xr:uid="{00000000-0005-0000-0000-0000BC030000}"/>
    <cellStyle name="Accent4 67" xfId="8000" xr:uid="{00000000-0005-0000-0000-0000BD030000}"/>
    <cellStyle name="Accent4 68" xfId="8003" xr:uid="{00000000-0005-0000-0000-0000BE030000}"/>
    <cellStyle name="Accent4 69" xfId="8006" xr:uid="{00000000-0005-0000-0000-0000BF030000}"/>
    <cellStyle name="Accent4 7" xfId="514" xr:uid="{00000000-0005-0000-0000-0000C0030000}"/>
    <cellStyle name="Accent4 70" xfId="8009" xr:uid="{00000000-0005-0000-0000-0000C1030000}"/>
    <cellStyle name="Accent4 71" xfId="8012" xr:uid="{00000000-0005-0000-0000-0000C2030000}"/>
    <cellStyle name="Accent4 72" xfId="8015" xr:uid="{00000000-0005-0000-0000-0000C3030000}"/>
    <cellStyle name="Accent4 73" xfId="8018" xr:uid="{00000000-0005-0000-0000-0000C4030000}"/>
    <cellStyle name="Accent4 74" xfId="8021" xr:uid="{00000000-0005-0000-0000-0000C5030000}"/>
    <cellStyle name="Accent4 75" xfId="8024" xr:uid="{00000000-0005-0000-0000-0000C6030000}"/>
    <cellStyle name="Accent4 76" xfId="8027" xr:uid="{00000000-0005-0000-0000-0000C7030000}"/>
    <cellStyle name="Accent4 77" xfId="8030" xr:uid="{00000000-0005-0000-0000-0000C8030000}"/>
    <cellStyle name="Accent4 78" xfId="8033" xr:uid="{00000000-0005-0000-0000-0000C9030000}"/>
    <cellStyle name="Accent4 79" xfId="8036" xr:uid="{00000000-0005-0000-0000-0000CA030000}"/>
    <cellStyle name="Accent4 8" xfId="515" xr:uid="{00000000-0005-0000-0000-0000CB030000}"/>
    <cellStyle name="Accent4 80" xfId="8039" xr:uid="{00000000-0005-0000-0000-0000CC030000}"/>
    <cellStyle name="Accent4 81" xfId="8042" xr:uid="{00000000-0005-0000-0000-0000CD030000}"/>
    <cellStyle name="Accent4 82" xfId="8045" xr:uid="{00000000-0005-0000-0000-0000CE030000}"/>
    <cellStyle name="Accent4 83" xfId="8048" xr:uid="{00000000-0005-0000-0000-0000CF030000}"/>
    <cellStyle name="Accent4 84" xfId="8051" xr:uid="{00000000-0005-0000-0000-0000D0030000}"/>
    <cellStyle name="Accent4 85" xfId="8054" xr:uid="{00000000-0005-0000-0000-0000D1030000}"/>
    <cellStyle name="Accent4 86" xfId="8057" xr:uid="{00000000-0005-0000-0000-0000D2030000}"/>
    <cellStyle name="Accent4 87" xfId="8060" xr:uid="{00000000-0005-0000-0000-0000D3030000}"/>
    <cellStyle name="Accent4 88" xfId="8063" xr:uid="{00000000-0005-0000-0000-0000D4030000}"/>
    <cellStyle name="Accent4 89" xfId="8066" xr:uid="{00000000-0005-0000-0000-0000D5030000}"/>
    <cellStyle name="Accent4 9" xfId="516" xr:uid="{00000000-0005-0000-0000-0000D6030000}"/>
    <cellStyle name="Accent4 90" xfId="8068" xr:uid="{00000000-0005-0000-0000-0000D7030000}"/>
    <cellStyle name="Accent4 91" xfId="8070" xr:uid="{00000000-0005-0000-0000-0000D8030000}"/>
    <cellStyle name="Accent4 92" xfId="8072" xr:uid="{00000000-0005-0000-0000-0000D9030000}"/>
    <cellStyle name="Accent4 93" xfId="8074" xr:uid="{00000000-0005-0000-0000-0000DA030000}"/>
    <cellStyle name="Accent4 94" xfId="8076" xr:uid="{00000000-0005-0000-0000-0000DB030000}"/>
    <cellStyle name="Accent4 95" xfId="8078" xr:uid="{00000000-0005-0000-0000-0000DC030000}"/>
    <cellStyle name="Accent4 96" xfId="8080" xr:uid="{00000000-0005-0000-0000-0000DD030000}"/>
    <cellStyle name="Accent4 97" xfId="8082" xr:uid="{00000000-0005-0000-0000-0000DE030000}"/>
    <cellStyle name="Accent4 98" xfId="8084" xr:uid="{00000000-0005-0000-0000-0000DF030000}"/>
    <cellStyle name="Accent4 99" xfId="8086" xr:uid="{00000000-0005-0000-0000-0000E0030000}"/>
    <cellStyle name="Accent4_Book1" xfId="517" xr:uid="{00000000-0005-0000-0000-0000E1030000}"/>
    <cellStyle name="Accent5" xfId="518" xr:uid="{00000000-0005-0000-0000-0000E2030000}"/>
    <cellStyle name="Accent5 - 20%" xfId="519" xr:uid="{00000000-0005-0000-0000-0000E3030000}"/>
    <cellStyle name="Accent5 - 40%" xfId="520" xr:uid="{00000000-0005-0000-0000-0000E4030000}"/>
    <cellStyle name="Accent5 - 60%" xfId="521" xr:uid="{00000000-0005-0000-0000-0000E5030000}"/>
    <cellStyle name="Accent5 10" xfId="522" xr:uid="{00000000-0005-0000-0000-0000E6030000}"/>
    <cellStyle name="Accent5 100" xfId="8047" xr:uid="{00000000-0005-0000-0000-0000E7030000}"/>
    <cellStyle name="Accent5 101" xfId="8050" xr:uid="{00000000-0005-0000-0000-0000E8030000}"/>
    <cellStyle name="Accent5 102" xfId="8053" xr:uid="{00000000-0005-0000-0000-0000E9030000}"/>
    <cellStyle name="Accent5 103" xfId="8056" xr:uid="{00000000-0005-0000-0000-0000EA030000}"/>
    <cellStyle name="Accent5 104" xfId="8059" xr:uid="{00000000-0005-0000-0000-0000EB030000}"/>
    <cellStyle name="Accent5 105" xfId="8062" xr:uid="{00000000-0005-0000-0000-0000EC030000}"/>
    <cellStyle name="Accent5 106" xfId="8065" xr:uid="{00000000-0005-0000-0000-0000ED030000}"/>
    <cellStyle name="Accent5 107" xfId="8067" xr:uid="{00000000-0005-0000-0000-0000EE030000}"/>
    <cellStyle name="Accent5 108" xfId="8069" xr:uid="{00000000-0005-0000-0000-0000EF030000}"/>
    <cellStyle name="Accent5 109" xfId="8071" xr:uid="{00000000-0005-0000-0000-0000F0030000}"/>
    <cellStyle name="Accent5 11" xfId="523" xr:uid="{00000000-0005-0000-0000-0000F1030000}"/>
    <cellStyle name="Accent5 110" xfId="8073" xr:uid="{00000000-0005-0000-0000-0000F2030000}"/>
    <cellStyle name="Accent5 111" xfId="8075" xr:uid="{00000000-0005-0000-0000-0000F3030000}"/>
    <cellStyle name="Accent5 112" xfId="8077" xr:uid="{00000000-0005-0000-0000-0000F4030000}"/>
    <cellStyle name="Accent5 113" xfId="8079" xr:uid="{00000000-0005-0000-0000-0000F5030000}"/>
    <cellStyle name="Accent5 114" xfId="8081" xr:uid="{00000000-0005-0000-0000-0000F6030000}"/>
    <cellStyle name="Accent5 115" xfId="8083" xr:uid="{00000000-0005-0000-0000-0000F7030000}"/>
    <cellStyle name="Accent5 116" xfId="8085" xr:uid="{00000000-0005-0000-0000-0000F8030000}"/>
    <cellStyle name="Accent5 117" xfId="8087" xr:uid="{00000000-0005-0000-0000-0000F9030000}"/>
    <cellStyle name="Accent5 118" xfId="8089" xr:uid="{00000000-0005-0000-0000-0000FA030000}"/>
    <cellStyle name="Accent5 119" xfId="8091" xr:uid="{00000000-0005-0000-0000-0000FB030000}"/>
    <cellStyle name="Accent5 12" xfId="524" xr:uid="{00000000-0005-0000-0000-0000FC030000}"/>
    <cellStyle name="Accent5 120" xfId="8093" xr:uid="{00000000-0005-0000-0000-0000FD030000}"/>
    <cellStyle name="Accent5 121" xfId="8095" xr:uid="{00000000-0005-0000-0000-0000FE030000}"/>
    <cellStyle name="Accent5 122" xfId="8097" xr:uid="{00000000-0005-0000-0000-0000FF030000}"/>
    <cellStyle name="Accent5 123" xfId="8099" xr:uid="{00000000-0005-0000-0000-000000040000}"/>
    <cellStyle name="Accent5 124" xfId="8101" xr:uid="{00000000-0005-0000-0000-000001040000}"/>
    <cellStyle name="Accent5 125" xfId="8103" xr:uid="{00000000-0005-0000-0000-000002040000}"/>
    <cellStyle name="Accent5 126" xfId="8105" xr:uid="{00000000-0005-0000-0000-000003040000}"/>
    <cellStyle name="Accent5 127" xfId="8107" xr:uid="{00000000-0005-0000-0000-000004040000}"/>
    <cellStyle name="Accent5 128" xfId="8109" xr:uid="{00000000-0005-0000-0000-000005040000}"/>
    <cellStyle name="Accent5 129" xfId="8111" xr:uid="{00000000-0005-0000-0000-000006040000}"/>
    <cellStyle name="Accent5 13" xfId="525" xr:uid="{00000000-0005-0000-0000-000007040000}"/>
    <cellStyle name="Accent5 130" xfId="8113" xr:uid="{00000000-0005-0000-0000-000008040000}"/>
    <cellStyle name="Accent5 131" xfId="8115" xr:uid="{00000000-0005-0000-0000-000009040000}"/>
    <cellStyle name="Accent5 132" xfId="8117" xr:uid="{00000000-0005-0000-0000-00000A040000}"/>
    <cellStyle name="Accent5 133" xfId="8119" xr:uid="{00000000-0005-0000-0000-00000B040000}"/>
    <cellStyle name="Accent5 134" xfId="8121" xr:uid="{00000000-0005-0000-0000-00000C040000}"/>
    <cellStyle name="Accent5 135" xfId="8123" xr:uid="{00000000-0005-0000-0000-00000D040000}"/>
    <cellStyle name="Accent5 136" xfId="8125" xr:uid="{00000000-0005-0000-0000-00000E040000}"/>
    <cellStyle name="Accent5 137" xfId="8127" xr:uid="{00000000-0005-0000-0000-00000F040000}"/>
    <cellStyle name="Accent5 138" xfId="8129" xr:uid="{00000000-0005-0000-0000-000010040000}"/>
    <cellStyle name="Accent5 139" xfId="8131" xr:uid="{00000000-0005-0000-0000-000011040000}"/>
    <cellStyle name="Accent5 14" xfId="526" xr:uid="{00000000-0005-0000-0000-000012040000}"/>
    <cellStyle name="Accent5 140" xfId="8133" xr:uid="{00000000-0005-0000-0000-000013040000}"/>
    <cellStyle name="Accent5 141" xfId="8135" xr:uid="{00000000-0005-0000-0000-000014040000}"/>
    <cellStyle name="Accent5 142" xfId="8137" xr:uid="{00000000-0005-0000-0000-000015040000}"/>
    <cellStyle name="Accent5 143" xfId="8139" xr:uid="{00000000-0005-0000-0000-000016040000}"/>
    <cellStyle name="Accent5 144" xfId="8141" xr:uid="{00000000-0005-0000-0000-000017040000}"/>
    <cellStyle name="Accent5 145" xfId="8143" xr:uid="{00000000-0005-0000-0000-000018040000}"/>
    <cellStyle name="Accent5 146" xfId="8145" xr:uid="{00000000-0005-0000-0000-000019040000}"/>
    <cellStyle name="Accent5 147" xfId="8147" xr:uid="{00000000-0005-0000-0000-00001A040000}"/>
    <cellStyle name="Accent5 148" xfId="8149" xr:uid="{00000000-0005-0000-0000-00001B040000}"/>
    <cellStyle name="Accent5 149" xfId="8151" xr:uid="{00000000-0005-0000-0000-00001C040000}"/>
    <cellStyle name="Accent5 15" xfId="527" xr:uid="{00000000-0005-0000-0000-00001D040000}"/>
    <cellStyle name="Accent5 150" xfId="8153" xr:uid="{00000000-0005-0000-0000-00001E040000}"/>
    <cellStyle name="Accent5 16" xfId="528" xr:uid="{00000000-0005-0000-0000-00001F040000}"/>
    <cellStyle name="Accent5 17" xfId="529" xr:uid="{00000000-0005-0000-0000-000020040000}"/>
    <cellStyle name="Accent5 18" xfId="530" xr:uid="{00000000-0005-0000-0000-000021040000}"/>
    <cellStyle name="Accent5 19" xfId="531" xr:uid="{00000000-0005-0000-0000-000022040000}"/>
    <cellStyle name="Accent5 2" xfId="532" xr:uid="{00000000-0005-0000-0000-000023040000}"/>
    <cellStyle name="Accent5 2 2" xfId="533" xr:uid="{00000000-0005-0000-0000-000024040000}"/>
    <cellStyle name="Accent5 20" xfId="534" xr:uid="{00000000-0005-0000-0000-000025040000}"/>
    <cellStyle name="Accent5 21" xfId="535" xr:uid="{00000000-0005-0000-0000-000026040000}"/>
    <cellStyle name="Accent5 22" xfId="536" xr:uid="{00000000-0005-0000-0000-000027040000}"/>
    <cellStyle name="Accent5 23" xfId="537" xr:uid="{00000000-0005-0000-0000-000028040000}"/>
    <cellStyle name="Accent5 24" xfId="538" xr:uid="{00000000-0005-0000-0000-000029040000}"/>
    <cellStyle name="Accent5 25" xfId="539" xr:uid="{00000000-0005-0000-0000-00002A040000}"/>
    <cellStyle name="Accent5 26" xfId="540" xr:uid="{00000000-0005-0000-0000-00002B040000}"/>
    <cellStyle name="Accent5 27" xfId="541" xr:uid="{00000000-0005-0000-0000-00002C040000}"/>
    <cellStyle name="Accent5 28" xfId="542" xr:uid="{00000000-0005-0000-0000-00002D040000}"/>
    <cellStyle name="Accent5 29" xfId="543" xr:uid="{00000000-0005-0000-0000-00002E040000}"/>
    <cellStyle name="Accent5 3" xfId="544" xr:uid="{00000000-0005-0000-0000-00002F040000}"/>
    <cellStyle name="Accent5 30" xfId="545" xr:uid="{00000000-0005-0000-0000-000030040000}"/>
    <cellStyle name="Accent5 31" xfId="546" xr:uid="{00000000-0005-0000-0000-000031040000}"/>
    <cellStyle name="Accent5 32" xfId="547" xr:uid="{00000000-0005-0000-0000-000032040000}"/>
    <cellStyle name="Accent5 33" xfId="548" xr:uid="{00000000-0005-0000-0000-000033040000}"/>
    <cellStyle name="Accent5 34" xfId="549" xr:uid="{00000000-0005-0000-0000-000034040000}"/>
    <cellStyle name="Accent5 35" xfId="550" xr:uid="{00000000-0005-0000-0000-000035040000}"/>
    <cellStyle name="Accent5 36" xfId="551" xr:uid="{00000000-0005-0000-0000-000036040000}"/>
    <cellStyle name="Accent5 37" xfId="552" xr:uid="{00000000-0005-0000-0000-000037040000}"/>
    <cellStyle name="Accent5 38" xfId="553" xr:uid="{00000000-0005-0000-0000-000038040000}"/>
    <cellStyle name="Accent5 39" xfId="554" xr:uid="{00000000-0005-0000-0000-000039040000}"/>
    <cellStyle name="Accent5 4" xfId="555" xr:uid="{00000000-0005-0000-0000-00003A040000}"/>
    <cellStyle name="Accent5 40" xfId="556" xr:uid="{00000000-0005-0000-0000-00003B040000}"/>
    <cellStyle name="Accent5 41" xfId="557" xr:uid="{00000000-0005-0000-0000-00003C040000}"/>
    <cellStyle name="Accent5 42" xfId="5313" xr:uid="{00000000-0005-0000-0000-00003D040000}"/>
    <cellStyle name="Accent5 43" xfId="6278" xr:uid="{00000000-0005-0000-0000-00003E040000}"/>
    <cellStyle name="Accent5 44" xfId="6297" xr:uid="{00000000-0005-0000-0000-00003F040000}"/>
    <cellStyle name="Accent5 45" xfId="5319" xr:uid="{00000000-0005-0000-0000-000040040000}"/>
    <cellStyle name="Accent5 46" xfId="6288" xr:uid="{00000000-0005-0000-0000-000041040000}"/>
    <cellStyle name="Accent5 47" xfId="6312" xr:uid="{00000000-0005-0000-0000-000042040000}"/>
    <cellStyle name="Accent5 48" xfId="7726" xr:uid="{00000000-0005-0000-0000-000043040000}"/>
    <cellStyle name="Accent5 49" xfId="7954" xr:uid="{00000000-0005-0000-0000-000044040000}"/>
    <cellStyle name="Accent5 5" xfId="558" xr:uid="{00000000-0005-0000-0000-000045040000}"/>
    <cellStyle name="Accent5 50" xfId="7312" xr:uid="{00000000-0005-0000-0000-000046040000}"/>
    <cellStyle name="Accent5 51" xfId="7923" xr:uid="{00000000-0005-0000-0000-000047040000}"/>
    <cellStyle name="Accent5 52" xfId="7222" xr:uid="{00000000-0005-0000-0000-000048040000}"/>
    <cellStyle name="Accent5 53" xfId="7897" xr:uid="{00000000-0005-0000-0000-000049040000}"/>
    <cellStyle name="Accent5 54" xfId="7203" xr:uid="{00000000-0005-0000-0000-00004A040000}"/>
    <cellStyle name="Accent5 55" xfId="7873" xr:uid="{00000000-0005-0000-0000-00004B040000}"/>
    <cellStyle name="Accent5 56" xfId="7185" xr:uid="{00000000-0005-0000-0000-00004C040000}"/>
    <cellStyle name="Accent5 57" xfId="7852" xr:uid="{00000000-0005-0000-0000-00004D040000}"/>
    <cellStyle name="Accent5 58" xfId="7129" xr:uid="{00000000-0005-0000-0000-00004E040000}"/>
    <cellStyle name="Accent5 59" xfId="7835" xr:uid="{00000000-0005-0000-0000-00004F040000}"/>
    <cellStyle name="Accent5 6" xfId="559" xr:uid="{00000000-0005-0000-0000-000050040000}"/>
    <cellStyle name="Accent5 60" xfId="7113" xr:uid="{00000000-0005-0000-0000-000051040000}"/>
    <cellStyle name="Accent5 61" xfId="7820" xr:uid="{00000000-0005-0000-0000-000052040000}"/>
    <cellStyle name="Accent5 62" xfId="6989" xr:uid="{00000000-0005-0000-0000-000053040000}"/>
    <cellStyle name="Accent5 63" xfId="7806" xr:uid="{00000000-0005-0000-0000-000054040000}"/>
    <cellStyle name="Accent5 64" xfId="6911" xr:uid="{00000000-0005-0000-0000-000055040000}"/>
    <cellStyle name="Accent5 65" xfId="7792" xr:uid="{00000000-0005-0000-0000-000056040000}"/>
    <cellStyle name="Accent5 66" xfId="6840" xr:uid="{00000000-0005-0000-0000-000057040000}"/>
    <cellStyle name="Accent5 67" xfId="7780" xr:uid="{00000000-0005-0000-0000-000058040000}"/>
    <cellStyle name="Accent5 68" xfId="6811" xr:uid="{00000000-0005-0000-0000-000059040000}"/>
    <cellStyle name="Accent5 69" xfId="7769" xr:uid="{00000000-0005-0000-0000-00005A040000}"/>
    <cellStyle name="Accent5 7" xfId="560" xr:uid="{00000000-0005-0000-0000-00005B040000}"/>
    <cellStyle name="Accent5 70" xfId="6782" xr:uid="{00000000-0005-0000-0000-00005C040000}"/>
    <cellStyle name="Accent5 71" xfId="7760" xr:uid="{00000000-0005-0000-0000-00005D040000}"/>
    <cellStyle name="Accent5 72" xfId="6753" xr:uid="{00000000-0005-0000-0000-00005E040000}"/>
    <cellStyle name="Accent5 73" xfId="7751" xr:uid="{00000000-0005-0000-0000-00005F040000}"/>
    <cellStyle name="Accent5 74" xfId="7844" xr:uid="{00000000-0005-0000-0000-000060040000}"/>
    <cellStyle name="Accent5 75" xfId="7123" xr:uid="{00000000-0005-0000-0000-000061040000}"/>
    <cellStyle name="Accent5 76" xfId="7828" xr:uid="{00000000-0005-0000-0000-000062040000}"/>
    <cellStyle name="Accent5 77" xfId="7107" xr:uid="{00000000-0005-0000-0000-000063040000}"/>
    <cellStyle name="Accent5 78" xfId="7857" xr:uid="{00000000-0005-0000-0000-000064040000}"/>
    <cellStyle name="Accent5 79" xfId="7984" xr:uid="{00000000-0005-0000-0000-000065040000}"/>
    <cellStyle name="Accent5 8" xfId="561" xr:uid="{00000000-0005-0000-0000-000066040000}"/>
    <cellStyle name="Accent5 80" xfId="7987" xr:uid="{00000000-0005-0000-0000-000067040000}"/>
    <cellStyle name="Accent5 81" xfId="7990" xr:uid="{00000000-0005-0000-0000-000068040000}"/>
    <cellStyle name="Accent5 82" xfId="7993" xr:uid="{00000000-0005-0000-0000-000069040000}"/>
    <cellStyle name="Accent5 83" xfId="7996" xr:uid="{00000000-0005-0000-0000-00006A040000}"/>
    <cellStyle name="Accent5 84" xfId="7999" xr:uid="{00000000-0005-0000-0000-00006B040000}"/>
    <cellStyle name="Accent5 85" xfId="8002" xr:uid="{00000000-0005-0000-0000-00006C040000}"/>
    <cellStyle name="Accent5 86" xfId="8005" xr:uid="{00000000-0005-0000-0000-00006D040000}"/>
    <cellStyle name="Accent5 87" xfId="8008" xr:uid="{00000000-0005-0000-0000-00006E040000}"/>
    <cellStyle name="Accent5 88" xfId="8011" xr:uid="{00000000-0005-0000-0000-00006F040000}"/>
    <cellStyle name="Accent5 89" xfId="8014" xr:uid="{00000000-0005-0000-0000-000070040000}"/>
    <cellStyle name="Accent5 9" xfId="562" xr:uid="{00000000-0005-0000-0000-000071040000}"/>
    <cellStyle name="Accent5 90" xfId="8017" xr:uid="{00000000-0005-0000-0000-000072040000}"/>
    <cellStyle name="Accent5 91" xfId="8020" xr:uid="{00000000-0005-0000-0000-000073040000}"/>
    <cellStyle name="Accent5 92" xfId="8023" xr:uid="{00000000-0005-0000-0000-000074040000}"/>
    <cellStyle name="Accent5 93" xfId="8026" xr:uid="{00000000-0005-0000-0000-000075040000}"/>
    <cellStyle name="Accent5 94" xfId="8029" xr:uid="{00000000-0005-0000-0000-000076040000}"/>
    <cellStyle name="Accent5 95" xfId="8032" xr:uid="{00000000-0005-0000-0000-000077040000}"/>
    <cellStyle name="Accent5 96" xfId="8035" xr:uid="{00000000-0005-0000-0000-000078040000}"/>
    <cellStyle name="Accent5 97" xfId="8038" xr:uid="{00000000-0005-0000-0000-000079040000}"/>
    <cellStyle name="Accent5 98" xfId="8041" xr:uid="{00000000-0005-0000-0000-00007A040000}"/>
    <cellStyle name="Accent5 99" xfId="8044" xr:uid="{00000000-0005-0000-0000-00007B040000}"/>
    <cellStyle name="Accent5_TYTB-UT_Estimate Cost M&amp;E Rev00B_1301-16" xfId="563" xr:uid="{00000000-0005-0000-0000-00007C040000}"/>
    <cellStyle name="Accent6" xfId="564" xr:uid="{00000000-0005-0000-0000-00007D040000}"/>
    <cellStyle name="Accent6 - 20%" xfId="565" xr:uid="{00000000-0005-0000-0000-00007E040000}"/>
    <cellStyle name="Accent6 - 40%" xfId="566" xr:uid="{00000000-0005-0000-0000-00007F040000}"/>
    <cellStyle name="Accent6 - 60%" xfId="567" xr:uid="{00000000-0005-0000-0000-000080040000}"/>
    <cellStyle name="Accent6 10" xfId="568" xr:uid="{00000000-0005-0000-0000-000081040000}"/>
    <cellStyle name="Accent6 100" xfId="6659" xr:uid="{00000000-0005-0000-0000-000082040000}"/>
    <cellStyle name="Accent6 101" xfId="6396" xr:uid="{00000000-0005-0000-0000-000083040000}"/>
    <cellStyle name="Accent6 102" xfId="6655" xr:uid="{00000000-0005-0000-0000-000084040000}"/>
    <cellStyle name="Accent6 103" xfId="6400" xr:uid="{00000000-0005-0000-0000-000085040000}"/>
    <cellStyle name="Accent6 104" xfId="6651" xr:uid="{00000000-0005-0000-0000-000086040000}"/>
    <cellStyle name="Accent6 105" xfId="6405" xr:uid="{00000000-0005-0000-0000-000087040000}"/>
    <cellStyle name="Accent6 106" xfId="6647" xr:uid="{00000000-0005-0000-0000-000088040000}"/>
    <cellStyle name="Accent6 107" xfId="6410" xr:uid="{00000000-0005-0000-0000-000089040000}"/>
    <cellStyle name="Accent6 108" xfId="6643" xr:uid="{00000000-0005-0000-0000-00008A040000}"/>
    <cellStyle name="Accent6 109" xfId="6414" xr:uid="{00000000-0005-0000-0000-00008B040000}"/>
    <cellStyle name="Accent6 11" xfId="569" xr:uid="{00000000-0005-0000-0000-00008C040000}"/>
    <cellStyle name="Accent6 110" xfId="6639" xr:uid="{00000000-0005-0000-0000-00008D040000}"/>
    <cellStyle name="Accent6 111" xfId="6418" xr:uid="{00000000-0005-0000-0000-00008E040000}"/>
    <cellStyle name="Accent6 112" xfId="6635" xr:uid="{00000000-0005-0000-0000-00008F040000}"/>
    <cellStyle name="Accent6 113" xfId="6422" xr:uid="{00000000-0005-0000-0000-000090040000}"/>
    <cellStyle name="Accent6 114" xfId="6631" xr:uid="{00000000-0005-0000-0000-000091040000}"/>
    <cellStyle name="Accent6 115" xfId="6426" xr:uid="{00000000-0005-0000-0000-000092040000}"/>
    <cellStyle name="Accent6 116" xfId="6627" xr:uid="{00000000-0005-0000-0000-000093040000}"/>
    <cellStyle name="Accent6 117" xfId="6430" xr:uid="{00000000-0005-0000-0000-000094040000}"/>
    <cellStyle name="Accent6 118" xfId="6623" xr:uid="{00000000-0005-0000-0000-000095040000}"/>
    <cellStyle name="Accent6 119" xfId="6434" xr:uid="{00000000-0005-0000-0000-000096040000}"/>
    <cellStyle name="Accent6 12" xfId="570" xr:uid="{00000000-0005-0000-0000-000097040000}"/>
    <cellStyle name="Accent6 120" xfId="6619" xr:uid="{00000000-0005-0000-0000-000098040000}"/>
    <cellStyle name="Accent6 121" xfId="6438" xr:uid="{00000000-0005-0000-0000-000099040000}"/>
    <cellStyle name="Accent6 122" xfId="6617" xr:uid="{00000000-0005-0000-0000-00009A040000}"/>
    <cellStyle name="Accent6 123" xfId="6441" xr:uid="{00000000-0005-0000-0000-00009B040000}"/>
    <cellStyle name="Accent6 124" xfId="6614" xr:uid="{00000000-0005-0000-0000-00009C040000}"/>
    <cellStyle name="Accent6 125" xfId="6444" xr:uid="{00000000-0005-0000-0000-00009D040000}"/>
    <cellStyle name="Accent6 126" xfId="6612" xr:uid="{00000000-0005-0000-0000-00009E040000}"/>
    <cellStyle name="Accent6 127" xfId="6447" xr:uid="{00000000-0005-0000-0000-00009F040000}"/>
    <cellStyle name="Accent6 128" xfId="6518" xr:uid="{00000000-0005-0000-0000-0000A0040000}"/>
    <cellStyle name="Accent6 129" xfId="6449" xr:uid="{00000000-0005-0000-0000-0000A1040000}"/>
    <cellStyle name="Accent6 13" xfId="571" xr:uid="{00000000-0005-0000-0000-0000A2040000}"/>
    <cellStyle name="Accent6 130" xfId="6497" xr:uid="{00000000-0005-0000-0000-0000A3040000}"/>
    <cellStyle name="Accent6 131" xfId="6451" xr:uid="{00000000-0005-0000-0000-0000A4040000}"/>
    <cellStyle name="Accent6 132" xfId="6496" xr:uid="{00000000-0005-0000-0000-0000A5040000}"/>
    <cellStyle name="Accent6 133" xfId="6454" xr:uid="{00000000-0005-0000-0000-0000A6040000}"/>
    <cellStyle name="Accent6 134" xfId="6494" xr:uid="{00000000-0005-0000-0000-0000A7040000}"/>
    <cellStyle name="Accent6 135" xfId="7245" xr:uid="{00000000-0005-0000-0000-0000A8040000}"/>
    <cellStyle name="Accent6 136" xfId="7932" xr:uid="{00000000-0005-0000-0000-0000A9040000}"/>
    <cellStyle name="Accent6 137" xfId="7208" xr:uid="{00000000-0005-0000-0000-0000AA040000}"/>
    <cellStyle name="Accent6 138" xfId="7905" xr:uid="{00000000-0005-0000-0000-0000AB040000}"/>
    <cellStyle name="Accent6 139" xfId="7209" xr:uid="{00000000-0005-0000-0000-0000AC040000}"/>
    <cellStyle name="Accent6 14" xfId="572" xr:uid="{00000000-0005-0000-0000-0000AD040000}"/>
    <cellStyle name="Accent6 140" xfId="7880" xr:uid="{00000000-0005-0000-0000-0000AE040000}"/>
    <cellStyle name="Accent6 141" xfId="7191" xr:uid="{00000000-0005-0000-0000-0000AF040000}"/>
    <cellStyle name="Accent6 142" xfId="7859" xr:uid="{00000000-0005-0000-0000-0000B0040000}"/>
    <cellStyle name="Accent6 143" xfId="6463" xr:uid="{00000000-0005-0000-0000-0000B1040000}"/>
    <cellStyle name="Accent6 144" xfId="6488" xr:uid="{00000000-0005-0000-0000-0000B2040000}"/>
    <cellStyle name="Accent6 145" xfId="6464" xr:uid="{00000000-0005-0000-0000-0000B3040000}"/>
    <cellStyle name="Accent6 146" xfId="6469" xr:uid="{00000000-0005-0000-0000-0000B4040000}"/>
    <cellStyle name="Accent6 147" xfId="6465" xr:uid="{00000000-0005-0000-0000-0000B5040000}"/>
    <cellStyle name="Accent6 148" xfId="6468" xr:uid="{00000000-0005-0000-0000-0000B6040000}"/>
    <cellStyle name="Accent6 149" xfId="6466" xr:uid="{00000000-0005-0000-0000-0000B7040000}"/>
    <cellStyle name="Accent6 15" xfId="573" xr:uid="{00000000-0005-0000-0000-0000B8040000}"/>
    <cellStyle name="Accent6 150" xfId="6467" xr:uid="{00000000-0005-0000-0000-0000B9040000}"/>
    <cellStyle name="Accent6 16" xfId="574" xr:uid="{00000000-0005-0000-0000-0000BA040000}"/>
    <cellStyle name="Accent6 17" xfId="575" xr:uid="{00000000-0005-0000-0000-0000BB040000}"/>
    <cellStyle name="Accent6 18" xfId="576" xr:uid="{00000000-0005-0000-0000-0000BC040000}"/>
    <cellStyle name="Accent6 19" xfId="577" xr:uid="{00000000-0005-0000-0000-0000BD040000}"/>
    <cellStyle name="Accent6 2" xfId="578" xr:uid="{00000000-0005-0000-0000-0000BE040000}"/>
    <cellStyle name="Accent6 2 2" xfId="579" xr:uid="{00000000-0005-0000-0000-0000BF040000}"/>
    <cellStyle name="Accent6 20" xfId="580" xr:uid="{00000000-0005-0000-0000-0000C0040000}"/>
    <cellStyle name="Accent6 21" xfId="581" xr:uid="{00000000-0005-0000-0000-0000C1040000}"/>
    <cellStyle name="Accent6 22" xfId="582" xr:uid="{00000000-0005-0000-0000-0000C2040000}"/>
    <cellStyle name="Accent6 23" xfId="583" xr:uid="{00000000-0005-0000-0000-0000C3040000}"/>
    <cellStyle name="Accent6 24" xfId="584" xr:uid="{00000000-0005-0000-0000-0000C4040000}"/>
    <cellStyle name="Accent6 25" xfId="585" xr:uid="{00000000-0005-0000-0000-0000C5040000}"/>
    <cellStyle name="Accent6 26" xfId="586" xr:uid="{00000000-0005-0000-0000-0000C6040000}"/>
    <cellStyle name="Accent6 27" xfId="587" xr:uid="{00000000-0005-0000-0000-0000C7040000}"/>
    <cellStyle name="Accent6 28" xfId="588" xr:uid="{00000000-0005-0000-0000-0000C8040000}"/>
    <cellStyle name="Accent6 29" xfId="589" xr:uid="{00000000-0005-0000-0000-0000C9040000}"/>
    <cellStyle name="Accent6 3" xfId="590" xr:uid="{00000000-0005-0000-0000-0000CA040000}"/>
    <cellStyle name="Accent6 30" xfId="591" xr:uid="{00000000-0005-0000-0000-0000CB040000}"/>
    <cellStyle name="Accent6 31" xfId="592" xr:uid="{00000000-0005-0000-0000-0000CC040000}"/>
    <cellStyle name="Accent6 32" xfId="593" xr:uid="{00000000-0005-0000-0000-0000CD040000}"/>
    <cellStyle name="Accent6 33" xfId="594" xr:uid="{00000000-0005-0000-0000-0000CE040000}"/>
    <cellStyle name="Accent6 34" xfId="595" xr:uid="{00000000-0005-0000-0000-0000CF040000}"/>
    <cellStyle name="Accent6 35" xfId="596" xr:uid="{00000000-0005-0000-0000-0000D0040000}"/>
    <cellStyle name="Accent6 36" xfId="597" xr:uid="{00000000-0005-0000-0000-0000D1040000}"/>
    <cellStyle name="Accent6 37" xfId="598" xr:uid="{00000000-0005-0000-0000-0000D2040000}"/>
    <cellStyle name="Accent6 38" xfId="599" xr:uid="{00000000-0005-0000-0000-0000D3040000}"/>
    <cellStyle name="Accent6 39" xfId="600" xr:uid="{00000000-0005-0000-0000-0000D4040000}"/>
    <cellStyle name="Accent6 4" xfId="601" xr:uid="{00000000-0005-0000-0000-0000D5040000}"/>
    <cellStyle name="Accent6 40" xfId="602" xr:uid="{00000000-0005-0000-0000-0000D6040000}"/>
    <cellStyle name="Accent6 41" xfId="603" xr:uid="{00000000-0005-0000-0000-0000D7040000}"/>
    <cellStyle name="Accent6 42" xfId="5314" xr:uid="{00000000-0005-0000-0000-0000D8040000}"/>
    <cellStyle name="Accent6 43" xfId="6277" xr:uid="{00000000-0005-0000-0000-0000D9040000}"/>
    <cellStyle name="Accent6 44" xfId="6296" xr:uid="{00000000-0005-0000-0000-0000DA040000}"/>
    <cellStyle name="Accent6 45" xfId="5318" xr:uid="{00000000-0005-0000-0000-0000DB040000}"/>
    <cellStyle name="Accent6 46" xfId="6287" xr:uid="{00000000-0005-0000-0000-0000DC040000}"/>
    <cellStyle name="Accent6 47" xfId="6313" xr:uid="{00000000-0005-0000-0000-0000DD040000}"/>
    <cellStyle name="Accent6 48" xfId="7725" xr:uid="{00000000-0005-0000-0000-0000DE040000}"/>
    <cellStyle name="Accent6 49" xfId="7953" xr:uid="{00000000-0005-0000-0000-0000DF040000}"/>
    <cellStyle name="Accent6 5" xfId="604" xr:uid="{00000000-0005-0000-0000-0000E0040000}"/>
    <cellStyle name="Accent6 50" xfId="7311" xr:uid="{00000000-0005-0000-0000-0000E1040000}"/>
    <cellStyle name="Accent6 51" xfId="7922" xr:uid="{00000000-0005-0000-0000-0000E2040000}"/>
    <cellStyle name="Accent6 52" xfId="7220" xr:uid="{00000000-0005-0000-0000-0000E3040000}"/>
    <cellStyle name="Accent6 53" xfId="7896" xr:uid="{00000000-0005-0000-0000-0000E4040000}"/>
    <cellStyle name="Accent6 54" xfId="7202" xr:uid="{00000000-0005-0000-0000-0000E5040000}"/>
    <cellStyle name="Accent6 55" xfId="7872" xr:uid="{00000000-0005-0000-0000-0000E6040000}"/>
    <cellStyle name="Accent6 56" xfId="7184" xr:uid="{00000000-0005-0000-0000-0000E7040000}"/>
    <cellStyle name="Accent6 57" xfId="7851" xr:uid="{00000000-0005-0000-0000-0000E8040000}"/>
    <cellStyle name="Accent6 58" xfId="7244" xr:uid="{00000000-0005-0000-0000-0000E9040000}"/>
    <cellStyle name="Accent6 59" xfId="7834" xr:uid="{00000000-0005-0000-0000-0000EA040000}"/>
    <cellStyle name="Accent6 6" xfId="605" xr:uid="{00000000-0005-0000-0000-0000EB040000}"/>
    <cellStyle name="Accent6 60" xfId="7207" xr:uid="{00000000-0005-0000-0000-0000EC040000}"/>
    <cellStyle name="Accent6 61" xfId="7819" xr:uid="{00000000-0005-0000-0000-0000ED040000}"/>
    <cellStyle name="Accent6 62" xfId="6988" xr:uid="{00000000-0005-0000-0000-0000EE040000}"/>
    <cellStyle name="Accent6 63" xfId="7805" xr:uid="{00000000-0005-0000-0000-0000EF040000}"/>
    <cellStyle name="Accent6 64" xfId="6904" xr:uid="{00000000-0005-0000-0000-0000F0040000}"/>
    <cellStyle name="Accent6 65" xfId="7791" xr:uid="{00000000-0005-0000-0000-0000F1040000}"/>
    <cellStyle name="Accent6 66" xfId="6842" xr:uid="{00000000-0005-0000-0000-0000F2040000}"/>
    <cellStyle name="Accent6 67" xfId="7779" xr:uid="{00000000-0005-0000-0000-0000F3040000}"/>
    <cellStyle name="Accent6 68" xfId="6339" xr:uid="{00000000-0005-0000-0000-0000F4040000}"/>
    <cellStyle name="Accent6 69" xfId="7933" xr:uid="{00000000-0005-0000-0000-0000F5040000}"/>
    <cellStyle name="Accent6 7" xfId="606" xr:uid="{00000000-0005-0000-0000-0000F6040000}"/>
    <cellStyle name="Accent6 70" xfId="6783" xr:uid="{00000000-0005-0000-0000-0000F7040000}"/>
    <cellStyle name="Accent6 71" xfId="7906" xr:uid="{00000000-0005-0000-0000-0000F8040000}"/>
    <cellStyle name="Accent6 72" xfId="6754" xr:uid="{00000000-0005-0000-0000-0000F9040000}"/>
    <cellStyle name="Accent6 73" xfId="7881" xr:uid="{00000000-0005-0000-0000-0000FA040000}"/>
    <cellStyle name="Accent6 74" xfId="6742" xr:uid="{00000000-0005-0000-0000-0000FB040000}"/>
    <cellStyle name="Accent6 75" xfId="7860" xr:uid="{00000000-0005-0000-0000-0000FC040000}"/>
    <cellStyle name="Accent6 76" xfId="6732" xr:uid="{00000000-0005-0000-0000-0000FD040000}"/>
    <cellStyle name="Accent6 77" xfId="7734" xr:uid="{00000000-0005-0000-0000-0000FE040000}"/>
    <cellStyle name="Accent6 78" xfId="6722" xr:uid="{00000000-0005-0000-0000-0000FF040000}"/>
    <cellStyle name="Accent6 79" xfId="6346" xr:uid="{00000000-0005-0000-0000-000000050000}"/>
    <cellStyle name="Accent6 8" xfId="607" xr:uid="{00000000-0005-0000-0000-000001050000}"/>
    <cellStyle name="Accent6 80" xfId="6712" xr:uid="{00000000-0005-0000-0000-000002050000}"/>
    <cellStyle name="Accent6 81" xfId="6351" xr:uid="{00000000-0005-0000-0000-000003050000}"/>
    <cellStyle name="Accent6 82" xfId="6705" xr:uid="{00000000-0005-0000-0000-000004050000}"/>
    <cellStyle name="Accent6 83" xfId="6355" xr:uid="{00000000-0005-0000-0000-000005050000}"/>
    <cellStyle name="Accent6 84" xfId="6699" xr:uid="{00000000-0005-0000-0000-000006050000}"/>
    <cellStyle name="Accent6 85" xfId="6306" xr:uid="{00000000-0005-0000-0000-000007050000}"/>
    <cellStyle name="Accent6 86" xfId="6693" xr:uid="{00000000-0005-0000-0000-000008050000}"/>
    <cellStyle name="Accent6 87" xfId="7135" xr:uid="{00000000-0005-0000-0000-000009050000}"/>
    <cellStyle name="Accent6 88" xfId="6686" xr:uid="{00000000-0005-0000-0000-00000A050000}"/>
    <cellStyle name="Accent6 89" xfId="6368" xr:uid="{00000000-0005-0000-0000-00000B050000}"/>
    <cellStyle name="Accent6 9" xfId="608" xr:uid="{00000000-0005-0000-0000-00000C050000}"/>
    <cellStyle name="Accent6 90" xfId="6680" xr:uid="{00000000-0005-0000-0000-00000D050000}"/>
    <cellStyle name="Accent6 91" xfId="6375" xr:uid="{00000000-0005-0000-0000-00000E050000}"/>
    <cellStyle name="Accent6 92" xfId="6676" xr:uid="{00000000-0005-0000-0000-00000F050000}"/>
    <cellStyle name="Accent6 93" xfId="6379" xr:uid="{00000000-0005-0000-0000-000010050000}"/>
    <cellStyle name="Accent6 94" xfId="6672" xr:uid="{00000000-0005-0000-0000-000011050000}"/>
    <cellStyle name="Accent6 95" xfId="6384" xr:uid="{00000000-0005-0000-0000-000012050000}"/>
    <cellStyle name="Accent6 96" xfId="6667" xr:uid="{00000000-0005-0000-0000-000013050000}"/>
    <cellStyle name="Accent6 97" xfId="6388" xr:uid="{00000000-0005-0000-0000-000014050000}"/>
    <cellStyle name="Accent6 98" xfId="6663" xr:uid="{00000000-0005-0000-0000-000015050000}"/>
    <cellStyle name="Accent6 99" xfId="6392" xr:uid="{00000000-0005-0000-0000-000016050000}"/>
    <cellStyle name="Accent6_TYTB-UT_Estimate Cost M&amp;E Rev00B_1301-16" xfId="609" xr:uid="{00000000-0005-0000-0000-000017050000}"/>
    <cellStyle name="AeE­ [0]_¼oAa½CAu " xfId="610" xr:uid="{00000000-0005-0000-0000-000018050000}"/>
    <cellStyle name="ÅëÈ­ [0]_INQUIRY ¿µ¾÷ÃßÁø " xfId="611" xr:uid="{00000000-0005-0000-0000-000019050000}"/>
    <cellStyle name="AeE­ [0]_INQUIRY ¿μ¾÷AßAø " xfId="612" xr:uid="{00000000-0005-0000-0000-00001A050000}"/>
    <cellStyle name="AeE­_¼oAa½CAu " xfId="613" xr:uid="{00000000-0005-0000-0000-00001B050000}"/>
    <cellStyle name="ÅëÈ­_INQUIRY ¿µ¾÷ÃßÁø " xfId="614" xr:uid="{00000000-0005-0000-0000-00001C050000}"/>
    <cellStyle name="AeE­_INQUIRY ¿μ¾÷AßAø " xfId="615" xr:uid="{00000000-0005-0000-0000-00001D050000}"/>
    <cellStyle name="AeE¡ⓒ [0]_¨uoAa¨oCAu " xfId="616" xr:uid="{00000000-0005-0000-0000-00001E050000}"/>
    <cellStyle name="AeE¡ⓒ_¨uoAa¨oCAu " xfId="617" xr:uid="{00000000-0005-0000-0000-00001F050000}"/>
    <cellStyle name="AÞ¸¶ [0]_¼oAa½CAu " xfId="618" xr:uid="{00000000-0005-0000-0000-000020050000}"/>
    <cellStyle name="ÄÞ¸¶ [0]_INQUIRY ¿µ¾÷ÃßÁø " xfId="619" xr:uid="{00000000-0005-0000-0000-000021050000}"/>
    <cellStyle name="AÞ¸¶ [0]_INQUIRY ¿μ¾÷AßAø " xfId="620" xr:uid="{00000000-0005-0000-0000-000022050000}"/>
    <cellStyle name="AÞ¸¶_¼oAa½CAu " xfId="621" xr:uid="{00000000-0005-0000-0000-000023050000}"/>
    <cellStyle name="ÄÞ¸¶_INQUIRY ¿µ¾÷ÃßÁø " xfId="622" xr:uid="{00000000-0005-0000-0000-000024050000}"/>
    <cellStyle name="AÞ¸¶_INQUIRY ¿μ¾÷AßAø " xfId="623" xr:uid="{00000000-0005-0000-0000-000025050000}"/>
    <cellStyle name="Bad" xfId="624" xr:uid="{00000000-0005-0000-0000-000026050000}"/>
    <cellStyle name="Bad 2" xfId="625" xr:uid="{00000000-0005-0000-0000-000027050000}"/>
    <cellStyle name="Bad 2 2" xfId="626" xr:uid="{00000000-0005-0000-0000-000028050000}"/>
    <cellStyle name="Bad 3" xfId="627" xr:uid="{00000000-0005-0000-0000-000029050000}"/>
    <cellStyle name="Bad 4" xfId="628" xr:uid="{00000000-0005-0000-0000-00002A050000}"/>
    <cellStyle name="Bad_TYTB-UT_Estimate Cost M&amp;E Rev00B_1301-16" xfId="629" xr:uid="{00000000-0005-0000-0000-00002B050000}"/>
    <cellStyle name="Body" xfId="630" xr:uid="{00000000-0005-0000-0000-00002C050000}"/>
    <cellStyle name="BOLDSH - Style1" xfId="631" xr:uid="{00000000-0005-0000-0000-00002D050000}"/>
    <cellStyle name="BOLDSH - Style1 2" xfId="632" xr:uid="{00000000-0005-0000-0000-00002E050000}"/>
    <cellStyle name="BOLDSH - Style1 3" xfId="633" xr:uid="{00000000-0005-0000-0000-00002F050000}"/>
    <cellStyle name="BOLDSH - Style1 4" xfId="634" xr:uid="{00000000-0005-0000-0000-000030050000}"/>
    <cellStyle name="BOLDSH - Style1 5" xfId="635" xr:uid="{00000000-0005-0000-0000-000031050000}"/>
    <cellStyle name="C¡IA¨ª_¡ic¨u¡A¨￢I¨￢¡Æ AN¡Æe " xfId="636" xr:uid="{00000000-0005-0000-0000-000032050000}"/>
    <cellStyle name="Ç¥ÁØ_¿µ¾÷ÇöÈ² " xfId="637" xr:uid="{00000000-0005-0000-0000-000033050000}"/>
    <cellStyle name="C￥AØ_¿uº°A¸≫c½CAu_³≫ºI°eE¹´e AßA¤A÷AI " xfId="638" xr:uid="{00000000-0005-0000-0000-000034050000}"/>
    <cellStyle name="Ç¥ÁØ_»ç¾÷ºÎº° ÃÑ°è " xfId="639" xr:uid="{00000000-0005-0000-0000-000035050000}"/>
    <cellStyle name="C￥AØ_≫c¾÷ºIº° AN°e " xfId="640" xr:uid="{00000000-0005-0000-0000-000036050000}"/>
    <cellStyle name="Ç¥ÁØ_0N-HANDLING " xfId="641" xr:uid="{00000000-0005-0000-0000-000037050000}"/>
    <cellStyle name="C￥AØ_¼±AoAc°i_1_³≫ºI°eE¹´e AßA¤A÷AI " xfId="642" xr:uid="{00000000-0005-0000-0000-000038050000}"/>
    <cellStyle name="Ç¥ÁØ_5-1±¤°í " xfId="643" xr:uid="{00000000-0005-0000-0000-000039050000}"/>
    <cellStyle name="C￥AØ_5-1±¤°i _6RCB1 " xfId="644" xr:uid="{00000000-0005-0000-0000-00003A050000}"/>
    <cellStyle name="Ç¥ÁØ_Áý°èÇ¥(2¿ù) " xfId="645" xr:uid="{00000000-0005-0000-0000-00003B050000}"/>
    <cellStyle name="C￥AØ_CoAo¹yAI °A¾×¿ⓒ½A " xfId="646" xr:uid="{00000000-0005-0000-0000-00003C050000}"/>
    <cellStyle name="Ç¥ÁØ_Sheet1_¿µ¾÷ÇöÈ² " xfId="647" xr:uid="{00000000-0005-0000-0000-00003D050000}"/>
    <cellStyle name="Calc Currency (0)" xfId="648" xr:uid="{00000000-0005-0000-0000-00003E050000}"/>
    <cellStyle name="Calc Currency (2)" xfId="649" xr:uid="{00000000-0005-0000-0000-00003F050000}"/>
    <cellStyle name="Calc Percent (0)" xfId="650" xr:uid="{00000000-0005-0000-0000-000040050000}"/>
    <cellStyle name="Calc Percent (1)" xfId="651" xr:uid="{00000000-0005-0000-0000-000041050000}"/>
    <cellStyle name="Calc Percent (2)" xfId="652" xr:uid="{00000000-0005-0000-0000-000042050000}"/>
    <cellStyle name="Calc Units (0)" xfId="653" xr:uid="{00000000-0005-0000-0000-000043050000}"/>
    <cellStyle name="Calc Units (1)" xfId="654" xr:uid="{00000000-0005-0000-0000-000044050000}"/>
    <cellStyle name="Calc Units (2)" xfId="655" xr:uid="{00000000-0005-0000-0000-000045050000}"/>
    <cellStyle name="Calculation" xfId="656" xr:uid="{00000000-0005-0000-0000-000046050000}"/>
    <cellStyle name="Calculation 10" xfId="657" xr:uid="{00000000-0005-0000-0000-000047050000}"/>
    <cellStyle name="Calculation 11" xfId="658" xr:uid="{00000000-0005-0000-0000-000048050000}"/>
    <cellStyle name="Calculation 12" xfId="659" xr:uid="{00000000-0005-0000-0000-000049050000}"/>
    <cellStyle name="Calculation 13" xfId="660" xr:uid="{00000000-0005-0000-0000-00004A050000}"/>
    <cellStyle name="Calculation 14" xfId="661" xr:uid="{00000000-0005-0000-0000-00004B050000}"/>
    <cellStyle name="Calculation 2" xfId="662" xr:uid="{00000000-0005-0000-0000-00004C050000}"/>
    <cellStyle name="Calculation 2 2" xfId="663" xr:uid="{00000000-0005-0000-0000-00004D050000}"/>
    <cellStyle name="Calculation 2 3" xfId="664" xr:uid="{00000000-0005-0000-0000-00004E050000}"/>
    <cellStyle name="Calculation 2 4" xfId="665" xr:uid="{00000000-0005-0000-0000-00004F050000}"/>
    <cellStyle name="Calculation 2 5" xfId="666" xr:uid="{00000000-0005-0000-0000-000050050000}"/>
    <cellStyle name="Calculation 2 6" xfId="667" xr:uid="{00000000-0005-0000-0000-000051050000}"/>
    <cellStyle name="Calculation 2 7" xfId="668" xr:uid="{00000000-0005-0000-0000-000052050000}"/>
    <cellStyle name="Calculation 3" xfId="669" xr:uid="{00000000-0005-0000-0000-000053050000}"/>
    <cellStyle name="Calculation 3 2" xfId="670" xr:uid="{00000000-0005-0000-0000-000054050000}"/>
    <cellStyle name="Calculation 3 3" xfId="671" xr:uid="{00000000-0005-0000-0000-000055050000}"/>
    <cellStyle name="Calculation 3 4" xfId="672" xr:uid="{00000000-0005-0000-0000-000056050000}"/>
    <cellStyle name="Calculation 3 5" xfId="673" xr:uid="{00000000-0005-0000-0000-000057050000}"/>
    <cellStyle name="Calculation 4" xfId="674" xr:uid="{00000000-0005-0000-0000-000058050000}"/>
    <cellStyle name="Calculation 4 2" xfId="675" xr:uid="{00000000-0005-0000-0000-000059050000}"/>
    <cellStyle name="Calculation 4 3" xfId="676" xr:uid="{00000000-0005-0000-0000-00005A050000}"/>
    <cellStyle name="Calculation 4 4" xfId="677" xr:uid="{00000000-0005-0000-0000-00005B050000}"/>
    <cellStyle name="Calculation 4 5" xfId="678" xr:uid="{00000000-0005-0000-0000-00005C050000}"/>
    <cellStyle name="Calculation 5" xfId="679" xr:uid="{00000000-0005-0000-0000-00005D050000}"/>
    <cellStyle name="Calculation 6" xfId="680" xr:uid="{00000000-0005-0000-0000-00005E050000}"/>
    <cellStyle name="Calculation 7" xfId="681" xr:uid="{00000000-0005-0000-0000-00005F050000}"/>
    <cellStyle name="Calculation 8" xfId="682" xr:uid="{00000000-0005-0000-0000-000060050000}"/>
    <cellStyle name="Calculation 9" xfId="683" xr:uid="{00000000-0005-0000-0000-000061050000}"/>
    <cellStyle name="Calculation_Book1" xfId="684" xr:uid="{00000000-0005-0000-0000-000062050000}"/>
    <cellStyle name="category" xfId="685" xr:uid="{00000000-0005-0000-0000-000063050000}"/>
    <cellStyle name="Change A&amp;ll" xfId="686" xr:uid="{00000000-0005-0000-0000-000064050000}"/>
    <cellStyle name="Change A&amp;ll 2" xfId="687" xr:uid="{00000000-0005-0000-0000-000065050000}"/>
    <cellStyle name="Change A&amp;ll 2 2" xfId="8333" xr:uid="{00000000-0005-0000-0000-000066050000}"/>
    <cellStyle name="Change A&amp;ll 3" xfId="8332" xr:uid="{00000000-0005-0000-0000-000067050000}"/>
    <cellStyle name="Check Cell" xfId="688" xr:uid="{00000000-0005-0000-0000-000068050000}"/>
    <cellStyle name="Check Cell 2" xfId="689" xr:uid="{00000000-0005-0000-0000-000069050000}"/>
    <cellStyle name="Check Cell 2 2" xfId="690" xr:uid="{00000000-0005-0000-0000-00006A050000}"/>
    <cellStyle name="Check Cell 3" xfId="691" xr:uid="{00000000-0005-0000-0000-00006B050000}"/>
    <cellStyle name="Check Cell 4" xfId="692" xr:uid="{00000000-0005-0000-0000-00006C050000}"/>
    <cellStyle name="Check Cell_BOQ 5-8-56" xfId="693" xr:uid="{00000000-0005-0000-0000-00006D050000}"/>
    <cellStyle name="Column Heading" xfId="694" xr:uid="{00000000-0005-0000-0000-00006E050000}"/>
    <cellStyle name="Column Heading 2" xfId="695" xr:uid="{00000000-0005-0000-0000-00006F050000}"/>
    <cellStyle name="Column Heading 2 2" xfId="8336" xr:uid="{00000000-0005-0000-0000-000070050000}"/>
    <cellStyle name="Column Heading 3" xfId="8335" xr:uid="{00000000-0005-0000-0000-000071050000}"/>
    <cellStyle name="Comma  - Style1" xfId="696" xr:uid="{00000000-0005-0000-0000-000072050000}"/>
    <cellStyle name="Comma  - Style2" xfId="697" xr:uid="{00000000-0005-0000-0000-000073050000}"/>
    <cellStyle name="Comma  - Style3" xfId="698" xr:uid="{00000000-0005-0000-0000-000074050000}"/>
    <cellStyle name="Comma  - Style4" xfId="699" xr:uid="{00000000-0005-0000-0000-000075050000}"/>
    <cellStyle name="Comma  - Style5" xfId="700" xr:uid="{00000000-0005-0000-0000-000076050000}"/>
    <cellStyle name="Comma  - Style6" xfId="701" xr:uid="{00000000-0005-0000-0000-000077050000}"/>
    <cellStyle name="Comma  - Style7" xfId="702" xr:uid="{00000000-0005-0000-0000-000078050000}"/>
    <cellStyle name="Comma  - Style8" xfId="703" xr:uid="{00000000-0005-0000-0000-000079050000}"/>
    <cellStyle name="Comma  - ต้นแบบ1" xfId="704" xr:uid="{00000000-0005-0000-0000-00007A050000}"/>
    <cellStyle name="Comma  - ต้นแบบ2" xfId="705" xr:uid="{00000000-0005-0000-0000-00007B050000}"/>
    <cellStyle name="Comma  - ต้นแบบ3" xfId="706" xr:uid="{00000000-0005-0000-0000-00007C050000}"/>
    <cellStyle name="Comma  - ต้นแบบ4" xfId="707" xr:uid="{00000000-0005-0000-0000-00007D050000}"/>
    <cellStyle name="Comma  - ต้นแบบ5" xfId="708" xr:uid="{00000000-0005-0000-0000-00007E050000}"/>
    <cellStyle name="Comma  - ต้นแบบ6" xfId="709" xr:uid="{00000000-0005-0000-0000-00007F050000}"/>
    <cellStyle name="Comma  - ต้นแบบ7" xfId="710" xr:uid="{00000000-0005-0000-0000-000080050000}"/>
    <cellStyle name="Comma  - ต้นแบบ8" xfId="711" xr:uid="{00000000-0005-0000-0000-000081050000}"/>
    <cellStyle name="Comma [0] 2" xfId="712" xr:uid="{00000000-0005-0000-0000-000082050000}"/>
    <cellStyle name="Comma [00]" xfId="713" xr:uid="{00000000-0005-0000-0000-000083050000}"/>
    <cellStyle name="Comma 10" xfId="714" xr:uid="{00000000-0005-0000-0000-000084050000}"/>
    <cellStyle name="Comma 10 10" xfId="715" xr:uid="{00000000-0005-0000-0000-000085050000}"/>
    <cellStyle name="Comma 10 11" xfId="716" xr:uid="{00000000-0005-0000-0000-000086050000}"/>
    <cellStyle name="Comma 10 2" xfId="717" xr:uid="{00000000-0005-0000-0000-000087050000}"/>
    <cellStyle name="Comma 10 2 2" xfId="718" xr:uid="{00000000-0005-0000-0000-000088050000}"/>
    <cellStyle name="Comma 10 2 3" xfId="719" xr:uid="{00000000-0005-0000-0000-000089050000}"/>
    <cellStyle name="Comma 10 3" xfId="720" xr:uid="{00000000-0005-0000-0000-00008A050000}"/>
    <cellStyle name="Comma 10 4" xfId="721" xr:uid="{00000000-0005-0000-0000-00008B050000}"/>
    <cellStyle name="Comma 10 5" xfId="722" xr:uid="{00000000-0005-0000-0000-00008C050000}"/>
    <cellStyle name="Comma 10 6" xfId="723" xr:uid="{00000000-0005-0000-0000-00008D050000}"/>
    <cellStyle name="Comma 10 7" xfId="724" xr:uid="{00000000-0005-0000-0000-00008E050000}"/>
    <cellStyle name="Comma 10 8" xfId="725" xr:uid="{00000000-0005-0000-0000-00008F050000}"/>
    <cellStyle name="Comma 10 9" xfId="726" xr:uid="{00000000-0005-0000-0000-000090050000}"/>
    <cellStyle name="Comma 100" xfId="727" xr:uid="{00000000-0005-0000-0000-000091050000}"/>
    <cellStyle name="Comma 101" xfId="728" xr:uid="{00000000-0005-0000-0000-000092050000}"/>
    <cellStyle name="Comma 102" xfId="729" xr:uid="{00000000-0005-0000-0000-000093050000}"/>
    <cellStyle name="Comma 103" xfId="730" xr:uid="{00000000-0005-0000-0000-000094050000}"/>
    <cellStyle name="Comma 104" xfId="731" xr:uid="{00000000-0005-0000-0000-000095050000}"/>
    <cellStyle name="Comma 105" xfId="732" xr:uid="{00000000-0005-0000-0000-000096050000}"/>
    <cellStyle name="Comma 106" xfId="733" xr:uid="{00000000-0005-0000-0000-000097050000}"/>
    <cellStyle name="Comma 107" xfId="734" xr:uid="{00000000-0005-0000-0000-000098050000}"/>
    <cellStyle name="Comma 108" xfId="735" xr:uid="{00000000-0005-0000-0000-000099050000}"/>
    <cellStyle name="Comma 109" xfId="736" xr:uid="{00000000-0005-0000-0000-00009A050000}"/>
    <cellStyle name="Comma 11" xfId="737" xr:uid="{00000000-0005-0000-0000-00009B050000}"/>
    <cellStyle name="Comma 11 2" xfId="738" xr:uid="{00000000-0005-0000-0000-00009C050000}"/>
    <cellStyle name="Comma 11 2 2" xfId="739" xr:uid="{00000000-0005-0000-0000-00009D050000}"/>
    <cellStyle name="Comma 11 2 2 2" xfId="8257" xr:uid="{00000000-0005-0000-0000-00009E050000}"/>
    <cellStyle name="Comma 11 2 3" xfId="4240" xr:uid="{00000000-0005-0000-0000-00009F050000}"/>
    <cellStyle name="Comma 11 2 3 2" xfId="22157" xr:uid="{00000000-0005-0000-0000-0000A0050000}"/>
    <cellStyle name="Comma 11 2 3 3" xfId="22189" xr:uid="{00000000-0005-0000-0000-0000A1050000}"/>
    <cellStyle name="Comma 11 2 4" xfId="8256" xr:uid="{00000000-0005-0000-0000-0000A2050000}"/>
    <cellStyle name="Comma 110" xfId="740" xr:uid="{00000000-0005-0000-0000-0000A3050000}"/>
    <cellStyle name="Comma 111" xfId="741" xr:uid="{00000000-0005-0000-0000-0000A4050000}"/>
    <cellStyle name="Comma 112" xfId="742" xr:uid="{00000000-0005-0000-0000-0000A5050000}"/>
    <cellStyle name="Comma 113" xfId="743" xr:uid="{00000000-0005-0000-0000-0000A6050000}"/>
    <cellStyle name="Comma 114" xfId="744" xr:uid="{00000000-0005-0000-0000-0000A7050000}"/>
    <cellStyle name="Comma 115" xfId="745" xr:uid="{00000000-0005-0000-0000-0000A8050000}"/>
    <cellStyle name="Comma 116" xfId="746" xr:uid="{00000000-0005-0000-0000-0000A9050000}"/>
    <cellStyle name="Comma 117" xfId="747" xr:uid="{00000000-0005-0000-0000-0000AA050000}"/>
    <cellStyle name="Comma 118" xfId="748" xr:uid="{00000000-0005-0000-0000-0000AB050000}"/>
    <cellStyle name="Comma 119" xfId="749" xr:uid="{00000000-0005-0000-0000-0000AC050000}"/>
    <cellStyle name="Comma 12" xfId="750" xr:uid="{00000000-0005-0000-0000-0000AD050000}"/>
    <cellStyle name="Comma 12 2" xfId="751" xr:uid="{00000000-0005-0000-0000-0000AE050000}"/>
    <cellStyle name="Comma 120" xfId="752" xr:uid="{00000000-0005-0000-0000-0000AF050000}"/>
    <cellStyle name="Comma 121" xfId="753" xr:uid="{00000000-0005-0000-0000-0000B0050000}"/>
    <cellStyle name="Comma 122" xfId="754" xr:uid="{00000000-0005-0000-0000-0000B1050000}"/>
    <cellStyle name="Comma 123" xfId="755" xr:uid="{00000000-0005-0000-0000-0000B2050000}"/>
    <cellStyle name="Comma 124" xfId="756" xr:uid="{00000000-0005-0000-0000-0000B3050000}"/>
    <cellStyle name="Comma 125" xfId="757" xr:uid="{00000000-0005-0000-0000-0000B4050000}"/>
    <cellStyle name="Comma 126" xfId="758" xr:uid="{00000000-0005-0000-0000-0000B5050000}"/>
    <cellStyle name="Comma 127" xfId="759" xr:uid="{00000000-0005-0000-0000-0000B6050000}"/>
    <cellStyle name="Comma 128" xfId="760" xr:uid="{00000000-0005-0000-0000-0000B7050000}"/>
    <cellStyle name="Comma 129" xfId="761" xr:uid="{00000000-0005-0000-0000-0000B8050000}"/>
    <cellStyle name="Comma 13" xfId="762" xr:uid="{00000000-0005-0000-0000-0000B9050000}"/>
    <cellStyle name="Comma 130" xfId="763" xr:uid="{00000000-0005-0000-0000-0000BA050000}"/>
    <cellStyle name="Comma 131" xfId="764" xr:uid="{00000000-0005-0000-0000-0000BB050000}"/>
    <cellStyle name="Comma 132" xfId="765" xr:uid="{00000000-0005-0000-0000-0000BC050000}"/>
    <cellStyle name="Comma 133" xfId="766" xr:uid="{00000000-0005-0000-0000-0000BD050000}"/>
    <cellStyle name="Comma 134" xfId="5317" xr:uid="{00000000-0005-0000-0000-0000BE050000}"/>
    <cellStyle name="Comma 135" xfId="767" xr:uid="{00000000-0005-0000-0000-0000BF050000}"/>
    <cellStyle name="Comma 136" xfId="6293" xr:uid="{00000000-0005-0000-0000-0000C0050000}"/>
    <cellStyle name="Comma 137" xfId="768" xr:uid="{00000000-0005-0000-0000-0000C1050000}"/>
    <cellStyle name="Comma 138" xfId="6284" xr:uid="{00000000-0005-0000-0000-0000C2050000}"/>
    <cellStyle name="Comma 139" xfId="6320" xr:uid="{00000000-0005-0000-0000-0000C3050000}"/>
    <cellStyle name="Comma 14" xfId="769" xr:uid="{00000000-0005-0000-0000-0000C4050000}"/>
    <cellStyle name="Comma 14 2" xfId="770" xr:uid="{00000000-0005-0000-0000-0000C5050000}"/>
    <cellStyle name="Comma 140" xfId="7719" xr:uid="{00000000-0005-0000-0000-0000C6050000}"/>
    <cellStyle name="Comma 141" xfId="7938" xr:uid="{00000000-0005-0000-0000-0000C7050000}"/>
    <cellStyle name="Comma 142" xfId="7304" xr:uid="{00000000-0005-0000-0000-0000C8050000}"/>
    <cellStyle name="Comma 143" xfId="7911" xr:uid="{00000000-0005-0000-0000-0000C9050000}"/>
    <cellStyle name="Comma 144" xfId="7214" xr:uid="{00000000-0005-0000-0000-0000CA050000}"/>
    <cellStyle name="Comma 145" xfId="7885" xr:uid="{00000000-0005-0000-0000-0000CB050000}"/>
    <cellStyle name="Comma 146" xfId="7196" xr:uid="{00000000-0005-0000-0000-0000CC050000}"/>
    <cellStyle name="Comma 147" xfId="7862" xr:uid="{00000000-0005-0000-0000-0000CD050000}"/>
    <cellStyle name="Comma 148" xfId="7158" xr:uid="{00000000-0005-0000-0000-0000CE050000}"/>
    <cellStyle name="Comma 149" xfId="7845" xr:uid="{00000000-0005-0000-0000-0000CF050000}"/>
    <cellStyle name="Comma 15" xfId="771" xr:uid="{00000000-0005-0000-0000-0000D0050000}"/>
    <cellStyle name="Comma 150" xfId="7124" xr:uid="{00000000-0005-0000-0000-0000D1050000}"/>
    <cellStyle name="Comma 151" xfId="7829" xr:uid="{00000000-0005-0000-0000-0000D2050000}"/>
    <cellStyle name="Comma 152" xfId="7108" xr:uid="{00000000-0005-0000-0000-0000D3050000}"/>
    <cellStyle name="Comma 153" xfId="7717" xr:uid="{00000000-0005-0000-0000-0000D4050000}"/>
    <cellStyle name="Comma 154" xfId="6982" xr:uid="{00000000-0005-0000-0000-0000D5050000}"/>
    <cellStyle name="Comma 155" xfId="7302" xr:uid="{00000000-0005-0000-0000-0000D6050000}"/>
    <cellStyle name="Comma 156" xfId="6885" xr:uid="{00000000-0005-0000-0000-0000D7050000}"/>
    <cellStyle name="Comma 157" xfId="7212" xr:uid="{00000000-0005-0000-0000-0000D8050000}"/>
    <cellStyle name="Comma 158" xfId="6837" xr:uid="{00000000-0005-0000-0000-0000D9050000}"/>
    <cellStyle name="Comma 159" xfId="7195" xr:uid="{00000000-0005-0000-0000-0000DA050000}"/>
    <cellStyle name="Comma 16" xfId="772" xr:uid="{00000000-0005-0000-0000-0000DB050000}"/>
    <cellStyle name="Comma 160" xfId="6790" xr:uid="{00000000-0005-0000-0000-0000DC050000}"/>
    <cellStyle name="Comma 161" xfId="7157" xr:uid="{00000000-0005-0000-0000-0000DD050000}"/>
    <cellStyle name="Comma 162" xfId="6779" xr:uid="{00000000-0005-0000-0000-0000DE050000}"/>
    <cellStyle name="Comma 163" xfId="7759" xr:uid="{00000000-0005-0000-0000-0000DF050000}"/>
    <cellStyle name="Comma 164" xfId="6750" xr:uid="{00000000-0005-0000-0000-0000E0050000}"/>
    <cellStyle name="Comma 165" xfId="7850" xr:uid="{00000000-0005-0000-0000-0000E1050000}"/>
    <cellStyle name="Comma 166" xfId="7128" xr:uid="{00000000-0005-0000-0000-0000E2050000}"/>
    <cellStyle name="Comma 167" xfId="7833" xr:uid="{00000000-0005-0000-0000-0000E3050000}"/>
    <cellStyle name="Comma 168" xfId="6337" xr:uid="{00000000-0005-0000-0000-0000E4050000}"/>
    <cellStyle name="Comma 169" xfId="7818" xr:uid="{00000000-0005-0000-0000-0000E5050000}"/>
    <cellStyle name="Comma 17" xfId="773" xr:uid="{00000000-0005-0000-0000-0000E6050000}"/>
    <cellStyle name="Comma 17 2" xfId="774" xr:uid="{00000000-0005-0000-0000-0000E7050000}"/>
    <cellStyle name="Comma 17 3" xfId="775" xr:uid="{00000000-0005-0000-0000-0000E8050000}"/>
    <cellStyle name="Comma 17 3 2" xfId="776" xr:uid="{00000000-0005-0000-0000-0000E9050000}"/>
    <cellStyle name="Comma 17 3 2 10" xfId="4241" xr:uid="{00000000-0005-0000-0000-0000EA050000}"/>
    <cellStyle name="Comma 17 3 2 10 2" xfId="10367" xr:uid="{00000000-0005-0000-0000-0000EB050000}"/>
    <cellStyle name="Comma 17 3 2 10 2 2" xfId="18335" xr:uid="{00000000-0005-0000-0000-0000EC050000}"/>
    <cellStyle name="Comma 17 3 2 10 3" xfId="13926" xr:uid="{00000000-0005-0000-0000-0000ED050000}"/>
    <cellStyle name="Comma 17 3 2 11" xfId="8852" xr:uid="{00000000-0005-0000-0000-0000EE050000}"/>
    <cellStyle name="Comma 17 3 2 11 2" xfId="17278" xr:uid="{00000000-0005-0000-0000-0000EF050000}"/>
    <cellStyle name="Comma 17 3 2 12" xfId="21191" xr:uid="{00000000-0005-0000-0000-0000F0050000}"/>
    <cellStyle name="Comma 17 3 2 2" xfId="777" xr:uid="{00000000-0005-0000-0000-0000F1050000}"/>
    <cellStyle name="Comma 17 3 2 2 2" xfId="778" xr:uid="{00000000-0005-0000-0000-0000F2050000}"/>
    <cellStyle name="Comma 17 3 2 2 2 2" xfId="779" xr:uid="{00000000-0005-0000-0000-0000F3050000}"/>
    <cellStyle name="Comma 17 3 2 2 2 2 2" xfId="780" xr:uid="{00000000-0005-0000-0000-0000F4050000}"/>
    <cellStyle name="Comma 17 3 2 2 2 2 2 2" xfId="5336" xr:uid="{00000000-0005-0000-0000-0000F5050000}"/>
    <cellStyle name="Comma 17 3 2 2 2 2 2 2 2" xfId="11312" xr:uid="{00000000-0005-0000-0000-0000F6050000}"/>
    <cellStyle name="Comma 17 3 2 2 2 2 2 2 2 2" xfId="19270" xr:uid="{00000000-0005-0000-0000-0000F7050000}"/>
    <cellStyle name="Comma 17 3 2 2 2 2 2 2 3" xfId="14861" xr:uid="{00000000-0005-0000-0000-0000F8050000}"/>
    <cellStyle name="Comma 17 3 2 2 2 2 3" xfId="6473" xr:uid="{00000000-0005-0000-0000-0000F9050000}"/>
    <cellStyle name="Comma 17 3 2 2 2 2 3 2" xfId="12247" xr:uid="{00000000-0005-0000-0000-0000FA050000}"/>
    <cellStyle name="Comma 17 3 2 2 2 2 3 2 2" xfId="20202" xr:uid="{00000000-0005-0000-0000-0000FB050000}"/>
    <cellStyle name="Comma 17 3 2 2 2 2 3 3" xfId="15793" xr:uid="{00000000-0005-0000-0000-0000FC050000}"/>
    <cellStyle name="Comma 17 3 2 2 2 2 4" xfId="4244" xr:uid="{00000000-0005-0000-0000-0000FD050000}"/>
    <cellStyle name="Comma 17 3 2 2 2 2 4 2" xfId="10370" xr:uid="{00000000-0005-0000-0000-0000FE050000}"/>
    <cellStyle name="Comma 17 3 2 2 2 2 4 2 2" xfId="18338" xr:uid="{00000000-0005-0000-0000-0000FF050000}"/>
    <cellStyle name="Comma 17 3 2 2 2 2 4 3" xfId="13929" xr:uid="{00000000-0005-0000-0000-000000060000}"/>
    <cellStyle name="Comma 17 3 2 2 2 2 5" xfId="8849" xr:uid="{00000000-0005-0000-0000-000001060000}"/>
    <cellStyle name="Comma 17 3 2 2 2 2 5 2" xfId="17275" xr:uid="{00000000-0005-0000-0000-000002060000}"/>
    <cellStyle name="Comma 17 3 2 2 2 2 6" xfId="21194" xr:uid="{00000000-0005-0000-0000-000003060000}"/>
    <cellStyle name="Comma 17 3 2 2 2 3" xfId="781" xr:uid="{00000000-0005-0000-0000-000004060000}"/>
    <cellStyle name="Comma 17 3 2 2 2 3 2" xfId="5335" xr:uid="{00000000-0005-0000-0000-000005060000}"/>
    <cellStyle name="Comma 17 3 2 2 2 3 2 2" xfId="11311" xr:uid="{00000000-0005-0000-0000-000006060000}"/>
    <cellStyle name="Comma 17 3 2 2 2 3 2 2 2" xfId="19269" xr:uid="{00000000-0005-0000-0000-000007060000}"/>
    <cellStyle name="Comma 17 3 2 2 2 3 2 3" xfId="14860" xr:uid="{00000000-0005-0000-0000-000008060000}"/>
    <cellStyle name="Comma 17 3 2 2 2 4" xfId="6472" xr:uid="{00000000-0005-0000-0000-000009060000}"/>
    <cellStyle name="Comma 17 3 2 2 2 4 2" xfId="12246" xr:uid="{00000000-0005-0000-0000-00000A060000}"/>
    <cellStyle name="Comma 17 3 2 2 2 4 2 2" xfId="20201" xr:uid="{00000000-0005-0000-0000-00000B060000}"/>
    <cellStyle name="Comma 17 3 2 2 2 4 3" xfId="15792" xr:uid="{00000000-0005-0000-0000-00000C060000}"/>
    <cellStyle name="Comma 17 3 2 2 2 5" xfId="4243" xr:uid="{00000000-0005-0000-0000-00000D060000}"/>
    <cellStyle name="Comma 17 3 2 2 2 5 2" xfId="10369" xr:uid="{00000000-0005-0000-0000-00000E060000}"/>
    <cellStyle name="Comma 17 3 2 2 2 5 2 2" xfId="18337" xr:uid="{00000000-0005-0000-0000-00000F060000}"/>
    <cellStyle name="Comma 17 3 2 2 2 5 3" xfId="13928" xr:uid="{00000000-0005-0000-0000-000010060000}"/>
    <cellStyle name="Comma 17 3 2 2 2 6" xfId="8850" xr:uid="{00000000-0005-0000-0000-000011060000}"/>
    <cellStyle name="Comma 17 3 2 2 2 6 2" xfId="17276" xr:uid="{00000000-0005-0000-0000-000012060000}"/>
    <cellStyle name="Comma 17 3 2 2 2 7" xfId="21193" xr:uid="{00000000-0005-0000-0000-000013060000}"/>
    <cellStyle name="Comma 17 3 2 2 3" xfId="782" xr:uid="{00000000-0005-0000-0000-000014060000}"/>
    <cellStyle name="Comma 17 3 2 2 3 2" xfId="783" xr:uid="{00000000-0005-0000-0000-000015060000}"/>
    <cellStyle name="Comma 17 3 2 2 3 2 2" xfId="5337" xr:uid="{00000000-0005-0000-0000-000016060000}"/>
    <cellStyle name="Comma 17 3 2 2 3 2 2 2" xfId="11313" xr:uid="{00000000-0005-0000-0000-000017060000}"/>
    <cellStyle name="Comma 17 3 2 2 3 2 2 2 2" xfId="19271" xr:uid="{00000000-0005-0000-0000-000018060000}"/>
    <cellStyle name="Comma 17 3 2 2 3 2 2 3" xfId="14862" xr:uid="{00000000-0005-0000-0000-000019060000}"/>
    <cellStyle name="Comma 17 3 2 2 3 3" xfId="6474" xr:uid="{00000000-0005-0000-0000-00001A060000}"/>
    <cellStyle name="Comma 17 3 2 2 3 3 2" xfId="12248" xr:uid="{00000000-0005-0000-0000-00001B060000}"/>
    <cellStyle name="Comma 17 3 2 2 3 3 2 2" xfId="20203" xr:uid="{00000000-0005-0000-0000-00001C060000}"/>
    <cellStyle name="Comma 17 3 2 2 3 3 3" xfId="15794" xr:uid="{00000000-0005-0000-0000-00001D060000}"/>
    <cellStyle name="Comma 17 3 2 2 3 4" xfId="4245" xr:uid="{00000000-0005-0000-0000-00001E060000}"/>
    <cellStyle name="Comma 17 3 2 2 3 4 2" xfId="10371" xr:uid="{00000000-0005-0000-0000-00001F060000}"/>
    <cellStyle name="Comma 17 3 2 2 3 4 2 2" xfId="18339" xr:uid="{00000000-0005-0000-0000-000020060000}"/>
    <cellStyle name="Comma 17 3 2 2 3 4 3" xfId="13930" xr:uid="{00000000-0005-0000-0000-000021060000}"/>
    <cellStyle name="Comma 17 3 2 2 3 5" xfId="8848" xr:uid="{00000000-0005-0000-0000-000022060000}"/>
    <cellStyle name="Comma 17 3 2 2 3 5 2" xfId="17274" xr:uid="{00000000-0005-0000-0000-000023060000}"/>
    <cellStyle name="Comma 17 3 2 2 3 6" xfId="21195" xr:uid="{00000000-0005-0000-0000-000024060000}"/>
    <cellStyle name="Comma 17 3 2 2 4" xfId="784" xr:uid="{00000000-0005-0000-0000-000025060000}"/>
    <cellStyle name="Comma 17 3 2 2 4 2" xfId="5334" xr:uid="{00000000-0005-0000-0000-000026060000}"/>
    <cellStyle name="Comma 17 3 2 2 4 2 2" xfId="11310" xr:uid="{00000000-0005-0000-0000-000027060000}"/>
    <cellStyle name="Comma 17 3 2 2 4 2 2 2" xfId="19268" xr:uid="{00000000-0005-0000-0000-000028060000}"/>
    <cellStyle name="Comma 17 3 2 2 4 2 3" xfId="14859" xr:uid="{00000000-0005-0000-0000-000029060000}"/>
    <cellStyle name="Comma 17 3 2 2 5" xfId="6471" xr:uid="{00000000-0005-0000-0000-00002A060000}"/>
    <cellStyle name="Comma 17 3 2 2 5 2" xfId="12245" xr:uid="{00000000-0005-0000-0000-00002B060000}"/>
    <cellStyle name="Comma 17 3 2 2 5 2 2" xfId="20200" xr:uid="{00000000-0005-0000-0000-00002C060000}"/>
    <cellStyle name="Comma 17 3 2 2 5 3" xfId="15791" xr:uid="{00000000-0005-0000-0000-00002D060000}"/>
    <cellStyle name="Comma 17 3 2 2 6" xfId="4242" xr:uid="{00000000-0005-0000-0000-00002E060000}"/>
    <cellStyle name="Comma 17 3 2 2 6 2" xfId="10368" xr:uid="{00000000-0005-0000-0000-00002F060000}"/>
    <cellStyle name="Comma 17 3 2 2 6 2 2" xfId="18336" xr:uid="{00000000-0005-0000-0000-000030060000}"/>
    <cellStyle name="Comma 17 3 2 2 6 3" xfId="13927" xr:uid="{00000000-0005-0000-0000-000031060000}"/>
    <cellStyle name="Comma 17 3 2 2 7" xfId="8851" xr:uid="{00000000-0005-0000-0000-000032060000}"/>
    <cellStyle name="Comma 17 3 2 2 7 2" xfId="17277" xr:uid="{00000000-0005-0000-0000-000033060000}"/>
    <cellStyle name="Comma 17 3 2 2 8" xfId="21192" xr:uid="{00000000-0005-0000-0000-000034060000}"/>
    <cellStyle name="Comma 17 3 2 3" xfId="785" xr:uid="{00000000-0005-0000-0000-000035060000}"/>
    <cellStyle name="Comma 17 3 2 3 2" xfId="786" xr:uid="{00000000-0005-0000-0000-000036060000}"/>
    <cellStyle name="Comma 17 3 2 3 2 2" xfId="787" xr:uid="{00000000-0005-0000-0000-000037060000}"/>
    <cellStyle name="Comma 17 3 2 3 2 2 2" xfId="788" xr:uid="{00000000-0005-0000-0000-000038060000}"/>
    <cellStyle name="Comma 17 3 2 3 2 2 2 2" xfId="5340" xr:uid="{00000000-0005-0000-0000-000039060000}"/>
    <cellStyle name="Comma 17 3 2 3 2 2 2 2 2" xfId="11316" xr:uid="{00000000-0005-0000-0000-00003A060000}"/>
    <cellStyle name="Comma 17 3 2 3 2 2 2 2 2 2" xfId="19274" xr:uid="{00000000-0005-0000-0000-00003B060000}"/>
    <cellStyle name="Comma 17 3 2 3 2 2 2 2 3" xfId="14865" xr:uid="{00000000-0005-0000-0000-00003C060000}"/>
    <cellStyle name="Comma 17 3 2 3 2 2 3" xfId="6477" xr:uid="{00000000-0005-0000-0000-00003D060000}"/>
    <cellStyle name="Comma 17 3 2 3 2 2 3 2" xfId="12251" xr:uid="{00000000-0005-0000-0000-00003E060000}"/>
    <cellStyle name="Comma 17 3 2 3 2 2 3 2 2" xfId="20206" xr:uid="{00000000-0005-0000-0000-00003F060000}"/>
    <cellStyle name="Comma 17 3 2 3 2 2 3 3" xfId="15797" xr:uid="{00000000-0005-0000-0000-000040060000}"/>
    <cellStyle name="Comma 17 3 2 3 2 2 4" xfId="4248" xr:uid="{00000000-0005-0000-0000-000041060000}"/>
    <cellStyle name="Comma 17 3 2 3 2 2 4 2" xfId="10374" xr:uid="{00000000-0005-0000-0000-000042060000}"/>
    <cellStyle name="Comma 17 3 2 3 2 2 4 2 2" xfId="18342" xr:uid="{00000000-0005-0000-0000-000043060000}"/>
    <cellStyle name="Comma 17 3 2 3 2 2 4 3" xfId="13933" xr:uid="{00000000-0005-0000-0000-000044060000}"/>
    <cellStyle name="Comma 17 3 2 3 2 2 5" xfId="8845" xr:uid="{00000000-0005-0000-0000-000045060000}"/>
    <cellStyle name="Comma 17 3 2 3 2 2 5 2" xfId="17271" xr:uid="{00000000-0005-0000-0000-000046060000}"/>
    <cellStyle name="Comma 17 3 2 3 2 2 6" xfId="21198" xr:uid="{00000000-0005-0000-0000-000047060000}"/>
    <cellStyle name="Comma 17 3 2 3 2 3" xfId="789" xr:uid="{00000000-0005-0000-0000-000048060000}"/>
    <cellStyle name="Comma 17 3 2 3 2 3 2" xfId="5339" xr:uid="{00000000-0005-0000-0000-000049060000}"/>
    <cellStyle name="Comma 17 3 2 3 2 3 2 2" xfId="11315" xr:uid="{00000000-0005-0000-0000-00004A060000}"/>
    <cellStyle name="Comma 17 3 2 3 2 3 2 2 2" xfId="19273" xr:uid="{00000000-0005-0000-0000-00004B060000}"/>
    <cellStyle name="Comma 17 3 2 3 2 3 2 3" xfId="14864" xr:uid="{00000000-0005-0000-0000-00004C060000}"/>
    <cellStyle name="Comma 17 3 2 3 2 4" xfId="6476" xr:uid="{00000000-0005-0000-0000-00004D060000}"/>
    <cellStyle name="Comma 17 3 2 3 2 4 2" xfId="12250" xr:uid="{00000000-0005-0000-0000-00004E060000}"/>
    <cellStyle name="Comma 17 3 2 3 2 4 2 2" xfId="20205" xr:uid="{00000000-0005-0000-0000-00004F060000}"/>
    <cellStyle name="Comma 17 3 2 3 2 4 3" xfId="15796" xr:uid="{00000000-0005-0000-0000-000050060000}"/>
    <cellStyle name="Comma 17 3 2 3 2 5" xfId="4247" xr:uid="{00000000-0005-0000-0000-000051060000}"/>
    <cellStyle name="Comma 17 3 2 3 2 5 2" xfId="10373" xr:uid="{00000000-0005-0000-0000-000052060000}"/>
    <cellStyle name="Comma 17 3 2 3 2 5 2 2" xfId="18341" xr:uid="{00000000-0005-0000-0000-000053060000}"/>
    <cellStyle name="Comma 17 3 2 3 2 5 3" xfId="13932" xr:uid="{00000000-0005-0000-0000-000054060000}"/>
    <cellStyle name="Comma 17 3 2 3 2 6" xfId="8846" xr:uid="{00000000-0005-0000-0000-000055060000}"/>
    <cellStyle name="Comma 17 3 2 3 2 6 2" xfId="17272" xr:uid="{00000000-0005-0000-0000-000056060000}"/>
    <cellStyle name="Comma 17 3 2 3 2 7" xfId="21197" xr:uid="{00000000-0005-0000-0000-000057060000}"/>
    <cellStyle name="Comma 17 3 2 3 3" xfId="790" xr:uid="{00000000-0005-0000-0000-000058060000}"/>
    <cellStyle name="Comma 17 3 2 3 3 2" xfId="791" xr:uid="{00000000-0005-0000-0000-000059060000}"/>
    <cellStyle name="Comma 17 3 2 3 3 2 2" xfId="5341" xr:uid="{00000000-0005-0000-0000-00005A060000}"/>
    <cellStyle name="Comma 17 3 2 3 3 2 2 2" xfId="11317" xr:uid="{00000000-0005-0000-0000-00005B060000}"/>
    <cellStyle name="Comma 17 3 2 3 3 2 2 2 2" xfId="19275" xr:uid="{00000000-0005-0000-0000-00005C060000}"/>
    <cellStyle name="Comma 17 3 2 3 3 2 2 3" xfId="14866" xr:uid="{00000000-0005-0000-0000-00005D060000}"/>
    <cellStyle name="Comma 17 3 2 3 3 3" xfId="6478" xr:uid="{00000000-0005-0000-0000-00005E060000}"/>
    <cellStyle name="Comma 17 3 2 3 3 3 2" xfId="12252" xr:uid="{00000000-0005-0000-0000-00005F060000}"/>
    <cellStyle name="Comma 17 3 2 3 3 3 2 2" xfId="20207" xr:uid="{00000000-0005-0000-0000-000060060000}"/>
    <cellStyle name="Comma 17 3 2 3 3 3 3" xfId="15798" xr:uid="{00000000-0005-0000-0000-000061060000}"/>
    <cellStyle name="Comma 17 3 2 3 3 4" xfId="4249" xr:uid="{00000000-0005-0000-0000-000062060000}"/>
    <cellStyle name="Comma 17 3 2 3 3 4 2" xfId="10375" xr:uid="{00000000-0005-0000-0000-000063060000}"/>
    <cellStyle name="Comma 17 3 2 3 3 4 2 2" xfId="18343" xr:uid="{00000000-0005-0000-0000-000064060000}"/>
    <cellStyle name="Comma 17 3 2 3 3 4 3" xfId="13934" xr:uid="{00000000-0005-0000-0000-000065060000}"/>
    <cellStyle name="Comma 17 3 2 3 3 5" xfId="8844" xr:uid="{00000000-0005-0000-0000-000066060000}"/>
    <cellStyle name="Comma 17 3 2 3 3 5 2" xfId="17270" xr:uid="{00000000-0005-0000-0000-000067060000}"/>
    <cellStyle name="Comma 17 3 2 3 3 6" xfId="21199" xr:uid="{00000000-0005-0000-0000-000068060000}"/>
    <cellStyle name="Comma 17 3 2 3 4" xfId="792" xr:uid="{00000000-0005-0000-0000-000069060000}"/>
    <cellStyle name="Comma 17 3 2 3 4 2" xfId="5338" xr:uid="{00000000-0005-0000-0000-00006A060000}"/>
    <cellStyle name="Comma 17 3 2 3 4 2 2" xfId="11314" xr:uid="{00000000-0005-0000-0000-00006B060000}"/>
    <cellStyle name="Comma 17 3 2 3 4 2 2 2" xfId="19272" xr:uid="{00000000-0005-0000-0000-00006C060000}"/>
    <cellStyle name="Comma 17 3 2 3 4 2 3" xfId="14863" xr:uid="{00000000-0005-0000-0000-00006D060000}"/>
    <cellStyle name="Comma 17 3 2 3 5" xfId="6475" xr:uid="{00000000-0005-0000-0000-00006E060000}"/>
    <cellStyle name="Comma 17 3 2 3 5 2" xfId="12249" xr:uid="{00000000-0005-0000-0000-00006F060000}"/>
    <cellStyle name="Comma 17 3 2 3 5 2 2" xfId="20204" xr:uid="{00000000-0005-0000-0000-000070060000}"/>
    <cellStyle name="Comma 17 3 2 3 5 3" xfId="15795" xr:uid="{00000000-0005-0000-0000-000071060000}"/>
    <cellStyle name="Comma 17 3 2 3 6" xfId="4246" xr:uid="{00000000-0005-0000-0000-000072060000}"/>
    <cellStyle name="Comma 17 3 2 3 6 2" xfId="10372" xr:uid="{00000000-0005-0000-0000-000073060000}"/>
    <cellStyle name="Comma 17 3 2 3 6 2 2" xfId="18340" xr:uid="{00000000-0005-0000-0000-000074060000}"/>
    <cellStyle name="Comma 17 3 2 3 6 3" xfId="13931" xr:uid="{00000000-0005-0000-0000-000075060000}"/>
    <cellStyle name="Comma 17 3 2 3 7" xfId="8847" xr:uid="{00000000-0005-0000-0000-000076060000}"/>
    <cellStyle name="Comma 17 3 2 3 7 2" xfId="17273" xr:uid="{00000000-0005-0000-0000-000077060000}"/>
    <cellStyle name="Comma 17 3 2 3 8" xfId="21196" xr:uid="{00000000-0005-0000-0000-000078060000}"/>
    <cellStyle name="Comma 17 3 2 4" xfId="793" xr:uid="{00000000-0005-0000-0000-000079060000}"/>
    <cellStyle name="Comma 17 3 2 4 2" xfId="794" xr:uid="{00000000-0005-0000-0000-00007A060000}"/>
    <cellStyle name="Comma 17 3 2 4 2 2" xfId="795" xr:uid="{00000000-0005-0000-0000-00007B060000}"/>
    <cellStyle name="Comma 17 3 2 4 2 2 2" xfId="796" xr:uid="{00000000-0005-0000-0000-00007C060000}"/>
    <cellStyle name="Comma 17 3 2 4 2 2 2 2" xfId="5344" xr:uid="{00000000-0005-0000-0000-00007D060000}"/>
    <cellStyle name="Comma 17 3 2 4 2 2 2 2 2" xfId="11320" xr:uid="{00000000-0005-0000-0000-00007E060000}"/>
    <cellStyle name="Comma 17 3 2 4 2 2 2 2 2 2" xfId="19278" xr:uid="{00000000-0005-0000-0000-00007F060000}"/>
    <cellStyle name="Comma 17 3 2 4 2 2 2 2 3" xfId="14869" xr:uid="{00000000-0005-0000-0000-000080060000}"/>
    <cellStyle name="Comma 17 3 2 4 2 2 3" xfId="6481" xr:uid="{00000000-0005-0000-0000-000081060000}"/>
    <cellStyle name="Comma 17 3 2 4 2 2 3 2" xfId="12255" xr:uid="{00000000-0005-0000-0000-000082060000}"/>
    <cellStyle name="Comma 17 3 2 4 2 2 3 2 2" xfId="20210" xr:uid="{00000000-0005-0000-0000-000083060000}"/>
    <cellStyle name="Comma 17 3 2 4 2 2 3 3" xfId="15801" xr:uid="{00000000-0005-0000-0000-000084060000}"/>
    <cellStyle name="Comma 17 3 2 4 2 2 4" xfId="4252" xr:uid="{00000000-0005-0000-0000-000085060000}"/>
    <cellStyle name="Comma 17 3 2 4 2 2 4 2" xfId="10378" xr:uid="{00000000-0005-0000-0000-000086060000}"/>
    <cellStyle name="Comma 17 3 2 4 2 2 4 2 2" xfId="18346" xr:uid="{00000000-0005-0000-0000-000087060000}"/>
    <cellStyle name="Comma 17 3 2 4 2 2 4 3" xfId="13937" xr:uid="{00000000-0005-0000-0000-000088060000}"/>
    <cellStyle name="Comma 17 3 2 4 2 2 5" xfId="8841" xr:uid="{00000000-0005-0000-0000-000089060000}"/>
    <cellStyle name="Comma 17 3 2 4 2 2 5 2" xfId="17267" xr:uid="{00000000-0005-0000-0000-00008A060000}"/>
    <cellStyle name="Comma 17 3 2 4 2 2 6" xfId="21202" xr:uid="{00000000-0005-0000-0000-00008B060000}"/>
    <cellStyle name="Comma 17 3 2 4 2 3" xfId="797" xr:uid="{00000000-0005-0000-0000-00008C060000}"/>
    <cellStyle name="Comma 17 3 2 4 2 3 2" xfId="5343" xr:uid="{00000000-0005-0000-0000-00008D060000}"/>
    <cellStyle name="Comma 17 3 2 4 2 3 2 2" xfId="11319" xr:uid="{00000000-0005-0000-0000-00008E060000}"/>
    <cellStyle name="Comma 17 3 2 4 2 3 2 2 2" xfId="19277" xr:uid="{00000000-0005-0000-0000-00008F060000}"/>
    <cellStyle name="Comma 17 3 2 4 2 3 2 3" xfId="14868" xr:uid="{00000000-0005-0000-0000-000090060000}"/>
    <cellStyle name="Comma 17 3 2 4 2 4" xfId="6480" xr:uid="{00000000-0005-0000-0000-000091060000}"/>
    <cellStyle name="Comma 17 3 2 4 2 4 2" xfId="12254" xr:uid="{00000000-0005-0000-0000-000092060000}"/>
    <cellStyle name="Comma 17 3 2 4 2 4 2 2" xfId="20209" xr:uid="{00000000-0005-0000-0000-000093060000}"/>
    <cellStyle name="Comma 17 3 2 4 2 4 3" xfId="15800" xr:uid="{00000000-0005-0000-0000-000094060000}"/>
    <cellStyle name="Comma 17 3 2 4 2 5" xfId="4251" xr:uid="{00000000-0005-0000-0000-000095060000}"/>
    <cellStyle name="Comma 17 3 2 4 2 5 2" xfId="10377" xr:uid="{00000000-0005-0000-0000-000096060000}"/>
    <cellStyle name="Comma 17 3 2 4 2 5 2 2" xfId="18345" xr:uid="{00000000-0005-0000-0000-000097060000}"/>
    <cellStyle name="Comma 17 3 2 4 2 5 3" xfId="13936" xr:uid="{00000000-0005-0000-0000-000098060000}"/>
    <cellStyle name="Comma 17 3 2 4 2 6" xfId="8842" xr:uid="{00000000-0005-0000-0000-000099060000}"/>
    <cellStyle name="Comma 17 3 2 4 2 6 2" xfId="17268" xr:uid="{00000000-0005-0000-0000-00009A060000}"/>
    <cellStyle name="Comma 17 3 2 4 2 7" xfId="21201" xr:uid="{00000000-0005-0000-0000-00009B060000}"/>
    <cellStyle name="Comma 17 3 2 4 3" xfId="798" xr:uid="{00000000-0005-0000-0000-00009C060000}"/>
    <cellStyle name="Comma 17 3 2 4 3 2" xfId="799" xr:uid="{00000000-0005-0000-0000-00009D060000}"/>
    <cellStyle name="Comma 17 3 2 4 3 2 2" xfId="5345" xr:uid="{00000000-0005-0000-0000-00009E060000}"/>
    <cellStyle name="Comma 17 3 2 4 3 2 2 2" xfId="11321" xr:uid="{00000000-0005-0000-0000-00009F060000}"/>
    <cellStyle name="Comma 17 3 2 4 3 2 2 2 2" xfId="19279" xr:uid="{00000000-0005-0000-0000-0000A0060000}"/>
    <cellStyle name="Comma 17 3 2 4 3 2 2 3" xfId="14870" xr:uid="{00000000-0005-0000-0000-0000A1060000}"/>
    <cellStyle name="Comma 17 3 2 4 3 3" xfId="6482" xr:uid="{00000000-0005-0000-0000-0000A2060000}"/>
    <cellStyle name="Comma 17 3 2 4 3 3 2" xfId="12256" xr:uid="{00000000-0005-0000-0000-0000A3060000}"/>
    <cellStyle name="Comma 17 3 2 4 3 3 2 2" xfId="20211" xr:uid="{00000000-0005-0000-0000-0000A4060000}"/>
    <cellStyle name="Comma 17 3 2 4 3 3 3" xfId="15802" xr:uid="{00000000-0005-0000-0000-0000A5060000}"/>
    <cellStyle name="Comma 17 3 2 4 3 4" xfId="4253" xr:uid="{00000000-0005-0000-0000-0000A6060000}"/>
    <cellStyle name="Comma 17 3 2 4 3 4 2" xfId="10379" xr:uid="{00000000-0005-0000-0000-0000A7060000}"/>
    <cellStyle name="Comma 17 3 2 4 3 4 2 2" xfId="18347" xr:uid="{00000000-0005-0000-0000-0000A8060000}"/>
    <cellStyle name="Comma 17 3 2 4 3 4 3" xfId="13938" xr:uid="{00000000-0005-0000-0000-0000A9060000}"/>
    <cellStyle name="Comma 17 3 2 4 3 5" xfId="8840" xr:uid="{00000000-0005-0000-0000-0000AA060000}"/>
    <cellStyle name="Comma 17 3 2 4 3 5 2" xfId="17266" xr:uid="{00000000-0005-0000-0000-0000AB060000}"/>
    <cellStyle name="Comma 17 3 2 4 3 6" xfId="21203" xr:uid="{00000000-0005-0000-0000-0000AC060000}"/>
    <cellStyle name="Comma 17 3 2 4 4" xfId="800" xr:uid="{00000000-0005-0000-0000-0000AD060000}"/>
    <cellStyle name="Comma 17 3 2 4 4 2" xfId="5342" xr:uid="{00000000-0005-0000-0000-0000AE060000}"/>
    <cellStyle name="Comma 17 3 2 4 4 2 2" xfId="11318" xr:uid="{00000000-0005-0000-0000-0000AF060000}"/>
    <cellStyle name="Comma 17 3 2 4 4 2 2 2" xfId="19276" xr:uid="{00000000-0005-0000-0000-0000B0060000}"/>
    <cellStyle name="Comma 17 3 2 4 4 2 3" xfId="14867" xr:uid="{00000000-0005-0000-0000-0000B1060000}"/>
    <cellStyle name="Comma 17 3 2 4 5" xfId="6479" xr:uid="{00000000-0005-0000-0000-0000B2060000}"/>
    <cellStyle name="Comma 17 3 2 4 5 2" xfId="12253" xr:uid="{00000000-0005-0000-0000-0000B3060000}"/>
    <cellStyle name="Comma 17 3 2 4 5 2 2" xfId="20208" xr:uid="{00000000-0005-0000-0000-0000B4060000}"/>
    <cellStyle name="Comma 17 3 2 4 5 3" xfId="15799" xr:uid="{00000000-0005-0000-0000-0000B5060000}"/>
    <cellStyle name="Comma 17 3 2 4 6" xfId="4250" xr:uid="{00000000-0005-0000-0000-0000B6060000}"/>
    <cellStyle name="Comma 17 3 2 4 6 2" xfId="10376" xr:uid="{00000000-0005-0000-0000-0000B7060000}"/>
    <cellStyle name="Comma 17 3 2 4 6 2 2" xfId="18344" xr:uid="{00000000-0005-0000-0000-0000B8060000}"/>
    <cellStyle name="Comma 17 3 2 4 6 3" xfId="13935" xr:uid="{00000000-0005-0000-0000-0000B9060000}"/>
    <cellStyle name="Comma 17 3 2 4 7" xfId="8843" xr:uid="{00000000-0005-0000-0000-0000BA060000}"/>
    <cellStyle name="Comma 17 3 2 4 7 2" xfId="17269" xr:uid="{00000000-0005-0000-0000-0000BB060000}"/>
    <cellStyle name="Comma 17 3 2 4 8" xfId="21200" xr:uid="{00000000-0005-0000-0000-0000BC060000}"/>
    <cellStyle name="Comma 17 3 2 5" xfId="801" xr:uid="{00000000-0005-0000-0000-0000BD060000}"/>
    <cellStyle name="Comma 17 3 2 5 2" xfId="802" xr:uid="{00000000-0005-0000-0000-0000BE060000}"/>
    <cellStyle name="Comma 17 3 2 5 2 2" xfId="803" xr:uid="{00000000-0005-0000-0000-0000BF060000}"/>
    <cellStyle name="Comma 17 3 2 5 2 2 2" xfId="5347" xr:uid="{00000000-0005-0000-0000-0000C0060000}"/>
    <cellStyle name="Comma 17 3 2 5 2 2 2 2" xfId="11323" xr:uid="{00000000-0005-0000-0000-0000C1060000}"/>
    <cellStyle name="Comma 17 3 2 5 2 2 2 2 2" xfId="19281" xr:uid="{00000000-0005-0000-0000-0000C2060000}"/>
    <cellStyle name="Comma 17 3 2 5 2 2 2 3" xfId="14872" xr:uid="{00000000-0005-0000-0000-0000C3060000}"/>
    <cellStyle name="Comma 17 3 2 5 2 3" xfId="6484" xr:uid="{00000000-0005-0000-0000-0000C4060000}"/>
    <cellStyle name="Comma 17 3 2 5 2 3 2" xfId="12258" xr:uid="{00000000-0005-0000-0000-0000C5060000}"/>
    <cellStyle name="Comma 17 3 2 5 2 3 2 2" xfId="20213" xr:uid="{00000000-0005-0000-0000-0000C6060000}"/>
    <cellStyle name="Comma 17 3 2 5 2 3 3" xfId="15804" xr:uid="{00000000-0005-0000-0000-0000C7060000}"/>
    <cellStyle name="Comma 17 3 2 5 2 4" xfId="4255" xr:uid="{00000000-0005-0000-0000-0000C8060000}"/>
    <cellStyle name="Comma 17 3 2 5 2 4 2" xfId="10381" xr:uid="{00000000-0005-0000-0000-0000C9060000}"/>
    <cellStyle name="Comma 17 3 2 5 2 4 2 2" xfId="18349" xr:uid="{00000000-0005-0000-0000-0000CA060000}"/>
    <cellStyle name="Comma 17 3 2 5 2 4 3" xfId="13940" xr:uid="{00000000-0005-0000-0000-0000CB060000}"/>
    <cellStyle name="Comma 17 3 2 5 2 5" xfId="8838" xr:uid="{00000000-0005-0000-0000-0000CC060000}"/>
    <cellStyle name="Comma 17 3 2 5 2 5 2" xfId="17264" xr:uid="{00000000-0005-0000-0000-0000CD060000}"/>
    <cellStyle name="Comma 17 3 2 5 2 6" xfId="21205" xr:uid="{00000000-0005-0000-0000-0000CE060000}"/>
    <cellStyle name="Comma 17 3 2 5 3" xfId="804" xr:uid="{00000000-0005-0000-0000-0000CF060000}"/>
    <cellStyle name="Comma 17 3 2 5 3 2" xfId="5346" xr:uid="{00000000-0005-0000-0000-0000D0060000}"/>
    <cellStyle name="Comma 17 3 2 5 3 2 2" xfId="11322" xr:uid="{00000000-0005-0000-0000-0000D1060000}"/>
    <cellStyle name="Comma 17 3 2 5 3 2 2 2" xfId="19280" xr:uid="{00000000-0005-0000-0000-0000D2060000}"/>
    <cellStyle name="Comma 17 3 2 5 3 2 3" xfId="14871" xr:uid="{00000000-0005-0000-0000-0000D3060000}"/>
    <cellStyle name="Comma 17 3 2 5 4" xfId="6483" xr:uid="{00000000-0005-0000-0000-0000D4060000}"/>
    <cellStyle name="Comma 17 3 2 5 4 2" xfId="12257" xr:uid="{00000000-0005-0000-0000-0000D5060000}"/>
    <cellStyle name="Comma 17 3 2 5 4 2 2" xfId="20212" xr:uid="{00000000-0005-0000-0000-0000D6060000}"/>
    <cellStyle name="Comma 17 3 2 5 4 3" xfId="15803" xr:uid="{00000000-0005-0000-0000-0000D7060000}"/>
    <cellStyle name="Comma 17 3 2 5 5" xfId="4254" xr:uid="{00000000-0005-0000-0000-0000D8060000}"/>
    <cellStyle name="Comma 17 3 2 5 5 2" xfId="10380" xr:uid="{00000000-0005-0000-0000-0000D9060000}"/>
    <cellStyle name="Comma 17 3 2 5 5 2 2" xfId="18348" xr:uid="{00000000-0005-0000-0000-0000DA060000}"/>
    <cellStyle name="Comma 17 3 2 5 5 3" xfId="13939" xr:uid="{00000000-0005-0000-0000-0000DB060000}"/>
    <cellStyle name="Comma 17 3 2 5 6" xfId="8839" xr:uid="{00000000-0005-0000-0000-0000DC060000}"/>
    <cellStyle name="Comma 17 3 2 5 6 2" xfId="17265" xr:uid="{00000000-0005-0000-0000-0000DD060000}"/>
    <cellStyle name="Comma 17 3 2 5 7" xfId="21204" xr:uid="{00000000-0005-0000-0000-0000DE060000}"/>
    <cellStyle name="Comma 17 3 2 6" xfId="805" xr:uid="{00000000-0005-0000-0000-0000DF060000}"/>
    <cellStyle name="Comma 17 3 2 6 2" xfId="806" xr:uid="{00000000-0005-0000-0000-0000E0060000}"/>
    <cellStyle name="Comma 17 3 2 6 2 2" xfId="807" xr:uid="{00000000-0005-0000-0000-0000E1060000}"/>
    <cellStyle name="Comma 17 3 2 6 2 2 2" xfId="5349" xr:uid="{00000000-0005-0000-0000-0000E2060000}"/>
    <cellStyle name="Comma 17 3 2 6 2 2 2 2" xfId="11325" xr:uid="{00000000-0005-0000-0000-0000E3060000}"/>
    <cellStyle name="Comma 17 3 2 6 2 2 2 2 2" xfId="19283" xr:uid="{00000000-0005-0000-0000-0000E4060000}"/>
    <cellStyle name="Comma 17 3 2 6 2 2 2 3" xfId="14874" xr:uid="{00000000-0005-0000-0000-0000E5060000}"/>
    <cellStyle name="Comma 17 3 2 6 2 3" xfId="6486" xr:uid="{00000000-0005-0000-0000-0000E6060000}"/>
    <cellStyle name="Comma 17 3 2 6 2 3 2" xfId="12260" xr:uid="{00000000-0005-0000-0000-0000E7060000}"/>
    <cellStyle name="Comma 17 3 2 6 2 3 2 2" xfId="20215" xr:uid="{00000000-0005-0000-0000-0000E8060000}"/>
    <cellStyle name="Comma 17 3 2 6 2 3 3" xfId="15806" xr:uid="{00000000-0005-0000-0000-0000E9060000}"/>
    <cellStyle name="Comma 17 3 2 6 2 4" xfId="4257" xr:uid="{00000000-0005-0000-0000-0000EA060000}"/>
    <cellStyle name="Comma 17 3 2 6 2 4 2" xfId="10383" xr:uid="{00000000-0005-0000-0000-0000EB060000}"/>
    <cellStyle name="Comma 17 3 2 6 2 4 2 2" xfId="18351" xr:uid="{00000000-0005-0000-0000-0000EC060000}"/>
    <cellStyle name="Comma 17 3 2 6 2 4 3" xfId="13942" xr:uid="{00000000-0005-0000-0000-0000ED060000}"/>
    <cellStyle name="Comma 17 3 2 6 2 5" xfId="8836" xr:uid="{00000000-0005-0000-0000-0000EE060000}"/>
    <cellStyle name="Comma 17 3 2 6 2 5 2" xfId="17262" xr:uid="{00000000-0005-0000-0000-0000EF060000}"/>
    <cellStyle name="Comma 17 3 2 6 2 6" xfId="21207" xr:uid="{00000000-0005-0000-0000-0000F0060000}"/>
    <cellStyle name="Comma 17 3 2 6 3" xfId="808" xr:uid="{00000000-0005-0000-0000-0000F1060000}"/>
    <cellStyle name="Comma 17 3 2 6 3 2" xfId="5348" xr:uid="{00000000-0005-0000-0000-0000F2060000}"/>
    <cellStyle name="Comma 17 3 2 6 3 2 2" xfId="11324" xr:uid="{00000000-0005-0000-0000-0000F3060000}"/>
    <cellStyle name="Comma 17 3 2 6 3 2 2 2" xfId="19282" xr:uid="{00000000-0005-0000-0000-0000F4060000}"/>
    <cellStyle name="Comma 17 3 2 6 3 2 3" xfId="14873" xr:uid="{00000000-0005-0000-0000-0000F5060000}"/>
    <cellStyle name="Comma 17 3 2 6 4" xfId="6485" xr:uid="{00000000-0005-0000-0000-0000F6060000}"/>
    <cellStyle name="Comma 17 3 2 6 4 2" xfId="12259" xr:uid="{00000000-0005-0000-0000-0000F7060000}"/>
    <cellStyle name="Comma 17 3 2 6 4 2 2" xfId="20214" xr:uid="{00000000-0005-0000-0000-0000F8060000}"/>
    <cellStyle name="Comma 17 3 2 6 4 3" xfId="15805" xr:uid="{00000000-0005-0000-0000-0000F9060000}"/>
    <cellStyle name="Comma 17 3 2 6 5" xfId="4256" xr:uid="{00000000-0005-0000-0000-0000FA060000}"/>
    <cellStyle name="Comma 17 3 2 6 5 2" xfId="10382" xr:uid="{00000000-0005-0000-0000-0000FB060000}"/>
    <cellStyle name="Comma 17 3 2 6 5 2 2" xfId="18350" xr:uid="{00000000-0005-0000-0000-0000FC060000}"/>
    <cellStyle name="Comma 17 3 2 6 5 3" xfId="13941" xr:uid="{00000000-0005-0000-0000-0000FD060000}"/>
    <cellStyle name="Comma 17 3 2 6 6" xfId="8837" xr:uid="{00000000-0005-0000-0000-0000FE060000}"/>
    <cellStyle name="Comma 17 3 2 6 6 2" xfId="17263" xr:uid="{00000000-0005-0000-0000-0000FF060000}"/>
    <cellStyle name="Comma 17 3 2 6 7" xfId="21206" xr:uid="{00000000-0005-0000-0000-000000070000}"/>
    <cellStyle name="Comma 17 3 2 7" xfId="809" xr:uid="{00000000-0005-0000-0000-000001070000}"/>
    <cellStyle name="Comma 17 3 2 7 2" xfId="810" xr:uid="{00000000-0005-0000-0000-000002070000}"/>
    <cellStyle name="Comma 17 3 2 7 2 2" xfId="5350" xr:uid="{00000000-0005-0000-0000-000003070000}"/>
    <cellStyle name="Comma 17 3 2 7 2 2 2" xfId="11326" xr:uid="{00000000-0005-0000-0000-000004070000}"/>
    <cellStyle name="Comma 17 3 2 7 2 2 2 2" xfId="19284" xr:uid="{00000000-0005-0000-0000-000005070000}"/>
    <cellStyle name="Comma 17 3 2 7 2 2 3" xfId="14875" xr:uid="{00000000-0005-0000-0000-000006070000}"/>
    <cellStyle name="Comma 17 3 2 7 3" xfId="6487" xr:uid="{00000000-0005-0000-0000-000007070000}"/>
    <cellStyle name="Comma 17 3 2 7 3 2" xfId="12261" xr:uid="{00000000-0005-0000-0000-000008070000}"/>
    <cellStyle name="Comma 17 3 2 7 3 2 2" xfId="20216" xr:uid="{00000000-0005-0000-0000-000009070000}"/>
    <cellStyle name="Comma 17 3 2 7 3 3" xfId="15807" xr:uid="{00000000-0005-0000-0000-00000A070000}"/>
    <cellStyle name="Comma 17 3 2 7 4" xfId="4258" xr:uid="{00000000-0005-0000-0000-00000B070000}"/>
    <cellStyle name="Comma 17 3 2 7 4 2" xfId="10384" xr:uid="{00000000-0005-0000-0000-00000C070000}"/>
    <cellStyle name="Comma 17 3 2 7 4 2 2" xfId="18352" xr:uid="{00000000-0005-0000-0000-00000D070000}"/>
    <cellStyle name="Comma 17 3 2 7 4 3" xfId="13943" xr:uid="{00000000-0005-0000-0000-00000E070000}"/>
    <cellStyle name="Comma 17 3 2 7 5" xfId="8835" xr:uid="{00000000-0005-0000-0000-00000F070000}"/>
    <cellStyle name="Comma 17 3 2 7 5 2" xfId="17261" xr:uid="{00000000-0005-0000-0000-000010070000}"/>
    <cellStyle name="Comma 17 3 2 7 6" xfId="21208" xr:uid="{00000000-0005-0000-0000-000011070000}"/>
    <cellStyle name="Comma 17 3 2 8" xfId="811" xr:uid="{00000000-0005-0000-0000-000012070000}"/>
    <cellStyle name="Comma 17 3 2 8 2" xfId="5333" xr:uid="{00000000-0005-0000-0000-000013070000}"/>
    <cellStyle name="Comma 17 3 2 8 2 2" xfId="11309" xr:uid="{00000000-0005-0000-0000-000014070000}"/>
    <cellStyle name="Comma 17 3 2 8 2 2 2" xfId="19267" xr:uid="{00000000-0005-0000-0000-000015070000}"/>
    <cellStyle name="Comma 17 3 2 8 2 3" xfId="14858" xr:uid="{00000000-0005-0000-0000-000016070000}"/>
    <cellStyle name="Comma 17 3 2 9" xfId="6470" xr:uid="{00000000-0005-0000-0000-000017070000}"/>
    <cellStyle name="Comma 17 3 2 9 2" xfId="12244" xr:uid="{00000000-0005-0000-0000-000018070000}"/>
    <cellStyle name="Comma 17 3 2 9 2 2" xfId="20199" xr:uid="{00000000-0005-0000-0000-000019070000}"/>
    <cellStyle name="Comma 17 3 2 9 3" xfId="15790" xr:uid="{00000000-0005-0000-0000-00001A070000}"/>
    <cellStyle name="Comma 170" xfId="6987" xr:uid="{00000000-0005-0000-0000-00001B070000}"/>
    <cellStyle name="Comma 171" xfId="7804" xr:uid="{00000000-0005-0000-0000-00001C070000}"/>
    <cellStyle name="Comma 172" xfId="6890" xr:uid="{00000000-0005-0000-0000-00001D070000}"/>
    <cellStyle name="Comma 173" xfId="7790" xr:uid="{00000000-0005-0000-0000-00001E070000}"/>
    <cellStyle name="Comma 174" xfId="7937" xr:uid="{00000000-0005-0000-0000-00001F070000}"/>
    <cellStyle name="Comma 175" xfId="7778" xr:uid="{00000000-0005-0000-0000-000020070000}"/>
    <cellStyle name="Comma 176" xfId="7910" xr:uid="{00000000-0005-0000-0000-000021070000}"/>
    <cellStyle name="Comma 177" xfId="7930" xr:uid="{00000000-0005-0000-0000-000022070000}"/>
    <cellStyle name="Comma 178" xfId="7962" xr:uid="{00000000-0005-0000-0000-000023070000}"/>
    <cellStyle name="Comma 179" xfId="7904" xr:uid="{00000000-0005-0000-0000-000024070000}"/>
    <cellStyle name="Comma 18" xfId="812" xr:uid="{00000000-0005-0000-0000-000025070000}"/>
    <cellStyle name="Comma 18 2" xfId="813" xr:uid="{00000000-0005-0000-0000-000026070000}"/>
    <cellStyle name="Comma 180" xfId="7967" xr:uid="{00000000-0005-0000-0000-000027070000}"/>
    <cellStyle name="Comma 181" xfId="7879" xr:uid="{00000000-0005-0000-0000-000028070000}"/>
    <cellStyle name="Comma 182" xfId="6741" xr:uid="{00000000-0005-0000-0000-000029070000}"/>
    <cellStyle name="Comma 183" xfId="7959" xr:uid="{00000000-0005-0000-0000-00002A070000}"/>
    <cellStyle name="Comma 184" xfId="6731" xr:uid="{00000000-0005-0000-0000-00002B070000}"/>
    <cellStyle name="Comma 185" xfId="7159" xr:uid="{00000000-0005-0000-0000-00002C070000}"/>
    <cellStyle name="Comma 186" xfId="6721" xr:uid="{00000000-0005-0000-0000-00002D070000}"/>
    <cellStyle name="Comma 187" xfId="7716" xr:uid="{00000000-0005-0000-0000-00002E070000}"/>
    <cellStyle name="Comma 188" xfId="7941" xr:uid="{00000000-0005-0000-0000-00002F070000}"/>
    <cellStyle name="Comma 189" xfId="7301" xr:uid="{00000000-0005-0000-0000-000030070000}"/>
    <cellStyle name="Comma 19" xfId="814" xr:uid="{00000000-0005-0000-0000-000031070000}"/>
    <cellStyle name="Comma 190" xfId="7913" xr:uid="{00000000-0005-0000-0000-000032070000}"/>
    <cellStyle name="Comma 191" xfId="7211" xr:uid="{00000000-0005-0000-0000-000033070000}"/>
    <cellStyle name="Comma 192" xfId="7887" xr:uid="{00000000-0005-0000-0000-000034070000}"/>
    <cellStyle name="Comma 193" xfId="7194" xr:uid="{00000000-0005-0000-0000-000035070000}"/>
    <cellStyle name="Comma 194" xfId="7864" xr:uid="{00000000-0005-0000-0000-000036070000}"/>
    <cellStyle name="Comma 195" xfId="7138" xr:uid="{00000000-0005-0000-0000-000037070000}"/>
    <cellStyle name="Comma 196" xfId="7928" xr:uid="{00000000-0005-0000-0000-000038070000}"/>
    <cellStyle name="Comma 197" xfId="7120" xr:uid="{00000000-0005-0000-0000-000039070000}"/>
    <cellStyle name="Comma 198" xfId="7827" xr:uid="{00000000-0005-0000-0000-00003A070000}"/>
    <cellStyle name="Comma 199" xfId="6992" xr:uid="{00000000-0005-0000-0000-00003B070000}"/>
    <cellStyle name="Comma 2" xfId="815" xr:uid="{00000000-0005-0000-0000-00003C070000}"/>
    <cellStyle name="Comma 2 10" xfId="816" xr:uid="{00000000-0005-0000-0000-00003D070000}"/>
    <cellStyle name="Comma 2 11" xfId="5320" xr:uid="{00000000-0005-0000-0000-00003E070000}"/>
    <cellStyle name="Comma 2 2" xfId="817" xr:uid="{00000000-0005-0000-0000-00003F070000}"/>
    <cellStyle name="Comma 2 2 10" xfId="818" xr:uid="{00000000-0005-0000-0000-000040070000}"/>
    <cellStyle name="Comma 2 2 11" xfId="819" xr:uid="{00000000-0005-0000-0000-000041070000}"/>
    <cellStyle name="Comma 2 2 12" xfId="5351" xr:uid="{00000000-0005-0000-0000-000042070000}"/>
    <cellStyle name="Comma 2 2 2" xfId="820" xr:uid="{00000000-0005-0000-0000-000043070000}"/>
    <cellStyle name="Comma 2 2 2 10" xfId="821" xr:uid="{00000000-0005-0000-0000-000044070000}"/>
    <cellStyle name="Comma 2 2 2 11" xfId="822" xr:uid="{00000000-0005-0000-0000-000045070000}"/>
    <cellStyle name="Comma 2 2 2 12" xfId="4259" xr:uid="{00000000-0005-0000-0000-000046070000}"/>
    <cellStyle name="Comma 2 2 2 2" xfId="823" xr:uid="{00000000-0005-0000-0000-000047070000}"/>
    <cellStyle name="Comma 2 2 2 2 2" xfId="824" xr:uid="{00000000-0005-0000-0000-000048070000}"/>
    <cellStyle name="Comma 2 2 2 2_Copy of Xl0000002" xfId="825" xr:uid="{00000000-0005-0000-0000-000049070000}"/>
    <cellStyle name="Comma 2 2 2 3" xfId="826" xr:uid="{00000000-0005-0000-0000-00004A070000}"/>
    <cellStyle name="Comma 2 2 2 4" xfId="827" xr:uid="{00000000-0005-0000-0000-00004B070000}"/>
    <cellStyle name="Comma 2 2 2 5" xfId="828" xr:uid="{00000000-0005-0000-0000-00004C070000}"/>
    <cellStyle name="Comma 2 2 2 6" xfId="829" xr:uid="{00000000-0005-0000-0000-00004D070000}"/>
    <cellStyle name="Comma 2 2 2 7" xfId="830" xr:uid="{00000000-0005-0000-0000-00004E070000}"/>
    <cellStyle name="Comma 2 2 2 8" xfId="831" xr:uid="{00000000-0005-0000-0000-00004F070000}"/>
    <cellStyle name="Comma 2 2 2 9" xfId="832" xr:uid="{00000000-0005-0000-0000-000050070000}"/>
    <cellStyle name="Comma 2 2 2_Copy of Xl0000002" xfId="833" xr:uid="{00000000-0005-0000-0000-000051070000}"/>
    <cellStyle name="Comma 2 2 3" xfId="834" xr:uid="{00000000-0005-0000-0000-000052070000}"/>
    <cellStyle name="Comma 2 2 3 2" xfId="835" xr:uid="{00000000-0005-0000-0000-000053070000}"/>
    <cellStyle name="Comma 2 2 3 3" xfId="4260" xr:uid="{00000000-0005-0000-0000-000054070000}"/>
    <cellStyle name="Comma 2 2 4" xfId="836" xr:uid="{00000000-0005-0000-0000-000055070000}"/>
    <cellStyle name="Comma 2 2 4 2" xfId="837" xr:uid="{00000000-0005-0000-0000-000056070000}"/>
    <cellStyle name="Comma 2 2 5" xfId="838" xr:uid="{00000000-0005-0000-0000-000057070000}"/>
    <cellStyle name="Comma 2 2 6" xfId="839" xr:uid="{00000000-0005-0000-0000-000058070000}"/>
    <cellStyle name="Comma 2 2 7" xfId="840" xr:uid="{00000000-0005-0000-0000-000059070000}"/>
    <cellStyle name="Comma 2 2 8" xfId="841" xr:uid="{00000000-0005-0000-0000-00005A070000}"/>
    <cellStyle name="Comma 2 2 9" xfId="842" xr:uid="{00000000-0005-0000-0000-00005B070000}"/>
    <cellStyle name="Comma 2 2_CONDO_3,8,9,10_Update_09_December_2009" xfId="843" xr:uid="{00000000-0005-0000-0000-00005C070000}"/>
    <cellStyle name="Comma 2 3" xfId="844" xr:uid="{00000000-0005-0000-0000-00005D070000}"/>
    <cellStyle name="Comma 2 3 2" xfId="845" xr:uid="{00000000-0005-0000-0000-00005E070000}"/>
    <cellStyle name="Comma 2 3 3" xfId="846" xr:uid="{00000000-0005-0000-0000-00005F070000}"/>
    <cellStyle name="Comma 2 3 4" xfId="847" xr:uid="{00000000-0005-0000-0000-000060070000}"/>
    <cellStyle name="Comma 2 4" xfId="848" xr:uid="{00000000-0005-0000-0000-000061070000}"/>
    <cellStyle name="Comma 2 4 3" xfId="849" xr:uid="{00000000-0005-0000-0000-000062070000}"/>
    <cellStyle name="Comma 2 4 3 2" xfId="4261" xr:uid="{00000000-0005-0000-0000-000063070000}"/>
    <cellStyle name="Comma 2 4 4" xfId="850" xr:uid="{00000000-0005-0000-0000-000064070000}"/>
    <cellStyle name="Comma 2 5" xfId="851" xr:uid="{00000000-0005-0000-0000-000065070000}"/>
    <cellStyle name="Comma 2 6" xfId="852" xr:uid="{00000000-0005-0000-0000-000066070000}"/>
    <cellStyle name="Comma 2 7" xfId="853" xr:uid="{00000000-0005-0000-0000-000067070000}"/>
    <cellStyle name="Comma 2 8" xfId="854" xr:uid="{00000000-0005-0000-0000-000068070000}"/>
    <cellStyle name="Comma 2 9" xfId="855" xr:uid="{00000000-0005-0000-0000-000069070000}"/>
    <cellStyle name="Comma 2_% Fitting Hanger &amp; Support Painting r_" xfId="856" xr:uid="{00000000-0005-0000-0000-00006A070000}"/>
    <cellStyle name="Comma 20" xfId="857" xr:uid="{00000000-0005-0000-0000-00006B070000}"/>
    <cellStyle name="Comma 20 2" xfId="858" xr:uid="{00000000-0005-0000-0000-00006C070000}"/>
    <cellStyle name="Comma 20 2 2" xfId="859" xr:uid="{00000000-0005-0000-0000-00006D070000}"/>
    <cellStyle name="Comma 20 3" xfId="860" xr:uid="{00000000-0005-0000-0000-00006E070000}"/>
    <cellStyle name="Comma 20 4" xfId="861" xr:uid="{00000000-0005-0000-0000-00006F070000}"/>
    <cellStyle name="Comma 20 4 2" xfId="862" xr:uid="{00000000-0005-0000-0000-000070070000}"/>
    <cellStyle name="Comma 20 4 2 2" xfId="863" xr:uid="{00000000-0005-0000-0000-000071070000}"/>
    <cellStyle name="Comma 200" xfId="7813" xr:uid="{00000000-0005-0000-0000-000072070000}"/>
    <cellStyle name="Comma 201" xfId="7189" xr:uid="{00000000-0005-0000-0000-000073070000}"/>
    <cellStyle name="Comma 202" xfId="7798" xr:uid="{00000000-0005-0000-0000-000074070000}"/>
    <cellStyle name="Comma 203" xfId="6864" xr:uid="{00000000-0005-0000-0000-000075070000}"/>
    <cellStyle name="Comma 204" xfId="7785" xr:uid="{00000000-0005-0000-0000-000076070000}"/>
    <cellStyle name="Comma 205" xfId="6834" xr:uid="{00000000-0005-0000-0000-000077070000}"/>
    <cellStyle name="Comma 206" xfId="7774" xr:uid="{00000000-0005-0000-0000-000078070000}"/>
    <cellStyle name="Comma 207" xfId="6787" xr:uid="{00000000-0005-0000-0000-000079070000}"/>
    <cellStyle name="Comma 208" xfId="7765" xr:uid="{00000000-0005-0000-0000-00007A070000}"/>
    <cellStyle name="Comma 209" xfId="6758" xr:uid="{00000000-0005-0000-0000-00007B070000}"/>
    <cellStyle name="Comma 21" xfId="864" xr:uid="{00000000-0005-0000-0000-00007C070000}"/>
    <cellStyle name="Comma 21 2" xfId="865" xr:uid="{00000000-0005-0000-0000-00007D070000}"/>
    <cellStyle name="Comma 21 2 2" xfId="866" xr:uid="{00000000-0005-0000-0000-00007E070000}"/>
    <cellStyle name="Comma 21 2 2 10" xfId="4262" xr:uid="{00000000-0005-0000-0000-00007F070000}"/>
    <cellStyle name="Comma 21 2 2 10 2" xfId="10385" xr:uid="{00000000-0005-0000-0000-000080070000}"/>
    <cellStyle name="Comma 21 2 2 10 2 2" xfId="18353" xr:uid="{00000000-0005-0000-0000-000081070000}"/>
    <cellStyle name="Comma 21 2 2 10 3" xfId="13944" xr:uid="{00000000-0005-0000-0000-000082070000}"/>
    <cellStyle name="Comma 21 2 2 11" xfId="8832" xr:uid="{00000000-0005-0000-0000-000083070000}"/>
    <cellStyle name="Comma 21 2 2 11 2" xfId="17260" xr:uid="{00000000-0005-0000-0000-000084070000}"/>
    <cellStyle name="Comma 21 2 2 12" xfId="21209" xr:uid="{00000000-0005-0000-0000-000085070000}"/>
    <cellStyle name="Comma 21 2 2 2" xfId="867" xr:uid="{00000000-0005-0000-0000-000086070000}"/>
    <cellStyle name="Comma 21 2 2 2 2" xfId="868" xr:uid="{00000000-0005-0000-0000-000087070000}"/>
    <cellStyle name="Comma 21 2 2 2 2 2" xfId="869" xr:uid="{00000000-0005-0000-0000-000088070000}"/>
    <cellStyle name="Comma 21 2 2 2 2 2 2" xfId="870" xr:uid="{00000000-0005-0000-0000-000089070000}"/>
    <cellStyle name="Comma 21 2 2 2 2 2 2 2" xfId="5355" xr:uid="{00000000-0005-0000-0000-00008A070000}"/>
    <cellStyle name="Comma 21 2 2 2 2 2 2 2 2" xfId="11330" xr:uid="{00000000-0005-0000-0000-00008B070000}"/>
    <cellStyle name="Comma 21 2 2 2 2 2 2 2 2 2" xfId="19288" xr:uid="{00000000-0005-0000-0000-00008C070000}"/>
    <cellStyle name="Comma 21 2 2 2 2 2 2 2 3" xfId="14879" xr:uid="{00000000-0005-0000-0000-00008D070000}"/>
    <cellStyle name="Comma 21 2 2 2 2 2 3" xfId="6502" xr:uid="{00000000-0005-0000-0000-00008E070000}"/>
    <cellStyle name="Comma 21 2 2 2 2 2 3 2" xfId="12265" xr:uid="{00000000-0005-0000-0000-00008F070000}"/>
    <cellStyle name="Comma 21 2 2 2 2 2 3 2 2" xfId="20220" xr:uid="{00000000-0005-0000-0000-000090070000}"/>
    <cellStyle name="Comma 21 2 2 2 2 2 3 3" xfId="15811" xr:uid="{00000000-0005-0000-0000-000091070000}"/>
    <cellStyle name="Comma 21 2 2 2 2 2 4" xfId="4265" xr:uid="{00000000-0005-0000-0000-000092070000}"/>
    <cellStyle name="Comma 21 2 2 2 2 2 4 2" xfId="10388" xr:uid="{00000000-0005-0000-0000-000093070000}"/>
    <cellStyle name="Comma 21 2 2 2 2 2 4 2 2" xfId="18356" xr:uid="{00000000-0005-0000-0000-000094070000}"/>
    <cellStyle name="Comma 21 2 2 2 2 2 4 3" xfId="13947" xr:uid="{00000000-0005-0000-0000-000095070000}"/>
    <cellStyle name="Comma 21 2 2 2 2 2 5" xfId="8829" xr:uid="{00000000-0005-0000-0000-000096070000}"/>
    <cellStyle name="Comma 21 2 2 2 2 2 5 2" xfId="17257" xr:uid="{00000000-0005-0000-0000-000097070000}"/>
    <cellStyle name="Comma 21 2 2 2 2 2 6" xfId="21212" xr:uid="{00000000-0005-0000-0000-000098070000}"/>
    <cellStyle name="Comma 21 2 2 2 2 3" xfId="871" xr:uid="{00000000-0005-0000-0000-000099070000}"/>
    <cellStyle name="Comma 21 2 2 2 2 3 2" xfId="5354" xr:uid="{00000000-0005-0000-0000-00009A070000}"/>
    <cellStyle name="Comma 21 2 2 2 2 3 2 2" xfId="11329" xr:uid="{00000000-0005-0000-0000-00009B070000}"/>
    <cellStyle name="Comma 21 2 2 2 2 3 2 2 2" xfId="19287" xr:uid="{00000000-0005-0000-0000-00009C070000}"/>
    <cellStyle name="Comma 21 2 2 2 2 3 2 3" xfId="14878" xr:uid="{00000000-0005-0000-0000-00009D070000}"/>
    <cellStyle name="Comma 21 2 2 2 2 4" xfId="6501" xr:uid="{00000000-0005-0000-0000-00009E070000}"/>
    <cellStyle name="Comma 21 2 2 2 2 4 2" xfId="12264" xr:uid="{00000000-0005-0000-0000-00009F070000}"/>
    <cellStyle name="Comma 21 2 2 2 2 4 2 2" xfId="20219" xr:uid="{00000000-0005-0000-0000-0000A0070000}"/>
    <cellStyle name="Comma 21 2 2 2 2 4 3" xfId="15810" xr:uid="{00000000-0005-0000-0000-0000A1070000}"/>
    <cellStyle name="Comma 21 2 2 2 2 5" xfId="4264" xr:uid="{00000000-0005-0000-0000-0000A2070000}"/>
    <cellStyle name="Comma 21 2 2 2 2 5 2" xfId="10387" xr:uid="{00000000-0005-0000-0000-0000A3070000}"/>
    <cellStyle name="Comma 21 2 2 2 2 5 2 2" xfId="18355" xr:uid="{00000000-0005-0000-0000-0000A4070000}"/>
    <cellStyle name="Comma 21 2 2 2 2 5 3" xfId="13946" xr:uid="{00000000-0005-0000-0000-0000A5070000}"/>
    <cellStyle name="Comma 21 2 2 2 2 6" xfId="8830" xr:uid="{00000000-0005-0000-0000-0000A6070000}"/>
    <cellStyle name="Comma 21 2 2 2 2 6 2" xfId="17258" xr:uid="{00000000-0005-0000-0000-0000A7070000}"/>
    <cellStyle name="Comma 21 2 2 2 2 7" xfId="21211" xr:uid="{00000000-0005-0000-0000-0000A8070000}"/>
    <cellStyle name="Comma 21 2 2 2 3" xfId="872" xr:uid="{00000000-0005-0000-0000-0000A9070000}"/>
    <cellStyle name="Comma 21 2 2 2 3 2" xfId="873" xr:uid="{00000000-0005-0000-0000-0000AA070000}"/>
    <cellStyle name="Comma 21 2 2 2 3 2 2" xfId="5356" xr:uid="{00000000-0005-0000-0000-0000AB070000}"/>
    <cellStyle name="Comma 21 2 2 2 3 2 2 2" xfId="11331" xr:uid="{00000000-0005-0000-0000-0000AC070000}"/>
    <cellStyle name="Comma 21 2 2 2 3 2 2 2 2" xfId="19289" xr:uid="{00000000-0005-0000-0000-0000AD070000}"/>
    <cellStyle name="Comma 21 2 2 2 3 2 2 3" xfId="14880" xr:uid="{00000000-0005-0000-0000-0000AE070000}"/>
    <cellStyle name="Comma 21 2 2 2 3 3" xfId="6503" xr:uid="{00000000-0005-0000-0000-0000AF070000}"/>
    <cellStyle name="Comma 21 2 2 2 3 3 2" xfId="12266" xr:uid="{00000000-0005-0000-0000-0000B0070000}"/>
    <cellStyle name="Comma 21 2 2 2 3 3 2 2" xfId="20221" xr:uid="{00000000-0005-0000-0000-0000B1070000}"/>
    <cellStyle name="Comma 21 2 2 2 3 3 3" xfId="15812" xr:uid="{00000000-0005-0000-0000-0000B2070000}"/>
    <cellStyle name="Comma 21 2 2 2 3 4" xfId="4266" xr:uid="{00000000-0005-0000-0000-0000B3070000}"/>
    <cellStyle name="Comma 21 2 2 2 3 4 2" xfId="10389" xr:uid="{00000000-0005-0000-0000-0000B4070000}"/>
    <cellStyle name="Comma 21 2 2 2 3 4 2 2" xfId="18357" xr:uid="{00000000-0005-0000-0000-0000B5070000}"/>
    <cellStyle name="Comma 21 2 2 2 3 4 3" xfId="13948" xr:uid="{00000000-0005-0000-0000-0000B6070000}"/>
    <cellStyle name="Comma 21 2 2 2 3 5" xfId="8828" xr:uid="{00000000-0005-0000-0000-0000B7070000}"/>
    <cellStyle name="Comma 21 2 2 2 3 5 2" xfId="17256" xr:uid="{00000000-0005-0000-0000-0000B8070000}"/>
    <cellStyle name="Comma 21 2 2 2 3 6" xfId="21213" xr:uid="{00000000-0005-0000-0000-0000B9070000}"/>
    <cellStyle name="Comma 21 2 2 2 4" xfId="874" xr:uid="{00000000-0005-0000-0000-0000BA070000}"/>
    <cellStyle name="Comma 21 2 2 2 4 2" xfId="5353" xr:uid="{00000000-0005-0000-0000-0000BB070000}"/>
    <cellStyle name="Comma 21 2 2 2 4 2 2" xfId="11328" xr:uid="{00000000-0005-0000-0000-0000BC070000}"/>
    <cellStyle name="Comma 21 2 2 2 4 2 2 2" xfId="19286" xr:uid="{00000000-0005-0000-0000-0000BD070000}"/>
    <cellStyle name="Comma 21 2 2 2 4 2 3" xfId="14877" xr:uid="{00000000-0005-0000-0000-0000BE070000}"/>
    <cellStyle name="Comma 21 2 2 2 5" xfId="6500" xr:uid="{00000000-0005-0000-0000-0000BF070000}"/>
    <cellStyle name="Comma 21 2 2 2 5 2" xfId="12263" xr:uid="{00000000-0005-0000-0000-0000C0070000}"/>
    <cellStyle name="Comma 21 2 2 2 5 2 2" xfId="20218" xr:uid="{00000000-0005-0000-0000-0000C1070000}"/>
    <cellStyle name="Comma 21 2 2 2 5 3" xfId="15809" xr:uid="{00000000-0005-0000-0000-0000C2070000}"/>
    <cellStyle name="Comma 21 2 2 2 6" xfId="4263" xr:uid="{00000000-0005-0000-0000-0000C3070000}"/>
    <cellStyle name="Comma 21 2 2 2 6 2" xfId="10386" xr:uid="{00000000-0005-0000-0000-0000C4070000}"/>
    <cellStyle name="Comma 21 2 2 2 6 2 2" xfId="18354" xr:uid="{00000000-0005-0000-0000-0000C5070000}"/>
    <cellStyle name="Comma 21 2 2 2 6 3" xfId="13945" xr:uid="{00000000-0005-0000-0000-0000C6070000}"/>
    <cellStyle name="Comma 21 2 2 2 7" xfId="8831" xr:uid="{00000000-0005-0000-0000-0000C7070000}"/>
    <cellStyle name="Comma 21 2 2 2 7 2" xfId="17259" xr:uid="{00000000-0005-0000-0000-0000C8070000}"/>
    <cellStyle name="Comma 21 2 2 2 8" xfId="21210" xr:uid="{00000000-0005-0000-0000-0000C9070000}"/>
    <cellStyle name="Comma 21 2 2 3" xfId="875" xr:uid="{00000000-0005-0000-0000-0000CA070000}"/>
    <cellStyle name="Comma 21 2 2 3 2" xfId="876" xr:uid="{00000000-0005-0000-0000-0000CB070000}"/>
    <cellStyle name="Comma 21 2 2 3 2 2" xfId="877" xr:uid="{00000000-0005-0000-0000-0000CC070000}"/>
    <cellStyle name="Comma 21 2 2 3 2 2 2" xfId="878" xr:uid="{00000000-0005-0000-0000-0000CD070000}"/>
    <cellStyle name="Comma 21 2 2 3 2 2 2 2" xfId="5359" xr:uid="{00000000-0005-0000-0000-0000CE070000}"/>
    <cellStyle name="Comma 21 2 2 3 2 2 2 2 2" xfId="11334" xr:uid="{00000000-0005-0000-0000-0000CF070000}"/>
    <cellStyle name="Comma 21 2 2 3 2 2 2 2 2 2" xfId="19292" xr:uid="{00000000-0005-0000-0000-0000D0070000}"/>
    <cellStyle name="Comma 21 2 2 3 2 2 2 2 3" xfId="14883" xr:uid="{00000000-0005-0000-0000-0000D1070000}"/>
    <cellStyle name="Comma 21 2 2 3 2 2 3" xfId="6506" xr:uid="{00000000-0005-0000-0000-0000D2070000}"/>
    <cellStyle name="Comma 21 2 2 3 2 2 3 2" xfId="12269" xr:uid="{00000000-0005-0000-0000-0000D3070000}"/>
    <cellStyle name="Comma 21 2 2 3 2 2 3 2 2" xfId="20224" xr:uid="{00000000-0005-0000-0000-0000D4070000}"/>
    <cellStyle name="Comma 21 2 2 3 2 2 3 3" xfId="15815" xr:uid="{00000000-0005-0000-0000-0000D5070000}"/>
    <cellStyle name="Comma 21 2 2 3 2 2 4" xfId="4269" xr:uid="{00000000-0005-0000-0000-0000D6070000}"/>
    <cellStyle name="Comma 21 2 2 3 2 2 4 2" xfId="10392" xr:uid="{00000000-0005-0000-0000-0000D7070000}"/>
    <cellStyle name="Comma 21 2 2 3 2 2 4 2 2" xfId="18360" xr:uid="{00000000-0005-0000-0000-0000D8070000}"/>
    <cellStyle name="Comma 21 2 2 3 2 2 4 3" xfId="13951" xr:uid="{00000000-0005-0000-0000-0000D9070000}"/>
    <cellStyle name="Comma 21 2 2 3 2 2 5" xfId="8825" xr:uid="{00000000-0005-0000-0000-0000DA070000}"/>
    <cellStyle name="Comma 21 2 2 3 2 2 5 2" xfId="17253" xr:uid="{00000000-0005-0000-0000-0000DB070000}"/>
    <cellStyle name="Comma 21 2 2 3 2 2 6" xfId="21216" xr:uid="{00000000-0005-0000-0000-0000DC070000}"/>
    <cellStyle name="Comma 21 2 2 3 2 3" xfId="879" xr:uid="{00000000-0005-0000-0000-0000DD070000}"/>
    <cellStyle name="Comma 21 2 2 3 2 3 2" xfId="5358" xr:uid="{00000000-0005-0000-0000-0000DE070000}"/>
    <cellStyle name="Comma 21 2 2 3 2 3 2 2" xfId="11333" xr:uid="{00000000-0005-0000-0000-0000DF070000}"/>
    <cellStyle name="Comma 21 2 2 3 2 3 2 2 2" xfId="19291" xr:uid="{00000000-0005-0000-0000-0000E0070000}"/>
    <cellStyle name="Comma 21 2 2 3 2 3 2 3" xfId="14882" xr:uid="{00000000-0005-0000-0000-0000E1070000}"/>
    <cellStyle name="Comma 21 2 2 3 2 4" xfId="6505" xr:uid="{00000000-0005-0000-0000-0000E2070000}"/>
    <cellStyle name="Comma 21 2 2 3 2 4 2" xfId="12268" xr:uid="{00000000-0005-0000-0000-0000E3070000}"/>
    <cellStyle name="Comma 21 2 2 3 2 4 2 2" xfId="20223" xr:uid="{00000000-0005-0000-0000-0000E4070000}"/>
    <cellStyle name="Comma 21 2 2 3 2 4 3" xfId="15814" xr:uid="{00000000-0005-0000-0000-0000E5070000}"/>
    <cellStyle name="Comma 21 2 2 3 2 5" xfId="4268" xr:uid="{00000000-0005-0000-0000-0000E6070000}"/>
    <cellStyle name="Comma 21 2 2 3 2 5 2" xfId="10391" xr:uid="{00000000-0005-0000-0000-0000E7070000}"/>
    <cellStyle name="Comma 21 2 2 3 2 5 2 2" xfId="18359" xr:uid="{00000000-0005-0000-0000-0000E8070000}"/>
    <cellStyle name="Comma 21 2 2 3 2 5 3" xfId="13950" xr:uid="{00000000-0005-0000-0000-0000E9070000}"/>
    <cellStyle name="Comma 21 2 2 3 2 6" xfId="8826" xr:uid="{00000000-0005-0000-0000-0000EA070000}"/>
    <cellStyle name="Comma 21 2 2 3 2 6 2" xfId="17254" xr:uid="{00000000-0005-0000-0000-0000EB070000}"/>
    <cellStyle name="Comma 21 2 2 3 2 7" xfId="21215" xr:uid="{00000000-0005-0000-0000-0000EC070000}"/>
    <cellStyle name="Comma 21 2 2 3 3" xfId="880" xr:uid="{00000000-0005-0000-0000-0000ED070000}"/>
    <cellStyle name="Comma 21 2 2 3 3 2" xfId="881" xr:uid="{00000000-0005-0000-0000-0000EE070000}"/>
    <cellStyle name="Comma 21 2 2 3 3 2 2" xfId="5360" xr:uid="{00000000-0005-0000-0000-0000EF070000}"/>
    <cellStyle name="Comma 21 2 2 3 3 2 2 2" xfId="11335" xr:uid="{00000000-0005-0000-0000-0000F0070000}"/>
    <cellStyle name="Comma 21 2 2 3 3 2 2 2 2" xfId="19293" xr:uid="{00000000-0005-0000-0000-0000F1070000}"/>
    <cellStyle name="Comma 21 2 2 3 3 2 2 3" xfId="14884" xr:uid="{00000000-0005-0000-0000-0000F2070000}"/>
    <cellStyle name="Comma 21 2 2 3 3 3" xfId="6507" xr:uid="{00000000-0005-0000-0000-0000F3070000}"/>
    <cellStyle name="Comma 21 2 2 3 3 3 2" xfId="12270" xr:uid="{00000000-0005-0000-0000-0000F4070000}"/>
    <cellStyle name="Comma 21 2 2 3 3 3 2 2" xfId="20225" xr:uid="{00000000-0005-0000-0000-0000F5070000}"/>
    <cellStyle name="Comma 21 2 2 3 3 3 3" xfId="15816" xr:uid="{00000000-0005-0000-0000-0000F6070000}"/>
    <cellStyle name="Comma 21 2 2 3 3 4" xfId="4270" xr:uid="{00000000-0005-0000-0000-0000F7070000}"/>
    <cellStyle name="Comma 21 2 2 3 3 4 2" xfId="10393" xr:uid="{00000000-0005-0000-0000-0000F8070000}"/>
    <cellStyle name="Comma 21 2 2 3 3 4 2 2" xfId="18361" xr:uid="{00000000-0005-0000-0000-0000F9070000}"/>
    <cellStyle name="Comma 21 2 2 3 3 4 3" xfId="13952" xr:uid="{00000000-0005-0000-0000-0000FA070000}"/>
    <cellStyle name="Comma 21 2 2 3 3 5" xfId="8824" xr:uid="{00000000-0005-0000-0000-0000FB070000}"/>
    <cellStyle name="Comma 21 2 2 3 3 5 2" xfId="17252" xr:uid="{00000000-0005-0000-0000-0000FC070000}"/>
    <cellStyle name="Comma 21 2 2 3 3 6" xfId="21217" xr:uid="{00000000-0005-0000-0000-0000FD070000}"/>
    <cellStyle name="Comma 21 2 2 3 4" xfId="882" xr:uid="{00000000-0005-0000-0000-0000FE070000}"/>
    <cellStyle name="Comma 21 2 2 3 4 2" xfId="5357" xr:uid="{00000000-0005-0000-0000-0000FF070000}"/>
    <cellStyle name="Comma 21 2 2 3 4 2 2" xfId="11332" xr:uid="{00000000-0005-0000-0000-000000080000}"/>
    <cellStyle name="Comma 21 2 2 3 4 2 2 2" xfId="19290" xr:uid="{00000000-0005-0000-0000-000001080000}"/>
    <cellStyle name="Comma 21 2 2 3 4 2 3" xfId="14881" xr:uid="{00000000-0005-0000-0000-000002080000}"/>
    <cellStyle name="Comma 21 2 2 3 5" xfId="6504" xr:uid="{00000000-0005-0000-0000-000003080000}"/>
    <cellStyle name="Comma 21 2 2 3 5 2" xfId="12267" xr:uid="{00000000-0005-0000-0000-000004080000}"/>
    <cellStyle name="Comma 21 2 2 3 5 2 2" xfId="20222" xr:uid="{00000000-0005-0000-0000-000005080000}"/>
    <cellStyle name="Comma 21 2 2 3 5 3" xfId="15813" xr:uid="{00000000-0005-0000-0000-000006080000}"/>
    <cellStyle name="Comma 21 2 2 3 6" xfId="4267" xr:uid="{00000000-0005-0000-0000-000007080000}"/>
    <cellStyle name="Comma 21 2 2 3 6 2" xfId="10390" xr:uid="{00000000-0005-0000-0000-000008080000}"/>
    <cellStyle name="Comma 21 2 2 3 6 2 2" xfId="18358" xr:uid="{00000000-0005-0000-0000-000009080000}"/>
    <cellStyle name="Comma 21 2 2 3 6 3" xfId="13949" xr:uid="{00000000-0005-0000-0000-00000A080000}"/>
    <cellStyle name="Comma 21 2 2 3 7" xfId="8827" xr:uid="{00000000-0005-0000-0000-00000B080000}"/>
    <cellStyle name="Comma 21 2 2 3 7 2" xfId="17255" xr:uid="{00000000-0005-0000-0000-00000C080000}"/>
    <cellStyle name="Comma 21 2 2 3 8" xfId="21214" xr:uid="{00000000-0005-0000-0000-00000D080000}"/>
    <cellStyle name="Comma 21 2 2 4" xfId="883" xr:uid="{00000000-0005-0000-0000-00000E080000}"/>
    <cellStyle name="Comma 21 2 2 4 2" xfId="884" xr:uid="{00000000-0005-0000-0000-00000F080000}"/>
    <cellStyle name="Comma 21 2 2 4 2 2" xfId="885" xr:uid="{00000000-0005-0000-0000-000010080000}"/>
    <cellStyle name="Comma 21 2 2 4 2 2 2" xfId="886" xr:uid="{00000000-0005-0000-0000-000011080000}"/>
    <cellStyle name="Comma 21 2 2 4 2 2 2 2" xfId="5363" xr:uid="{00000000-0005-0000-0000-000012080000}"/>
    <cellStyle name="Comma 21 2 2 4 2 2 2 2 2" xfId="11338" xr:uid="{00000000-0005-0000-0000-000013080000}"/>
    <cellStyle name="Comma 21 2 2 4 2 2 2 2 2 2" xfId="19296" xr:uid="{00000000-0005-0000-0000-000014080000}"/>
    <cellStyle name="Comma 21 2 2 4 2 2 2 2 3" xfId="14887" xr:uid="{00000000-0005-0000-0000-000015080000}"/>
    <cellStyle name="Comma 21 2 2 4 2 2 3" xfId="6510" xr:uid="{00000000-0005-0000-0000-000016080000}"/>
    <cellStyle name="Comma 21 2 2 4 2 2 3 2" xfId="12273" xr:uid="{00000000-0005-0000-0000-000017080000}"/>
    <cellStyle name="Comma 21 2 2 4 2 2 3 2 2" xfId="20228" xr:uid="{00000000-0005-0000-0000-000018080000}"/>
    <cellStyle name="Comma 21 2 2 4 2 2 3 3" xfId="15819" xr:uid="{00000000-0005-0000-0000-000019080000}"/>
    <cellStyle name="Comma 21 2 2 4 2 2 4" xfId="4273" xr:uid="{00000000-0005-0000-0000-00001A080000}"/>
    <cellStyle name="Comma 21 2 2 4 2 2 4 2" xfId="10396" xr:uid="{00000000-0005-0000-0000-00001B080000}"/>
    <cellStyle name="Comma 21 2 2 4 2 2 4 2 2" xfId="18364" xr:uid="{00000000-0005-0000-0000-00001C080000}"/>
    <cellStyle name="Comma 21 2 2 4 2 2 4 3" xfId="13955" xr:uid="{00000000-0005-0000-0000-00001D080000}"/>
    <cellStyle name="Comma 21 2 2 4 2 2 5" xfId="8821" xr:uid="{00000000-0005-0000-0000-00001E080000}"/>
    <cellStyle name="Comma 21 2 2 4 2 2 5 2" xfId="17249" xr:uid="{00000000-0005-0000-0000-00001F080000}"/>
    <cellStyle name="Comma 21 2 2 4 2 2 6" xfId="21220" xr:uid="{00000000-0005-0000-0000-000020080000}"/>
    <cellStyle name="Comma 21 2 2 4 2 3" xfId="887" xr:uid="{00000000-0005-0000-0000-000021080000}"/>
    <cellStyle name="Comma 21 2 2 4 2 3 2" xfId="5362" xr:uid="{00000000-0005-0000-0000-000022080000}"/>
    <cellStyle name="Comma 21 2 2 4 2 3 2 2" xfId="11337" xr:uid="{00000000-0005-0000-0000-000023080000}"/>
    <cellStyle name="Comma 21 2 2 4 2 3 2 2 2" xfId="19295" xr:uid="{00000000-0005-0000-0000-000024080000}"/>
    <cellStyle name="Comma 21 2 2 4 2 3 2 3" xfId="14886" xr:uid="{00000000-0005-0000-0000-000025080000}"/>
    <cellStyle name="Comma 21 2 2 4 2 4" xfId="6509" xr:uid="{00000000-0005-0000-0000-000026080000}"/>
    <cellStyle name="Comma 21 2 2 4 2 4 2" xfId="12272" xr:uid="{00000000-0005-0000-0000-000027080000}"/>
    <cellStyle name="Comma 21 2 2 4 2 4 2 2" xfId="20227" xr:uid="{00000000-0005-0000-0000-000028080000}"/>
    <cellStyle name="Comma 21 2 2 4 2 4 3" xfId="15818" xr:uid="{00000000-0005-0000-0000-000029080000}"/>
    <cellStyle name="Comma 21 2 2 4 2 5" xfId="4272" xr:uid="{00000000-0005-0000-0000-00002A080000}"/>
    <cellStyle name="Comma 21 2 2 4 2 5 2" xfId="10395" xr:uid="{00000000-0005-0000-0000-00002B080000}"/>
    <cellStyle name="Comma 21 2 2 4 2 5 2 2" xfId="18363" xr:uid="{00000000-0005-0000-0000-00002C080000}"/>
    <cellStyle name="Comma 21 2 2 4 2 5 3" xfId="13954" xr:uid="{00000000-0005-0000-0000-00002D080000}"/>
    <cellStyle name="Comma 21 2 2 4 2 6" xfId="8822" xr:uid="{00000000-0005-0000-0000-00002E080000}"/>
    <cellStyle name="Comma 21 2 2 4 2 6 2" xfId="17250" xr:uid="{00000000-0005-0000-0000-00002F080000}"/>
    <cellStyle name="Comma 21 2 2 4 2 7" xfId="21219" xr:uid="{00000000-0005-0000-0000-000030080000}"/>
    <cellStyle name="Comma 21 2 2 4 3" xfId="888" xr:uid="{00000000-0005-0000-0000-000031080000}"/>
    <cellStyle name="Comma 21 2 2 4 3 2" xfId="889" xr:uid="{00000000-0005-0000-0000-000032080000}"/>
    <cellStyle name="Comma 21 2 2 4 3 2 2" xfId="5364" xr:uid="{00000000-0005-0000-0000-000033080000}"/>
    <cellStyle name="Comma 21 2 2 4 3 2 2 2" xfId="11339" xr:uid="{00000000-0005-0000-0000-000034080000}"/>
    <cellStyle name="Comma 21 2 2 4 3 2 2 2 2" xfId="19297" xr:uid="{00000000-0005-0000-0000-000035080000}"/>
    <cellStyle name="Comma 21 2 2 4 3 2 2 3" xfId="14888" xr:uid="{00000000-0005-0000-0000-000036080000}"/>
    <cellStyle name="Comma 21 2 2 4 3 3" xfId="6511" xr:uid="{00000000-0005-0000-0000-000037080000}"/>
    <cellStyle name="Comma 21 2 2 4 3 3 2" xfId="12274" xr:uid="{00000000-0005-0000-0000-000038080000}"/>
    <cellStyle name="Comma 21 2 2 4 3 3 2 2" xfId="20229" xr:uid="{00000000-0005-0000-0000-000039080000}"/>
    <cellStyle name="Comma 21 2 2 4 3 3 3" xfId="15820" xr:uid="{00000000-0005-0000-0000-00003A080000}"/>
    <cellStyle name="Comma 21 2 2 4 3 4" xfId="4274" xr:uid="{00000000-0005-0000-0000-00003B080000}"/>
    <cellStyle name="Comma 21 2 2 4 3 4 2" xfId="10397" xr:uid="{00000000-0005-0000-0000-00003C080000}"/>
    <cellStyle name="Comma 21 2 2 4 3 4 2 2" xfId="18365" xr:uid="{00000000-0005-0000-0000-00003D080000}"/>
    <cellStyle name="Comma 21 2 2 4 3 4 3" xfId="13956" xr:uid="{00000000-0005-0000-0000-00003E080000}"/>
    <cellStyle name="Comma 21 2 2 4 3 5" xfId="8820" xr:uid="{00000000-0005-0000-0000-00003F080000}"/>
    <cellStyle name="Comma 21 2 2 4 3 5 2" xfId="17248" xr:uid="{00000000-0005-0000-0000-000040080000}"/>
    <cellStyle name="Comma 21 2 2 4 3 6" xfId="21221" xr:uid="{00000000-0005-0000-0000-000041080000}"/>
    <cellStyle name="Comma 21 2 2 4 4" xfId="890" xr:uid="{00000000-0005-0000-0000-000042080000}"/>
    <cellStyle name="Comma 21 2 2 4 4 2" xfId="5361" xr:uid="{00000000-0005-0000-0000-000043080000}"/>
    <cellStyle name="Comma 21 2 2 4 4 2 2" xfId="11336" xr:uid="{00000000-0005-0000-0000-000044080000}"/>
    <cellStyle name="Comma 21 2 2 4 4 2 2 2" xfId="19294" xr:uid="{00000000-0005-0000-0000-000045080000}"/>
    <cellStyle name="Comma 21 2 2 4 4 2 3" xfId="14885" xr:uid="{00000000-0005-0000-0000-000046080000}"/>
    <cellStyle name="Comma 21 2 2 4 5" xfId="6508" xr:uid="{00000000-0005-0000-0000-000047080000}"/>
    <cellStyle name="Comma 21 2 2 4 5 2" xfId="12271" xr:uid="{00000000-0005-0000-0000-000048080000}"/>
    <cellStyle name="Comma 21 2 2 4 5 2 2" xfId="20226" xr:uid="{00000000-0005-0000-0000-000049080000}"/>
    <cellStyle name="Comma 21 2 2 4 5 3" xfId="15817" xr:uid="{00000000-0005-0000-0000-00004A080000}"/>
    <cellStyle name="Comma 21 2 2 4 6" xfId="4271" xr:uid="{00000000-0005-0000-0000-00004B080000}"/>
    <cellStyle name="Comma 21 2 2 4 6 2" xfId="10394" xr:uid="{00000000-0005-0000-0000-00004C080000}"/>
    <cellStyle name="Comma 21 2 2 4 6 2 2" xfId="18362" xr:uid="{00000000-0005-0000-0000-00004D080000}"/>
    <cellStyle name="Comma 21 2 2 4 6 3" xfId="13953" xr:uid="{00000000-0005-0000-0000-00004E080000}"/>
    <cellStyle name="Comma 21 2 2 4 7" xfId="8823" xr:uid="{00000000-0005-0000-0000-00004F080000}"/>
    <cellStyle name="Comma 21 2 2 4 7 2" xfId="17251" xr:uid="{00000000-0005-0000-0000-000050080000}"/>
    <cellStyle name="Comma 21 2 2 4 8" xfId="21218" xr:uid="{00000000-0005-0000-0000-000051080000}"/>
    <cellStyle name="Comma 21 2 2 5" xfId="891" xr:uid="{00000000-0005-0000-0000-000052080000}"/>
    <cellStyle name="Comma 21 2 2 5 2" xfId="892" xr:uid="{00000000-0005-0000-0000-000053080000}"/>
    <cellStyle name="Comma 21 2 2 5 2 2" xfId="893" xr:uid="{00000000-0005-0000-0000-000054080000}"/>
    <cellStyle name="Comma 21 2 2 5 2 2 2" xfId="5366" xr:uid="{00000000-0005-0000-0000-000055080000}"/>
    <cellStyle name="Comma 21 2 2 5 2 2 2 2" xfId="11341" xr:uid="{00000000-0005-0000-0000-000056080000}"/>
    <cellStyle name="Comma 21 2 2 5 2 2 2 2 2" xfId="19299" xr:uid="{00000000-0005-0000-0000-000057080000}"/>
    <cellStyle name="Comma 21 2 2 5 2 2 2 3" xfId="14890" xr:uid="{00000000-0005-0000-0000-000058080000}"/>
    <cellStyle name="Comma 21 2 2 5 2 3" xfId="6513" xr:uid="{00000000-0005-0000-0000-000059080000}"/>
    <cellStyle name="Comma 21 2 2 5 2 3 2" xfId="12276" xr:uid="{00000000-0005-0000-0000-00005A080000}"/>
    <cellStyle name="Comma 21 2 2 5 2 3 2 2" xfId="20231" xr:uid="{00000000-0005-0000-0000-00005B080000}"/>
    <cellStyle name="Comma 21 2 2 5 2 3 3" xfId="15822" xr:uid="{00000000-0005-0000-0000-00005C080000}"/>
    <cellStyle name="Comma 21 2 2 5 2 4" xfId="4276" xr:uid="{00000000-0005-0000-0000-00005D080000}"/>
    <cellStyle name="Comma 21 2 2 5 2 4 2" xfId="10399" xr:uid="{00000000-0005-0000-0000-00005E080000}"/>
    <cellStyle name="Comma 21 2 2 5 2 4 2 2" xfId="18367" xr:uid="{00000000-0005-0000-0000-00005F080000}"/>
    <cellStyle name="Comma 21 2 2 5 2 4 3" xfId="13958" xr:uid="{00000000-0005-0000-0000-000060080000}"/>
    <cellStyle name="Comma 21 2 2 5 2 5" xfId="8818" xr:uid="{00000000-0005-0000-0000-000061080000}"/>
    <cellStyle name="Comma 21 2 2 5 2 5 2" xfId="17246" xr:uid="{00000000-0005-0000-0000-000062080000}"/>
    <cellStyle name="Comma 21 2 2 5 2 6" xfId="21223" xr:uid="{00000000-0005-0000-0000-000063080000}"/>
    <cellStyle name="Comma 21 2 2 5 3" xfId="894" xr:uid="{00000000-0005-0000-0000-000064080000}"/>
    <cellStyle name="Comma 21 2 2 5 3 2" xfId="5365" xr:uid="{00000000-0005-0000-0000-000065080000}"/>
    <cellStyle name="Comma 21 2 2 5 3 2 2" xfId="11340" xr:uid="{00000000-0005-0000-0000-000066080000}"/>
    <cellStyle name="Comma 21 2 2 5 3 2 2 2" xfId="19298" xr:uid="{00000000-0005-0000-0000-000067080000}"/>
    <cellStyle name="Comma 21 2 2 5 3 2 3" xfId="14889" xr:uid="{00000000-0005-0000-0000-000068080000}"/>
    <cellStyle name="Comma 21 2 2 5 4" xfId="6512" xr:uid="{00000000-0005-0000-0000-000069080000}"/>
    <cellStyle name="Comma 21 2 2 5 4 2" xfId="12275" xr:uid="{00000000-0005-0000-0000-00006A080000}"/>
    <cellStyle name="Comma 21 2 2 5 4 2 2" xfId="20230" xr:uid="{00000000-0005-0000-0000-00006B080000}"/>
    <cellStyle name="Comma 21 2 2 5 4 3" xfId="15821" xr:uid="{00000000-0005-0000-0000-00006C080000}"/>
    <cellStyle name="Comma 21 2 2 5 5" xfId="4275" xr:uid="{00000000-0005-0000-0000-00006D080000}"/>
    <cellStyle name="Comma 21 2 2 5 5 2" xfId="10398" xr:uid="{00000000-0005-0000-0000-00006E080000}"/>
    <cellStyle name="Comma 21 2 2 5 5 2 2" xfId="18366" xr:uid="{00000000-0005-0000-0000-00006F080000}"/>
    <cellStyle name="Comma 21 2 2 5 5 3" xfId="13957" xr:uid="{00000000-0005-0000-0000-000070080000}"/>
    <cellStyle name="Comma 21 2 2 5 6" xfId="8819" xr:uid="{00000000-0005-0000-0000-000071080000}"/>
    <cellStyle name="Comma 21 2 2 5 6 2" xfId="17247" xr:uid="{00000000-0005-0000-0000-000072080000}"/>
    <cellStyle name="Comma 21 2 2 5 7" xfId="21222" xr:uid="{00000000-0005-0000-0000-000073080000}"/>
    <cellStyle name="Comma 21 2 2 6" xfId="895" xr:uid="{00000000-0005-0000-0000-000074080000}"/>
    <cellStyle name="Comma 21 2 2 6 2" xfId="896" xr:uid="{00000000-0005-0000-0000-000075080000}"/>
    <cellStyle name="Comma 21 2 2 6 2 2" xfId="897" xr:uid="{00000000-0005-0000-0000-000076080000}"/>
    <cellStyle name="Comma 21 2 2 6 2 2 2" xfId="5368" xr:uid="{00000000-0005-0000-0000-000077080000}"/>
    <cellStyle name="Comma 21 2 2 6 2 2 2 2" xfId="11343" xr:uid="{00000000-0005-0000-0000-000078080000}"/>
    <cellStyle name="Comma 21 2 2 6 2 2 2 2 2" xfId="19301" xr:uid="{00000000-0005-0000-0000-000079080000}"/>
    <cellStyle name="Comma 21 2 2 6 2 2 2 3" xfId="14892" xr:uid="{00000000-0005-0000-0000-00007A080000}"/>
    <cellStyle name="Comma 21 2 2 6 2 3" xfId="6515" xr:uid="{00000000-0005-0000-0000-00007B080000}"/>
    <cellStyle name="Comma 21 2 2 6 2 3 2" xfId="12278" xr:uid="{00000000-0005-0000-0000-00007C080000}"/>
    <cellStyle name="Comma 21 2 2 6 2 3 2 2" xfId="20233" xr:uid="{00000000-0005-0000-0000-00007D080000}"/>
    <cellStyle name="Comma 21 2 2 6 2 3 3" xfId="15824" xr:uid="{00000000-0005-0000-0000-00007E080000}"/>
    <cellStyle name="Comma 21 2 2 6 2 4" xfId="4278" xr:uid="{00000000-0005-0000-0000-00007F080000}"/>
    <cellStyle name="Comma 21 2 2 6 2 4 2" xfId="10401" xr:uid="{00000000-0005-0000-0000-000080080000}"/>
    <cellStyle name="Comma 21 2 2 6 2 4 2 2" xfId="18369" xr:uid="{00000000-0005-0000-0000-000081080000}"/>
    <cellStyle name="Comma 21 2 2 6 2 4 3" xfId="13960" xr:uid="{00000000-0005-0000-0000-000082080000}"/>
    <cellStyle name="Comma 21 2 2 6 2 5" xfId="8816" xr:uid="{00000000-0005-0000-0000-000083080000}"/>
    <cellStyle name="Comma 21 2 2 6 2 5 2" xfId="17244" xr:uid="{00000000-0005-0000-0000-000084080000}"/>
    <cellStyle name="Comma 21 2 2 6 2 6" xfId="21225" xr:uid="{00000000-0005-0000-0000-000085080000}"/>
    <cellStyle name="Comma 21 2 2 6 3" xfId="898" xr:uid="{00000000-0005-0000-0000-000086080000}"/>
    <cellStyle name="Comma 21 2 2 6 3 2" xfId="5367" xr:uid="{00000000-0005-0000-0000-000087080000}"/>
    <cellStyle name="Comma 21 2 2 6 3 2 2" xfId="11342" xr:uid="{00000000-0005-0000-0000-000088080000}"/>
    <cellStyle name="Comma 21 2 2 6 3 2 2 2" xfId="19300" xr:uid="{00000000-0005-0000-0000-000089080000}"/>
    <cellStyle name="Comma 21 2 2 6 3 2 3" xfId="14891" xr:uid="{00000000-0005-0000-0000-00008A080000}"/>
    <cellStyle name="Comma 21 2 2 6 4" xfId="6514" xr:uid="{00000000-0005-0000-0000-00008B080000}"/>
    <cellStyle name="Comma 21 2 2 6 4 2" xfId="12277" xr:uid="{00000000-0005-0000-0000-00008C080000}"/>
    <cellStyle name="Comma 21 2 2 6 4 2 2" xfId="20232" xr:uid="{00000000-0005-0000-0000-00008D080000}"/>
    <cellStyle name="Comma 21 2 2 6 4 3" xfId="15823" xr:uid="{00000000-0005-0000-0000-00008E080000}"/>
    <cellStyle name="Comma 21 2 2 6 5" xfId="4277" xr:uid="{00000000-0005-0000-0000-00008F080000}"/>
    <cellStyle name="Comma 21 2 2 6 5 2" xfId="10400" xr:uid="{00000000-0005-0000-0000-000090080000}"/>
    <cellStyle name="Comma 21 2 2 6 5 2 2" xfId="18368" xr:uid="{00000000-0005-0000-0000-000091080000}"/>
    <cellStyle name="Comma 21 2 2 6 5 3" xfId="13959" xr:uid="{00000000-0005-0000-0000-000092080000}"/>
    <cellStyle name="Comma 21 2 2 6 6" xfId="8817" xr:uid="{00000000-0005-0000-0000-000093080000}"/>
    <cellStyle name="Comma 21 2 2 6 6 2" xfId="17245" xr:uid="{00000000-0005-0000-0000-000094080000}"/>
    <cellStyle name="Comma 21 2 2 6 7" xfId="21224" xr:uid="{00000000-0005-0000-0000-000095080000}"/>
    <cellStyle name="Comma 21 2 2 7" xfId="899" xr:uid="{00000000-0005-0000-0000-000096080000}"/>
    <cellStyle name="Comma 21 2 2 7 2" xfId="900" xr:uid="{00000000-0005-0000-0000-000097080000}"/>
    <cellStyle name="Comma 21 2 2 7 2 2" xfId="5369" xr:uid="{00000000-0005-0000-0000-000098080000}"/>
    <cellStyle name="Comma 21 2 2 7 2 2 2" xfId="11344" xr:uid="{00000000-0005-0000-0000-000099080000}"/>
    <cellStyle name="Comma 21 2 2 7 2 2 2 2" xfId="19302" xr:uid="{00000000-0005-0000-0000-00009A080000}"/>
    <cellStyle name="Comma 21 2 2 7 2 2 3" xfId="14893" xr:uid="{00000000-0005-0000-0000-00009B080000}"/>
    <cellStyle name="Comma 21 2 2 7 3" xfId="6516" xr:uid="{00000000-0005-0000-0000-00009C080000}"/>
    <cellStyle name="Comma 21 2 2 7 3 2" xfId="12279" xr:uid="{00000000-0005-0000-0000-00009D080000}"/>
    <cellStyle name="Comma 21 2 2 7 3 2 2" xfId="20234" xr:uid="{00000000-0005-0000-0000-00009E080000}"/>
    <cellStyle name="Comma 21 2 2 7 3 3" xfId="15825" xr:uid="{00000000-0005-0000-0000-00009F080000}"/>
    <cellStyle name="Comma 21 2 2 7 4" xfId="4279" xr:uid="{00000000-0005-0000-0000-0000A0080000}"/>
    <cellStyle name="Comma 21 2 2 7 4 2" xfId="10402" xr:uid="{00000000-0005-0000-0000-0000A1080000}"/>
    <cellStyle name="Comma 21 2 2 7 4 2 2" xfId="18370" xr:uid="{00000000-0005-0000-0000-0000A2080000}"/>
    <cellStyle name="Comma 21 2 2 7 4 3" xfId="13961" xr:uid="{00000000-0005-0000-0000-0000A3080000}"/>
    <cellStyle name="Comma 21 2 2 7 5" xfId="8815" xr:uid="{00000000-0005-0000-0000-0000A4080000}"/>
    <cellStyle name="Comma 21 2 2 7 5 2" xfId="17243" xr:uid="{00000000-0005-0000-0000-0000A5080000}"/>
    <cellStyle name="Comma 21 2 2 7 6" xfId="21226" xr:uid="{00000000-0005-0000-0000-0000A6080000}"/>
    <cellStyle name="Comma 21 2 2 8" xfId="901" xr:uid="{00000000-0005-0000-0000-0000A7080000}"/>
    <cellStyle name="Comma 21 2 2 8 2" xfId="5352" xr:uid="{00000000-0005-0000-0000-0000A8080000}"/>
    <cellStyle name="Comma 21 2 2 8 2 2" xfId="11327" xr:uid="{00000000-0005-0000-0000-0000A9080000}"/>
    <cellStyle name="Comma 21 2 2 8 2 2 2" xfId="19285" xr:uid="{00000000-0005-0000-0000-0000AA080000}"/>
    <cellStyle name="Comma 21 2 2 8 2 3" xfId="14876" xr:uid="{00000000-0005-0000-0000-0000AB080000}"/>
    <cellStyle name="Comma 21 2 2 9" xfId="6499" xr:uid="{00000000-0005-0000-0000-0000AC080000}"/>
    <cellStyle name="Comma 21 2 2 9 2" xfId="12262" xr:uid="{00000000-0005-0000-0000-0000AD080000}"/>
    <cellStyle name="Comma 21 2 2 9 2 2" xfId="20217" xr:uid="{00000000-0005-0000-0000-0000AE080000}"/>
    <cellStyle name="Comma 21 2 2 9 3" xfId="15808" xr:uid="{00000000-0005-0000-0000-0000AF080000}"/>
    <cellStyle name="Comma 21 3" xfId="902" xr:uid="{00000000-0005-0000-0000-0000B0080000}"/>
    <cellStyle name="Comma 210" xfId="7756" xr:uid="{00000000-0005-0000-0000-0000B1080000}"/>
    <cellStyle name="Comma 211" xfId="6747" xr:uid="{00000000-0005-0000-0000-0000B2080000}"/>
    <cellStyle name="Comma 212" xfId="7747" xr:uid="{00000000-0005-0000-0000-0000B3080000}"/>
    <cellStyle name="Comma 213" xfId="6737" xr:uid="{00000000-0005-0000-0000-0000B4080000}"/>
    <cellStyle name="Comma 214" xfId="7739" xr:uid="{00000000-0005-0000-0000-0000B5080000}"/>
    <cellStyle name="Comma 215" xfId="6727" xr:uid="{00000000-0005-0000-0000-0000B6080000}"/>
    <cellStyle name="Comma 216" xfId="6342" xr:uid="{00000000-0005-0000-0000-0000B7080000}"/>
    <cellStyle name="Comma 217" xfId="6717" xr:uid="{00000000-0005-0000-0000-0000B8080000}"/>
    <cellStyle name="Comma 218" xfId="6348" xr:uid="{00000000-0005-0000-0000-0000B9080000}"/>
    <cellStyle name="Comma 219" xfId="6710" xr:uid="{00000000-0005-0000-0000-0000BA080000}"/>
    <cellStyle name="Comma 22" xfId="903" xr:uid="{00000000-0005-0000-0000-0000BB080000}"/>
    <cellStyle name="Comma 220" xfId="6352" xr:uid="{00000000-0005-0000-0000-0000BC080000}"/>
    <cellStyle name="Comma 221" xfId="7942" xr:uid="{00000000-0005-0000-0000-0000BD080000}"/>
    <cellStyle name="Comma 222" xfId="6357" xr:uid="{00000000-0005-0000-0000-0000BE080000}"/>
    <cellStyle name="Comma 223" xfId="7964" xr:uid="{00000000-0005-0000-0000-0000BF080000}"/>
    <cellStyle name="Comma 224" xfId="6361" xr:uid="{00000000-0005-0000-0000-0000C0080000}"/>
    <cellStyle name="Comma 225" xfId="7969" xr:uid="{00000000-0005-0000-0000-0000C1080000}"/>
    <cellStyle name="Comma 226" xfId="6365" xr:uid="{00000000-0005-0000-0000-0000C2080000}"/>
    <cellStyle name="Comma 227" xfId="7841" xr:uid="{00000000-0005-0000-0000-0000C3080000}"/>
    <cellStyle name="Comma 228" xfId="7119" xr:uid="{00000000-0005-0000-0000-0000C4080000}"/>
    <cellStyle name="Comma 229" xfId="7825" xr:uid="{00000000-0005-0000-0000-0000C5080000}"/>
    <cellStyle name="Comma 23" xfId="904" xr:uid="{00000000-0005-0000-0000-0000C6080000}"/>
    <cellStyle name="Comma 23 2" xfId="905" xr:uid="{00000000-0005-0000-0000-0000C7080000}"/>
    <cellStyle name="Comma 23 3" xfId="906" xr:uid="{00000000-0005-0000-0000-0000C8080000}"/>
    <cellStyle name="Comma 23 4" xfId="907" xr:uid="{00000000-0005-0000-0000-0000C9080000}"/>
    <cellStyle name="Comma 23 5" xfId="908" xr:uid="{00000000-0005-0000-0000-0000CA080000}"/>
    <cellStyle name="Comma 23 6" xfId="909" xr:uid="{00000000-0005-0000-0000-0000CB080000}"/>
    <cellStyle name="Comma 230" xfId="7972" xr:uid="{00000000-0005-0000-0000-0000CC080000}"/>
    <cellStyle name="Comma 231" xfId="7811" xr:uid="{00000000-0005-0000-0000-0000CD080000}"/>
    <cellStyle name="Comma 232" xfId="6978" xr:uid="{00000000-0005-0000-0000-0000CE080000}"/>
    <cellStyle name="Comma 233" xfId="7796" xr:uid="{00000000-0005-0000-0000-0000CF080000}"/>
    <cellStyle name="Comma 234" xfId="6862" xr:uid="{00000000-0005-0000-0000-0000D0080000}"/>
    <cellStyle name="Comma 235" xfId="7783" xr:uid="{00000000-0005-0000-0000-0000D1080000}"/>
    <cellStyle name="Comma 236" xfId="6832" xr:uid="{00000000-0005-0000-0000-0000D2080000}"/>
    <cellStyle name="Comma 237" xfId="7772" xr:uid="{00000000-0005-0000-0000-0000D3080000}"/>
    <cellStyle name="Comma 238" xfId="6785" xr:uid="{00000000-0005-0000-0000-0000D4080000}"/>
    <cellStyle name="Comma 239" xfId="7763" xr:uid="{00000000-0005-0000-0000-0000D5080000}"/>
    <cellStyle name="Comma 24" xfId="910" xr:uid="{00000000-0005-0000-0000-0000D6080000}"/>
    <cellStyle name="Comma 24 2" xfId="911" xr:uid="{00000000-0005-0000-0000-0000D7080000}"/>
    <cellStyle name="Comma 240" xfId="6757" xr:uid="{00000000-0005-0000-0000-0000D8080000}"/>
    <cellStyle name="Comma 241" xfId="7754" xr:uid="{00000000-0005-0000-0000-0000D9080000}"/>
    <cellStyle name="Comma 242" xfId="6745" xr:uid="{00000000-0005-0000-0000-0000DA080000}"/>
    <cellStyle name="Comma 243" xfId="8200" xr:uid="{00000000-0005-0000-0000-0000DB080000}"/>
    <cellStyle name="Comma 244" xfId="8213" xr:uid="{00000000-0005-0000-0000-0000DC080000}"/>
    <cellStyle name="Comma 245" xfId="8211" xr:uid="{00000000-0005-0000-0000-0000DD080000}"/>
    <cellStyle name="Comma 246" xfId="8207" xr:uid="{00000000-0005-0000-0000-0000DE080000}"/>
    <cellStyle name="Comma 247" xfId="8220" xr:uid="{00000000-0005-0000-0000-0000DF080000}"/>
    <cellStyle name="Comma 248" xfId="8203" xr:uid="{00000000-0005-0000-0000-0000E0080000}"/>
    <cellStyle name="Comma 249" xfId="8204" xr:uid="{00000000-0005-0000-0000-0000E1080000}"/>
    <cellStyle name="Comma 25" xfId="912" xr:uid="{00000000-0005-0000-0000-0000E2080000}"/>
    <cellStyle name="Comma 250" xfId="8217" xr:uid="{00000000-0005-0000-0000-0000E3080000}"/>
    <cellStyle name="Comma 251" xfId="8209" xr:uid="{00000000-0005-0000-0000-0000E4080000}"/>
    <cellStyle name="Comma 252" xfId="8667" xr:uid="{00000000-0005-0000-0000-0000E5080000}"/>
    <cellStyle name="Comma 253" xfId="8216" xr:uid="{00000000-0005-0000-0000-0000E6080000}"/>
    <cellStyle name="Comma 254" xfId="9365" xr:uid="{00000000-0005-0000-0000-0000E7080000}"/>
    <cellStyle name="Comma 255" xfId="9375" xr:uid="{00000000-0005-0000-0000-0000E8080000}"/>
    <cellStyle name="Comma 256" xfId="8643" xr:uid="{00000000-0005-0000-0000-0000E9080000}"/>
    <cellStyle name="Comma 257" xfId="9397" xr:uid="{00000000-0005-0000-0000-0000EA080000}"/>
    <cellStyle name="Comma 258" xfId="8860" xr:uid="{00000000-0005-0000-0000-0000EB080000}"/>
    <cellStyle name="Comma 259" xfId="8631" xr:uid="{00000000-0005-0000-0000-0000EC080000}"/>
    <cellStyle name="Comma 26" xfId="913" xr:uid="{00000000-0005-0000-0000-0000ED080000}"/>
    <cellStyle name="Comma 260" xfId="9398" xr:uid="{00000000-0005-0000-0000-0000EE080000}"/>
    <cellStyle name="Comma 261" xfId="9541" xr:uid="{00000000-0005-0000-0000-0000EF080000}"/>
    <cellStyle name="Comma 262" xfId="9499" xr:uid="{00000000-0005-0000-0000-0000F0080000}"/>
    <cellStyle name="Comma 263" xfId="9478" xr:uid="{00000000-0005-0000-0000-0000F1080000}"/>
    <cellStyle name="Comma 264" xfId="9559" xr:uid="{00000000-0005-0000-0000-0000F2080000}"/>
    <cellStyle name="Comma 265" xfId="9518" xr:uid="{00000000-0005-0000-0000-0000F3080000}"/>
    <cellStyle name="Comma 266" xfId="9556" xr:uid="{00000000-0005-0000-0000-0000F4080000}"/>
    <cellStyle name="Comma 267" xfId="9469" xr:uid="{00000000-0005-0000-0000-0000F5080000}"/>
    <cellStyle name="Comma 268" xfId="9488" xr:uid="{00000000-0005-0000-0000-0000F6080000}"/>
    <cellStyle name="Comma 269" xfId="9548" xr:uid="{00000000-0005-0000-0000-0000F7080000}"/>
    <cellStyle name="Comma 27" xfId="914" xr:uid="{00000000-0005-0000-0000-0000F8080000}"/>
    <cellStyle name="Comma 27 10" xfId="915" xr:uid="{00000000-0005-0000-0000-0000F9080000}"/>
    <cellStyle name="Comma 27 10 2" xfId="916" xr:uid="{00000000-0005-0000-0000-0000FA080000}"/>
    <cellStyle name="Comma 27 10 2 2" xfId="5370" xr:uid="{00000000-0005-0000-0000-0000FB080000}"/>
    <cellStyle name="Comma 27 10 2 2 2" xfId="11345" xr:uid="{00000000-0005-0000-0000-0000FC080000}"/>
    <cellStyle name="Comma 27 10 2 2 2 2" xfId="19303" xr:uid="{00000000-0005-0000-0000-0000FD080000}"/>
    <cellStyle name="Comma 27 10 2 2 3" xfId="14894" xr:uid="{00000000-0005-0000-0000-0000FE080000}"/>
    <cellStyle name="Comma 27 10 3" xfId="6520" xr:uid="{00000000-0005-0000-0000-0000FF080000}"/>
    <cellStyle name="Comma 27 10 3 2" xfId="12280" xr:uid="{00000000-0005-0000-0000-000000090000}"/>
    <cellStyle name="Comma 27 10 3 2 2" xfId="20235" xr:uid="{00000000-0005-0000-0000-000001090000}"/>
    <cellStyle name="Comma 27 10 3 3" xfId="15826" xr:uid="{00000000-0005-0000-0000-000002090000}"/>
    <cellStyle name="Comma 27 10 4" xfId="4280" xr:uid="{00000000-0005-0000-0000-000003090000}"/>
    <cellStyle name="Comma 27 10 4 2" xfId="10403" xr:uid="{00000000-0005-0000-0000-000004090000}"/>
    <cellStyle name="Comma 27 10 4 2 2" xfId="18371" xr:uid="{00000000-0005-0000-0000-000005090000}"/>
    <cellStyle name="Comma 27 10 4 3" xfId="13962" xr:uid="{00000000-0005-0000-0000-000006090000}"/>
    <cellStyle name="Comma 27 10 5" xfId="8331" xr:uid="{00000000-0005-0000-0000-000007090000}"/>
    <cellStyle name="Comma 27 10 6" xfId="8814" xr:uid="{00000000-0005-0000-0000-000008090000}"/>
    <cellStyle name="Comma 27 10 6 2" xfId="17242" xr:uid="{00000000-0005-0000-0000-000009090000}"/>
    <cellStyle name="Comma 27 10 7" xfId="21227" xr:uid="{00000000-0005-0000-0000-00000A090000}"/>
    <cellStyle name="Comma 27 11" xfId="917" xr:uid="{00000000-0005-0000-0000-00000B090000}"/>
    <cellStyle name="Comma 27 11 2" xfId="918" xr:uid="{00000000-0005-0000-0000-00000C090000}"/>
    <cellStyle name="Comma 27 11 2 2" xfId="5371" xr:uid="{00000000-0005-0000-0000-00000D090000}"/>
    <cellStyle name="Comma 27 11 2 2 2" xfId="11346" xr:uid="{00000000-0005-0000-0000-00000E090000}"/>
    <cellStyle name="Comma 27 11 2 2 2 2" xfId="19304" xr:uid="{00000000-0005-0000-0000-00000F090000}"/>
    <cellStyle name="Comma 27 11 2 2 3" xfId="14895" xr:uid="{00000000-0005-0000-0000-000010090000}"/>
    <cellStyle name="Comma 27 11 3" xfId="6521" xr:uid="{00000000-0005-0000-0000-000011090000}"/>
    <cellStyle name="Comma 27 11 3 2" xfId="12281" xr:uid="{00000000-0005-0000-0000-000012090000}"/>
    <cellStyle name="Comma 27 11 3 2 2" xfId="20236" xr:uid="{00000000-0005-0000-0000-000013090000}"/>
    <cellStyle name="Comma 27 11 3 3" xfId="15827" xr:uid="{00000000-0005-0000-0000-000014090000}"/>
    <cellStyle name="Comma 27 11 4" xfId="4281" xr:uid="{00000000-0005-0000-0000-000015090000}"/>
    <cellStyle name="Comma 27 11 4 2" xfId="10404" xr:uid="{00000000-0005-0000-0000-000016090000}"/>
    <cellStyle name="Comma 27 11 4 2 2" xfId="18372" xr:uid="{00000000-0005-0000-0000-000017090000}"/>
    <cellStyle name="Comma 27 11 4 3" xfId="13963" xr:uid="{00000000-0005-0000-0000-000018090000}"/>
    <cellStyle name="Comma 27 11 5" xfId="8813" xr:uid="{00000000-0005-0000-0000-000019090000}"/>
    <cellStyle name="Comma 27 11 5 2" xfId="17241" xr:uid="{00000000-0005-0000-0000-00001A090000}"/>
    <cellStyle name="Comma 27 11 6" xfId="21228" xr:uid="{00000000-0005-0000-0000-00001B090000}"/>
    <cellStyle name="Comma 27 2" xfId="919" xr:uid="{00000000-0005-0000-0000-00001C090000}"/>
    <cellStyle name="Comma 27 2 10" xfId="6522" xr:uid="{00000000-0005-0000-0000-00001D090000}"/>
    <cellStyle name="Comma 27 2 10 2" xfId="12282" xr:uid="{00000000-0005-0000-0000-00001E090000}"/>
    <cellStyle name="Comma 27 2 10 2 2" xfId="20237" xr:uid="{00000000-0005-0000-0000-00001F090000}"/>
    <cellStyle name="Comma 27 2 10 3" xfId="15828" xr:uid="{00000000-0005-0000-0000-000020090000}"/>
    <cellStyle name="Comma 27 2 11" xfId="4282" xr:uid="{00000000-0005-0000-0000-000021090000}"/>
    <cellStyle name="Comma 27 2 11 2" xfId="10405" xr:uid="{00000000-0005-0000-0000-000022090000}"/>
    <cellStyle name="Comma 27 2 11 2 2" xfId="18373" xr:uid="{00000000-0005-0000-0000-000023090000}"/>
    <cellStyle name="Comma 27 2 11 3" xfId="13964" xr:uid="{00000000-0005-0000-0000-000024090000}"/>
    <cellStyle name="Comma 27 2 12" xfId="8812" xr:uid="{00000000-0005-0000-0000-000025090000}"/>
    <cellStyle name="Comma 27 2 12 2" xfId="17240" xr:uid="{00000000-0005-0000-0000-000026090000}"/>
    <cellStyle name="Comma 27 2 13" xfId="21229" xr:uid="{00000000-0005-0000-0000-000027090000}"/>
    <cellStyle name="Comma 27 2 2" xfId="920" xr:uid="{00000000-0005-0000-0000-000028090000}"/>
    <cellStyle name="Comma 27 2 2 10" xfId="4283" xr:uid="{00000000-0005-0000-0000-000029090000}"/>
    <cellStyle name="Comma 27 2 2 10 2" xfId="10406" xr:uid="{00000000-0005-0000-0000-00002A090000}"/>
    <cellStyle name="Comma 27 2 2 10 2 2" xfId="18374" xr:uid="{00000000-0005-0000-0000-00002B090000}"/>
    <cellStyle name="Comma 27 2 2 10 3" xfId="13965" xr:uid="{00000000-0005-0000-0000-00002C090000}"/>
    <cellStyle name="Comma 27 2 2 11" xfId="8811" xr:uid="{00000000-0005-0000-0000-00002D090000}"/>
    <cellStyle name="Comma 27 2 2 11 2" xfId="17239" xr:uid="{00000000-0005-0000-0000-00002E090000}"/>
    <cellStyle name="Comma 27 2 2 12" xfId="21230" xr:uid="{00000000-0005-0000-0000-00002F090000}"/>
    <cellStyle name="Comma 27 2 2 2" xfId="921" xr:uid="{00000000-0005-0000-0000-000030090000}"/>
    <cellStyle name="Comma 27 2 2 2 2" xfId="922" xr:uid="{00000000-0005-0000-0000-000031090000}"/>
    <cellStyle name="Comma 27 2 2 2 2 2" xfId="923" xr:uid="{00000000-0005-0000-0000-000032090000}"/>
    <cellStyle name="Comma 27 2 2 2 2 2 2" xfId="924" xr:uid="{00000000-0005-0000-0000-000033090000}"/>
    <cellStyle name="Comma 27 2 2 2 2 2 2 2" xfId="5376" xr:uid="{00000000-0005-0000-0000-000034090000}"/>
    <cellStyle name="Comma 27 2 2 2 2 2 2 2 2" xfId="11351" xr:uid="{00000000-0005-0000-0000-000035090000}"/>
    <cellStyle name="Comma 27 2 2 2 2 2 2 2 2 2" xfId="19309" xr:uid="{00000000-0005-0000-0000-000036090000}"/>
    <cellStyle name="Comma 27 2 2 2 2 2 2 2 3" xfId="14900" xr:uid="{00000000-0005-0000-0000-000037090000}"/>
    <cellStyle name="Comma 27 2 2 2 2 2 3" xfId="6526" xr:uid="{00000000-0005-0000-0000-000038090000}"/>
    <cellStyle name="Comma 27 2 2 2 2 2 3 2" xfId="12286" xr:uid="{00000000-0005-0000-0000-000039090000}"/>
    <cellStyle name="Comma 27 2 2 2 2 2 3 2 2" xfId="20241" xr:uid="{00000000-0005-0000-0000-00003A090000}"/>
    <cellStyle name="Comma 27 2 2 2 2 2 3 3" xfId="15832" xr:uid="{00000000-0005-0000-0000-00003B090000}"/>
    <cellStyle name="Comma 27 2 2 2 2 2 4" xfId="4286" xr:uid="{00000000-0005-0000-0000-00003C090000}"/>
    <cellStyle name="Comma 27 2 2 2 2 2 4 2" xfId="10409" xr:uid="{00000000-0005-0000-0000-00003D090000}"/>
    <cellStyle name="Comma 27 2 2 2 2 2 4 2 2" xfId="18377" xr:uid="{00000000-0005-0000-0000-00003E090000}"/>
    <cellStyle name="Comma 27 2 2 2 2 2 4 3" xfId="13968" xr:uid="{00000000-0005-0000-0000-00003F090000}"/>
    <cellStyle name="Comma 27 2 2 2 2 2 5" xfId="8808" xr:uid="{00000000-0005-0000-0000-000040090000}"/>
    <cellStyle name="Comma 27 2 2 2 2 2 5 2" xfId="17236" xr:uid="{00000000-0005-0000-0000-000041090000}"/>
    <cellStyle name="Comma 27 2 2 2 2 2 6" xfId="21233" xr:uid="{00000000-0005-0000-0000-000042090000}"/>
    <cellStyle name="Comma 27 2 2 2 2 3" xfId="925" xr:uid="{00000000-0005-0000-0000-000043090000}"/>
    <cellStyle name="Comma 27 2 2 2 2 3 2" xfId="5375" xr:uid="{00000000-0005-0000-0000-000044090000}"/>
    <cellStyle name="Comma 27 2 2 2 2 3 2 2" xfId="11350" xr:uid="{00000000-0005-0000-0000-000045090000}"/>
    <cellStyle name="Comma 27 2 2 2 2 3 2 2 2" xfId="19308" xr:uid="{00000000-0005-0000-0000-000046090000}"/>
    <cellStyle name="Comma 27 2 2 2 2 3 2 3" xfId="14899" xr:uid="{00000000-0005-0000-0000-000047090000}"/>
    <cellStyle name="Comma 27 2 2 2 2 4" xfId="6525" xr:uid="{00000000-0005-0000-0000-000048090000}"/>
    <cellStyle name="Comma 27 2 2 2 2 4 2" xfId="12285" xr:uid="{00000000-0005-0000-0000-000049090000}"/>
    <cellStyle name="Comma 27 2 2 2 2 4 2 2" xfId="20240" xr:uid="{00000000-0005-0000-0000-00004A090000}"/>
    <cellStyle name="Comma 27 2 2 2 2 4 3" xfId="15831" xr:uid="{00000000-0005-0000-0000-00004B090000}"/>
    <cellStyle name="Comma 27 2 2 2 2 5" xfId="4285" xr:uid="{00000000-0005-0000-0000-00004C090000}"/>
    <cellStyle name="Comma 27 2 2 2 2 5 2" xfId="10408" xr:uid="{00000000-0005-0000-0000-00004D090000}"/>
    <cellStyle name="Comma 27 2 2 2 2 5 2 2" xfId="18376" xr:uid="{00000000-0005-0000-0000-00004E090000}"/>
    <cellStyle name="Comma 27 2 2 2 2 5 3" xfId="13967" xr:uid="{00000000-0005-0000-0000-00004F090000}"/>
    <cellStyle name="Comma 27 2 2 2 2 6" xfId="8809" xr:uid="{00000000-0005-0000-0000-000050090000}"/>
    <cellStyle name="Comma 27 2 2 2 2 6 2" xfId="17237" xr:uid="{00000000-0005-0000-0000-000051090000}"/>
    <cellStyle name="Comma 27 2 2 2 2 7" xfId="21232" xr:uid="{00000000-0005-0000-0000-000052090000}"/>
    <cellStyle name="Comma 27 2 2 2 3" xfId="926" xr:uid="{00000000-0005-0000-0000-000053090000}"/>
    <cellStyle name="Comma 27 2 2 2 3 2" xfId="927" xr:uid="{00000000-0005-0000-0000-000054090000}"/>
    <cellStyle name="Comma 27 2 2 2 3 2 2" xfId="5377" xr:uid="{00000000-0005-0000-0000-000055090000}"/>
    <cellStyle name="Comma 27 2 2 2 3 2 2 2" xfId="11352" xr:uid="{00000000-0005-0000-0000-000056090000}"/>
    <cellStyle name="Comma 27 2 2 2 3 2 2 2 2" xfId="19310" xr:uid="{00000000-0005-0000-0000-000057090000}"/>
    <cellStyle name="Comma 27 2 2 2 3 2 2 3" xfId="14901" xr:uid="{00000000-0005-0000-0000-000058090000}"/>
    <cellStyle name="Comma 27 2 2 2 3 3" xfId="6527" xr:uid="{00000000-0005-0000-0000-000059090000}"/>
    <cellStyle name="Comma 27 2 2 2 3 3 2" xfId="12287" xr:uid="{00000000-0005-0000-0000-00005A090000}"/>
    <cellStyle name="Comma 27 2 2 2 3 3 2 2" xfId="20242" xr:uid="{00000000-0005-0000-0000-00005B090000}"/>
    <cellStyle name="Comma 27 2 2 2 3 3 3" xfId="15833" xr:uid="{00000000-0005-0000-0000-00005C090000}"/>
    <cellStyle name="Comma 27 2 2 2 3 4" xfId="4287" xr:uid="{00000000-0005-0000-0000-00005D090000}"/>
    <cellStyle name="Comma 27 2 2 2 3 4 2" xfId="10410" xr:uid="{00000000-0005-0000-0000-00005E090000}"/>
    <cellStyle name="Comma 27 2 2 2 3 4 2 2" xfId="18378" xr:uid="{00000000-0005-0000-0000-00005F090000}"/>
    <cellStyle name="Comma 27 2 2 2 3 4 3" xfId="13969" xr:uid="{00000000-0005-0000-0000-000060090000}"/>
    <cellStyle name="Comma 27 2 2 2 3 5" xfId="8807" xr:uid="{00000000-0005-0000-0000-000061090000}"/>
    <cellStyle name="Comma 27 2 2 2 3 5 2" xfId="17235" xr:uid="{00000000-0005-0000-0000-000062090000}"/>
    <cellStyle name="Comma 27 2 2 2 3 6" xfId="21234" xr:uid="{00000000-0005-0000-0000-000063090000}"/>
    <cellStyle name="Comma 27 2 2 2 4" xfId="928" xr:uid="{00000000-0005-0000-0000-000064090000}"/>
    <cellStyle name="Comma 27 2 2 2 4 2" xfId="5374" xr:uid="{00000000-0005-0000-0000-000065090000}"/>
    <cellStyle name="Comma 27 2 2 2 4 2 2" xfId="11349" xr:uid="{00000000-0005-0000-0000-000066090000}"/>
    <cellStyle name="Comma 27 2 2 2 4 2 2 2" xfId="19307" xr:uid="{00000000-0005-0000-0000-000067090000}"/>
    <cellStyle name="Comma 27 2 2 2 4 2 3" xfId="14898" xr:uid="{00000000-0005-0000-0000-000068090000}"/>
    <cellStyle name="Comma 27 2 2 2 5" xfId="6524" xr:uid="{00000000-0005-0000-0000-000069090000}"/>
    <cellStyle name="Comma 27 2 2 2 5 2" xfId="12284" xr:uid="{00000000-0005-0000-0000-00006A090000}"/>
    <cellStyle name="Comma 27 2 2 2 5 2 2" xfId="20239" xr:uid="{00000000-0005-0000-0000-00006B090000}"/>
    <cellStyle name="Comma 27 2 2 2 5 3" xfId="15830" xr:uid="{00000000-0005-0000-0000-00006C090000}"/>
    <cellStyle name="Comma 27 2 2 2 6" xfId="4284" xr:uid="{00000000-0005-0000-0000-00006D090000}"/>
    <cellStyle name="Comma 27 2 2 2 6 2" xfId="10407" xr:uid="{00000000-0005-0000-0000-00006E090000}"/>
    <cellStyle name="Comma 27 2 2 2 6 2 2" xfId="18375" xr:uid="{00000000-0005-0000-0000-00006F090000}"/>
    <cellStyle name="Comma 27 2 2 2 6 3" xfId="13966" xr:uid="{00000000-0005-0000-0000-000070090000}"/>
    <cellStyle name="Comma 27 2 2 2 7" xfId="8810" xr:uid="{00000000-0005-0000-0000-000071090000}"/>
    <cellStyle name="Comma 27 2 2 2 7 2" xfId="17238" xr:uid="{00000000-0005-0000-0000-000072090000}"/>
    <cellStyle name="Comma 27 2 2 2 8" xfId="21231" xr:uid="{00000000-0005-0000-0000-000073090000}"/>
    <cellStyle name="Comma 27 2 2 3" xfId="929" xr:uid="{00000000-0005-0000-0000-000074090000}"/>
    <cellStyle name="Comma 27 2 2 3 2" xfId="930" xr:uid="{00000000-0005-0000-0000-000075090000}"/>
    <cellStyle name="Comma 27 2 2 3 2 2" xfId="931" xr:uid="{00000000-0005-0000-0000-000076090000}"/>
    <cellStyle name="Comma 27 2 2 3 2 2 2" xfId="932" xr:uid="{00000000-0005-0000-0000-000077090000}"/>
    <cellStyle name="Comma 27 2 2 3 2 2 2 2" xfId="5380" xr:uid="{00000000-0005-0000-0000-000078090000}"/>
    <cellStyle name="Comma 27 2 2 3 2 2 2 2 2" xfId="11355" xr:uid="{00000000-0005-0000-0000-000079090000}"/>
    <cellStyle name="Comma 27 2 2 3 2 2 2 2 2 2" xfId="19313" xr:uid="{00000000-0005-0000-0000-00007A090000}"/>
    <cellStyle name="Comma 27 2 2 3 2 2 2 2 3" xfId="14904" xr:uid="{00000000-0005-0000-0000-00007B090000}"/>
    <cellStyle name="Comma 27 2 2 3 2 2 3" xfId="6530" xr:uid="{00000000-0005-0000-0000-00007C090000}"/>
    <cellStyle name="Comma 27 2 2 3 2 2 3 2" xfId="12290" xr:uid="{00000000-0005-0000-0000-00007D090000}"/>
    <cellStyle name="Comma 27 2 2 3 2 2 3 2 2" xfId="20245" xr:uid="{00000000-0005-0000-0000-00007E090000}"/>
    <cellStyle name="Comma 27 2 2 3 2 2 3 3" xfId="15836" xr:uid="{00000000-0005-0000-0000-00007F090000}"/>
    <cellStyle name="Comma 27 2 2 3 2 2 4" xfId="4290" xr:uid="{00000000-0005-0000-0000-000080090000}"/>
    <cellStyle name="Comma 27 2 2 3 2 2 4 2" xfId="10413" xr:uid="{00000000-0005-0000-0000-000081090000}"/>
    <cellStyle name="Comma 27 2 2 3 2 2 4 2 2" xfId="18381" xr:uid="{00000000-0005-0000-0000-000082090000}"/>
    <cellStyle name="Comma 27 2 2 3 2 2 4 3" xfId="13972" xr:uid="{00000000-0005-0000-0000-000083090000}"/>
    <cellStyle name="Comma 27 2 2 3 2 2 5" xfId="8804" xr:uid="{00000000-0005-0000-0000-000084090000}"/>
    <cellStyle name="Comma 27 2 2 3 2 2 5 2" xfId="17232" xr:uid="{00000000-0005-0000-0000-000085090000}"/>
    <cellStyle name="Comma 27 2 2 3 2 2 6" xfId="21237" xr:uid="{00000000-0005-0000-0000-000086090000}"/>
    <cellStyle name="Comma 27 2 2 3 2 3" xfId="933" xr:uid="{00000000-0005-0000-0000-000087090000}"/>
    <cellStyle name="Comma 27 2 2 3 2 3 2" xfId="5379" xr:uid="{00000000-0005-0000-0000-000088090000}"/>
    <cellStyle name="Comma 27 2 2 3 2 3 2 2" xfId="11354" xr:uid="{00000000-0005-0000-0000-000089090000}"/>
    <cellStyle name="Comma 27 2 2 3 2 3 2 2 2" xfId="19312" xr:uid="{00000000-0005-0000-0000-00008A090000}"/>
    <cellStyle name="Comma 27 2 2 3 2 3 2 3" xfId="14903" xr:uid="{00000000-0005-0000-0000-00008B090000}"/>
    <cellStyle name="Comma 27 2 2 3 2 4" xfId="6529" xr:uid="{00000000-0005-0000-0000-00008C090000}"/>
    <cellStyle name="Comma 27 2 2 3 2 4 2" xfId="12289" xr:uid="{00000000-0005-0000-0000-00008D090000}"/>
    <cellStyle name="Comma 27 2 2 3 2 4 2 2" xfId="20244" xr:uid="{00000000-0005-0000-0000-00008E090000}"/>
    <cellStyle name="Comma 27 2 2 3 2 4 3" xfId="15835" xr:uid="{00000000-0005-0000-0000-00008F090000}"/>
    <cellStyle name="Comma 27 2 2 3 2 5" xfId="4289" xr:uid="{00000000-0005-0000-0000-000090090000}"/>
    <cellStyle name="Comma 27 2 2 3 2 5 2" xfId="10412" xr:uid="{00000000-0005-0000-0000-000091090000}"/>
    <cellStyle name="Comma 27 2 2 3 2 5 2 2" xfId="18380" xr:uid="{00000000-0005-0000-0000-000092090000}"/>
    <cellStyle name="Comma 27 2 2 3 2 5 3" xfId="13971" xr:uid="{00000000-0005-0000-0000-000093090000}"/>
    <cellStyle name="Comma 27 2 2 3 2 6" xfId="8805" xr:uid="{00000000-0005-0000-0000-000094090000}"/>
    <cellStyle name="Comma 27 2 2 3 2 6 2" xfId="17233" xr:uid="{00000000-0005-0000-0000-000095090000}"/>
    <cellStyle name="Comma 27 2 2 3 2 7" xfId="21236" xr:uid="{00000000-0005-0000-0000-000096090000}"/>
    <cellStyle name="Comma 27 2 2 3 3" xfId="934" xr:uid="{00000000-0005-0000-0000-000097090000}"/>
    <cellStyle name="Comma 27 2 2 3 3 2" xfId="935" xr:uid="{00000000-0005-0000-0000-000098090000}"/>
    <cellStyle name="Comma 27 2 2 3 3 2 2" xfId="5381" xr:uid="{00000000-0005-0000-0000-000099090000}"/>
    <cellStyle name="Comma 27 2 2 3 3 2 2 2" xfId="11356" xr:uid="{00000000-0005-0000-0000-00009A090000}"/>
    <cellStyle name="Comma 27 2 2 3 3 2 2 2 2" xfId="19314" xr:uid="{00000000-0005-0000-0000-00009B090000}"/>
    <cellStyle name="Comma 27 2 2 3 3 2 2 3" xfId="14905" xr:uid="{00000000-0005-0000-0000-00009C090000}"/>
    <cellStyle name="Comma 27 2 2 3 3 3" xfId="6531" xr:uid="{00000000-0005-0000-0000-00009D090000}"/>
    <cellStyle name="Comma 27 2 2 3 3 3 2" xfId="12291" xr:uid="{00000000-0005-0000-0000-00009E090000}"/>
    <cellStyle name="Comma 27 2 2 3 3 3 2 2" xfId="20246" xr:uid="{00000000-0005-0000-0000-00009F090000}"/>
    <cellStyle name="Comma 27 2 2 3 3 3 3" xfId="15837" xr:uid="{00000000-0005-0000-0000-0000A0090000}"/>
    <cellStyle name="Comma 27 2 2 3 3 4" xfId="4291" xr:uid="{00000000-0005-0000-0000-0000A1090000}"/>
    <cellStyle name="Comma 27 2 2 3 3 4 2" xfId="10414" xr:uid="{00000000-0005-0000-0000-0000A2090000}"/>
    <cellStyle name="Comma 27 2 2 3 3 4 2 2" xfId="18382" xr:uid="{00000000-0005-0000-0000-0000A3090000}"/>
    <cellStyle name="Comma 27 2 2 3 3 4 3" xfId="13973" xr:uid="{00000000-0005-0000-0000-0000A4090000}"/>
    <cellStyle name="Comma 27 2 2 3 3 5" xfId="8803" xr:uid="{00000000-0005-0000-0000-0000A5090000}"/>
    <cellStyle name="Comma 27 2 2 3 3 5 2" xfId="17231" xr:uid="{00000000-0005-0000-0000-0000A6090000}"/>
    <cellStyle name="Comma 27 2 2 3 3 6" xfId="21238" xr:uid="{00000000-0005-0000-0000-0000A7090000}"/>
    <cellStyle name="Comma 27 2 2 3 4" xfId="936" xr:uid="{00000000-0005-0000-0000-0000A8090000}"/>
    <cellStyle name="Comma 27 2 2 3 4 2" xfId="5378" xr:uid="{00000000-0005-0000-0000-0000A9090000}"/>
    <cellStyle name="Comma 27 2 2 3 4 2 2" xfId="11353" xr:uid="{00000000-0005-0000-0000-0000AA090000}"/>
    <cellStyle name="Comma 27 2 2 3 4 2 2 2" xfId="19311" xr:uid="{00000000-0005-0000-0000-0000AB090000}"/>
    <cellStyle name="Comma 27 2 2 3 4 2 3" xfId="14902" xr:uid="{00000000-0005-0000-0000-0000AC090000}"/>
    <cellStyle name="Comma 27 2 2 3 5" xfId="6528" xr:uid="{00000000-0005-0000-0000-0000AD090000}"/>
    <cellStyle name="Comma 27 2 2 3 5 2" xfId="12288" xr:uid="{00000000-0005-0000-0000-0000AE090000}"/>
    <cellStyle name="Comma 27 2 2 3 5 2 2" xfId="20243" xr:uid="{00000000-0005-0000-0000-0000AF090000}"/>
    <cellStyle name="Comma 27 2 2 3 5 3" xfId="15834" xr:uid="{00000000-0005-0000-0000-0000B0090000}"/>
    <cellStyle name="Comma 27 2 2 3 6" xfId="4288" xr:uid="{00000000-0005-0000-0000-0000B1090000}"/>
    <cellStyle name="Comma 27 2 2 3 6 2" xfId="10411" xr:uid="{00000000-0005-0000-0000-0000B2090000}"/>
    <cellStyle name="Comma 27 2 2 3 6 2 2" xfId="18379" xr:uid="{00000000-0005-0000-0000-0000B3090000}"/>
    <cellStyle name="Comma 27 2 2 3 6 3" xfId="13970" xr:uid="{00000000-0005-0000-0000-0000B4090000}"/>
    <cellStyle name="Comma 27 2 2 3 7" xfId="8806" xr:uid="{00000000-0005-0000-0000-0000B5090000}"/>
    <cellStyle name="Comma 27 2 2 3 7 2" xfId="17234" xr:uid="{00000000-0005-0000-0000-0000B6090000}"/>
    <cellStyle name="Comma 27 2 2 3 8" xfId="21235" xr:uid="{00000000-0005-0000-0000-0000B7090000}"/>
    <cellStyle name="Comma 27 2 2 4" xfId="937" xr:uid="{00000000-0005-0000-0000-0000B8090000}"/>
    <cellStyle name="Comma 27 2 2 4 2" xfId="938" xr:uid="{00000000-0005-0000-0000-0000B9090000}"/>
    <cellStyle name="Comma 27 2 2 4 2 2" xfId="939" xr:uid="{00000000-0005-0000-0000-0000BA090000}"/>
    <cellStyle name="Comma 27 2 2 4 2 2 2" xfId="940" xr:uid="{00000000-0005-0000-0000-0000BB090000}"/>
    <cellStyle name="Comma 27 2 2 4 2 2 2 2" xfId="5384" xr:uid="{00000000-0005-0000-0000-0000BC090000}"/>
    <cellStyle name="Comma 27 2 2 4 2 2 2 2 2" xfId="11359" xr:uid="{00000000-0005-0000-0000-0000BD090000}"/>
    <cellStyle name="Comma 27 2 2 4 2 2 2 2 2 2" xfId="19317" xr:uid="{00000000-0005-0000-0000-0000BE090000}"/>
    <cellStyle name="Comma 27 2 2 4 2 2 2 2 3" xfId="14908" xr:uid="{00000000-0005-0000-0000-0000BF090000}"/>
    <cellStyle name="Comma 27 2 2 4 2 2 3" xfId="6534" xr:uid="{00000000-0005-0000-0000-0000C0090000}"/>
    <cellStyle name="Comma 27 2 2 4 2 2 3 2" xfId="12294" xr:uid="{00000000-0005-0000-0000-0000C1090000}"/>
    <cellStyle name="Comma 27 2 2 4 2 2 3 2 2" xfId="20249" xr:uid="{00000000-0005-0000-0000-0000C2090000}"/>
    <cellStyle name="Comma 27 2 2 4 2 2 3 3" xfId="15840" xr:uid="{00000000-0005-0000-0000-0000C3090000}"/>
    <cellStyle name="Comma 27 2 2 4 2 2 4" xfId="4294" xr:uid="{00000000-0005-0000-0000-0000C4090000}"/>
    <cellStyle name="Comma 27 2 2 4 2 2 4 2" xfId="10417" xr:uid="{00000000-0005-0000-0000-0000C5090000}"/>
    <cellStyle name="Comma 27 2 2 4 2 2 4 2 2" xfId="18385" xr:uid="{00000000-0005-0000-0000-0000C6090000}"/>
    <cellStyle name="Comma 27 2 2 4 2 2 4 3" xfId="13976" xr:uid="{00000000-0005-0000-0000-0000C7090000}"/>
    <cellStyle name="Comma 27 2 2 4 2 2 5" xfId="8800" xr:uid="{00000000-0005-0000-0000-0000C8090000}"/>
    <cellStyle name="Comma 27 2 2 4 2 2 5 2" xfId="17228" xr:uid="{00000000-0005-0000-0000-0000C9090000}"/>
    <cellStyle name="Comma 27 2 2 4 2 2 6" xfId="21241" xr:uid="{00000000-0005-0000-0000-0000CA090000}"/>
    <cellStyle name="Comma 27 2 2 4 2 3" xfId="941" xr:uid="{00000000-0005-0000-0000-0000CB090000}"/>
    <cellStyle name="Comma 27 2 2 4 2 3 2" xfId="5383" xr:uid="{00000000-0005-0000-0000-0000CC090000}"/>
    <cellStyle name="Comma 27 2 2 4 2 3 2 2" xfId="11358" xr:uid="{00000000-0005-0000-0000-0000CD090000}"/>
    <cellStyle name="Comma 27 2 2 4 2 3 2 2 2" xfId="19316" xr:uid="{00000000-0005-0000-0000-0000CE090000}"/>
    <cellStyle name="Comma 27 2 2 4 2 3 2 3" xfId="14907" xr:uid="{00000000-0005-0000-0000-0000CF090000}"/>
    <cellStyle name="Comma 27 2 2 4 2 4" xfId="6533" xr:uid="{00000000-0005-0000-0000-0000D0090000}"/>
    <cellStyle name="Comma 27 2 2 4 2 4 2" xfId="12293" xr:uid="{00000000-0005-0000-0000-0000D1090000}"/>
    <cellStyle name="Comma 27 2 2 4 2 4 2 2" xfId="20248" xr:uid="{00000000-0005-0000-0000-0000D2090000}"/>
    <cellStyle name="Comma 27 2 2 4 2 4 3" xfId="15839" xr:uid="{00000000-0005-0000-0000-0000D3090000}"/>
    <cellStyle name="Comma 27 2 2 4 2 5" xfId="4293" xr:uid="{00000000-0005-0000-0000-0000D4090000}"/>
    <cellStyle name="Comma 27 2 2 4 2 5 2" xfId="10416" xr:uid="{00000000-0005-0000-0000-0000D5090000}"/>
    <cellStyle name="Comma 27 2 2 4 2 5 2 2" xfId="18384" xr:uid="{00000000-0005-0000-0000-0000D6090000}"/>
    <cellStyle name="Comma 27 2 2 4 2 5 3" xfId="13975" xr:uid="{00000000-0005-0000-0000-0000D7090000}"/>
    <cellStyle name="Comma 27 2 2 4 2 6" xfId="8801" xr:uid="{00000000-0005-0000-0000-0000D8090000}"/>
    <cellStyle name="Comma 27 2 2 4 2 6 2" xfId="17229" xr:uid="{00000000-0005-0000-0000-0000D9090000}"/>
    <cellStyle name="Comma 27 2 2 4 2 7" xfId="21240" xr:uid="{00000000-0005-0000-0000-0000DA090000}"/>
    <cellStyle name="Comma 27 2 2 4 3" xfId="942" xr:uid="{00000000-0005-0000-0000-0000DB090000}"/>
    <cellStyle name="Comma 27 2 2 4 3 2" xfId="943" xr:uid="{00000000-0005-0000-0000-0000DC090000}"/>
    <cellStyle name="Comma 27 2 2 4 3 2 2" xfId="5385" xr:uid="{00000000-0005-0000-0000-0000DD090000}"/>
    <cellStyle name="Comma 27 2 2 4 3 2 2 2" xfId="11360" xr:uid="{00000000-0005-0000-0000-0000DE090000}"/>
    <cellStyle name="Comma 27 2 2 4 3 2 2 2 2" xfId="19318" xr:uid="{00000000-0005-0000-0000-0000DF090000}"/>
    <cellStyle name="Comma 27 2 2 4 3 2 2 3" xfId="14909" xr:uid="{00000000-0005-0000-0000-0000E0090000}"/>
    <cellStyle name="Comma 27 2 2 4 3 3" xfId="6535" xr:uid="{00000000-0005-0000-0000-0000E1090000}"/>
    <cellStyle name="Comma 27 2 2 4 3 3 2" xfId="12295" xr:uid="{00000000-0005-0000-0000-0000E2090000}"/>
    <cellStyle name="Comma 27 2 2 4 3 3 2 2" xfId="20250" xr:uid="{00000000-0005-0000-0000-0000E3090000}"/>
    <cellStyle name="Comma 27 2 2 4 3 3 3" xfId="15841" xr:uid="{00000000-0005-0000-0000-0000E4090000}"/>
    <cellStyle name="Comma 27 2 2 4 3 4" xfId="4295" xr:uid="{00000000-0005-0000-0000-0000E5090000}"/>
    <cellStyle name="Comma 27 2 2 4 3 4 2" xfId="10418" xr:uid="{00000000-0005-0000-0000-0000E6090000}"/>
    <cellStyle name="Comma 27 2 2 4 3 4 2 2" xfId="18386" xr:uid="{00000000-0005-0000-0000-0000E7090000}"/>
    <cellStyle name="Comma 27 2 2 4 3 4 3" xfId="13977" xr:uid="{00000000-0005-0000-0000-0000E8090000}"/>
    <cellStyle name="Comma 27 2 2 4 3 5" xfId="8799" xr:uid="{00000000-0005-0000-0000-0000E9090000}"/>
    <cellStyle name="Comma 27 2 2 4 3 5 2" xfId="17227" xr:uid="{00000000-0005-0000-0000-0000EA090000}"/>
    <cellStyle name="Comma 27 2 2 4 3 6" xfId="21242" xr:uid="{00000000-0005-0000-0000-0000EB090000}"/>
    <cellStyle name="Comma 27 2 2 4 4" xfId="944" xr:uid="{00000000-0005-0000-0000-0000EC090000}"/>
    <cellStyle name="Comma 27 2 2 4 4 2" xfId="5382" xr:uid="{00000000-0005-0000-0000-0000ED090000}"/>
    <cellStyle name="Comma 27 2 2 4 4 2 2" xfId="11357" xr:uid="{00000000-0005-0000-0000-0000EE090000}"/>
    <cellStyle name="Comma 27 2 2 4 4 2 2 2" xfId="19315" xr:uid="{00000000-0005-0000-0000-0000EF090000}"/>
    <cellStyle name="Comma 27 2 2 4 4 2 3" xfId="14906" xr:uid="{00000000-0005-0000-0000-0000F0090000}"/>
    <cellStyle name="Comma 27 2 2 4 5" xfId="6532" xr:uid="{00000000-0005-0000-0000-0000F1090000}"/>
    <cellStyle name="Comma 27 2 2 4 5 2" xfId="12292" xr:uid="{00000000-0005-0000-0000-0000F2090000}"/>
    <cellStyle name="Comma 27 2 2 4 5 2 2" xfId="20247" xr:uid="{00000000-0005-0000-0000-0000F3090000}"/>
    <cellStyle name="Comma 27 2 2 4 5 3" xfId="15838" xr:uid="{00000000-0005-0000-0000-0000F4090000}"/>
    <cellStyle name="Comma 27 2 2 4 6" xfId="4292" xr:uid="{00000000-0005-0000-0000-0000F5090000}"/>
    <cellStyle name="Comma 27 2 2 4 6 2" xfId="10415" xr:uid="{00000000-0005-0000-0000-0000F6090000}"/>
    <cellStyle name="Comma 27 2 2 4 6 2 2" xfId="18383" xr:uid="{00000000-0005-0000-0000-0000F7090000}"/>
    <cellStyle name="Comma 27 2 2 4 6 3" xfId="13974" xr:uid="{00000000-0005-0000-0000-0000F8090000}"/>
    <cellStyle name="Comma 27 2 2 4 7" xfId="8802" xr:uid="{00000000-0005-0000-0000-0000F9090000}"/>
    <cellStyle name="Comma 27 2 2 4 7 2" xfId="17230" xr:uid="{00000000-0005-0000-0000-0000FA090000}"/>
    <cellStyle name="Comma 27 2 2 4 8" xfId="21239" xr:uid="{00000000-0005-0000-0000-0000FB090000}"/>
    <cellStyle name="Comma 27 2 2 5" xfId="945" xr:uid="{00000000-0005-0000-0000-0000FC090000}"/>
    <cellStyle name="Comma 27 2 2 5 2" xfId="946" xr:uid="{00000000-0005-0000-0000-0000FD090000}"/>
    <cellStyle name="Comma 27 2 2 5 2 2" xfId="947" xr:uid="{00000000-0005-0000-0000-0000FE090000}"/>
    <cellStyle name="Comma 27 2 2 5 2 2 2" xfId="5387" xr:uid="{00000000-0005-0000-0000-0000FF090000}"/>
    <cellStyle name="Comma 27 2 2 5 2 2 2 2" xfId="11362" xr:uid="{00000000-0005-0000-0000-0000000A0000}"/>
    <cellStyle name="Comma 27 2 2 5 2 2 2 2 2" xfId="19320" xr:uid="{00000000-0005-0000-0000-0000010A0000}"/>
    <cellStyle name="Comma 27 2 2 5 2 2 2 3" xfId="14911" xr:uid="{00000000-0005-0000-0000-0000020A0000}"/>
    <cellStyle name="Comma 27 2 2 5 2 3" xfId="6537" xr:uid="{00000000-0005-0000-0000-0000030A0000}"/>
    <cellStyle name="Comma 27 2 2 5 2 3 2" xfId="12297" xr:uid="{00000000-0005-0000-0000-0000040A0000}"/>
    <cellStyle name="Comma 27 2 2 5 2 3 2 2" xfId="20252" xr:uid="{00000000-0005-0000-0000-0000050A0000}"/>
    <cellStyle name="Comma 27 2 2 5 2 3 3" xfId="15843" xr:uid="{00000000-0005-0000-0000-0000060A0000}"/>
    <cellStyle name="Comma 27 2 2 5 2 4" xfId="4297" xr:uid="{00000000-0005-0000-0000-0000070A0000}"/>
    <cellStyle name="Comma 27 2 2 5 2 4 2" xfId="10420" xr:uid="{00000000-0005-0000-0000-0000080A0000}"/>
    <cellStyle name="Comma 27 2 2 5 2 4 2 2" xfId="18388" xr:uid="{00000000-0005-0000-0000-0000090A0000}"/>
    <cellStyle name="Comma 27 2 2 5 2 4 3" xfId="13979" xr:uid="{00000000-0005-0000-0000-00000A0A0000}"/>
    <cellStyle name="Comma 27 2 2 5 2 5" xfId="8797" xr:uid="{00000000-0005-0000-0000-00000B0A0000}"/>
    <cellStyle name="Comma 27 2 2 5 2 5 2" xfId="17225" xr:uid="{00000000-0005-0000-0000-00000C0A0000}"/>
    <cellStyle name="Comma 27 2 2 5 2 6" xfId="21244" xr:uid="{00000000-0005-0000-0000-00000D0A0000}"/>
    <cellStyle name="Comma 27 2 2 5 3" xfId="948" xr:uid="{00000000-0005-0000-0000-00000E0A0000}"/>
    <cellStyle name="Comma 27 2 2 5 3 2" xfId="5386" xr:uid="{00000000-0005-0000-0000-00000F0A0000}"/>
    <cellStyle name="Comma 27 2 2 5 3 2 2" xfId="11361" xr:uid="{00000000-0005-0000-0000-0000100A0000}"/>
    <cellStyle name="Comma 27 2 2 5 3 2 2 2" xfId="19319" xr:uid="{00000000-0005-0000-0000-0000110A0000}"/>
    <cellStyle name="Comma 27 2 2 5 3 2 3" xfId="14910" xr:uid="{00000000-0005-0000-0000-0000120A0000}"/>
    <cellStyle name="Comma 27 2 2 5 4" xfId="6536" xr:uid="{00000000-0005-0000-0000-0000130A0000}"/>
    <cellStyle name="Comma 27 2 2 5 4 2" xfId="12296" xr:uid="{00000000-0005-0000-0000-0000140A0000}"/>
    <cellStyle name="Comma 27 2 2 5 4 2 2" xfId="20251" xr:uid="{00000000-0005-0000-0000-0000150A0000}"/>
    <cellStyle name="Comma 27 2 2 5 4 3" xfId="15842" xr:uid="{00000000-0005-0000-0000-0000160A0000}"/>
    <cellStyle name="Comma 27 2 2 5 5" xfId="4296" xr:uid="{00000000-0005-0000-0000-0000170A0000}"/>
    <cellStyle name="Comma 27 2 2 5 5 2" xfId="10419" xr:uid="{00000000-0005-0000-0000-0000180A0000}"/>
    <cellStyle name="Comma 27 2 2 5 5 2 2" xfId="18387" xr:uid="{00000000-0005-0000-0000-0000190A0000}"/>
    <cellStyle name="Comma 27 2 2 5 5 3" xfId="13978" xr:uid="{00000000-0005-0000-0000-00001A0A0000}"/>
    <cellStyle name="Comma 27 2 2 5 6" xfId="8798" xr:uid="{00000000-0005-0000-0000-00001B0A0000}"/>
    <cellStyle name="Comma 27 2 2 5 6 2" xfId="17226" xr:uid="{00000000-0005-0000-0000-00001C0A0000}"/>
    <cellStyle name="Comma 27 2 2 5 7" xfId="21243" xr:uid="{00000000-0005-0000-0000-00001D0A0000}"/>
    <cellStyle name="Comma 27 2 2 6" xfId="949" xr:uid="{00000000-0005-0000-0000-00001E0A0000}"/>
    <cellStyle name="Comma 27 2 2 6 2" xfId="950" xr:uid="{00000000-0005-0000-0000-00001F0A0000}"/>
    <cellStyle name="Comma 27 2 2 6 2 2" xfId="951" xr:uid="{00000000-0005-0000-0000-0000200A0000}"/>
    <cellStyle name="Comma 27 2 2 6 2 2 2" xfId="5389" xr:uid="{00000000-0005-0000-0000-0000210A0000}"/>
    <cellStyle name="Comma 27 2 2 6 2 2 2 2" xfId="11364" xr:uid="{00000000-0005-0000-0000-0000220A0000}"/>
    <cellStyle name="Comma 27 2 2 6 2 2 2 2 2" xfId="19322" xr:uid="{00000000-0005-0000-0000-0000230A0000}"/>
    <cellStyle name="Comma 27 2 2 6 2 2 2 3" xfId="14913" xr:uid="{00000000-0005-0000-0000-0000240A0000}"/>
    <cellStyle name="Comma 27 2 2 6 2 3" xfId="6539" xr:uid="{00000000-0005-0000-0000-0000250A0000}"/>
    <cellStyle name="Comma 27 2 2 6 2 3 2" xfId="12299" xr:uid="{00000000-0005-0000-0000-0000260A0000}"/>
    <cellStyle name="Comma 27 2 2 6 2 3 2 2" xfId="20254" xr:uid="{00000000-0005-0000-0000-0000270A0000}"/>
    <cellStyle name="Comma 27 2 2 6 2 3 3" xfId="15845" xr:uid="{00000000-0005-0000-0000-0000280A0000}"/>
    <cellStyle name="Comma 27 2 2 6 2 4" xfId="4299" xr:uid="{00000000-0005-0000-0000-0000290A0000}"/>
    <cellStyle name="Comma 27 2 2 6 2 4 2" xfId="10422" xr:uid="{00000000-0005-0000-0000-00002A0A0000}"/>
    <cellStyle name="Comma 27 2 2 6 2 4 2 2" xfId="18390" xr:uid="{00000000-0005-0000-0000-00002B0A0000}"/>
    <cellStyle name="Comma 27 2 2 6 2 4 3" xfId="13981" xr:uid="{00000000-0005-0000-0000-00002C0A0000}"/>
    <cellStyle name="Comma 27 2 2 6 2 5" xfId="8795" xr:uid="{00000000-0005-0000-0000-00002D0A0000}"/>
    <cellStyle name="Comma 27 2 2 6 2 5 2" xfId="17223" xr:uid="{00000000-0005-0000-0000-00002E0A0000}"/>
    <cellStyle name="Comma 27 2 2 6 2 6" xfId="21246" xr:uid="{00000000-0005-0000-0000-00002F0A0000}"/>
    <cellStyle name="Comma 27 2 2 6 3" xfId="952" xr:uid="{00000000-0005-0000-0000-0000300A0000}"/>
    <cellStyle name="Comma 27 2 2 6 3 2" xfId="5388" xr:uid="{00000000-0005-0000-0000-0000310A0000}"/>
    <cellStyle name="Comma 27 2 2 6 3 2 2" xfId="11363" xr:uid="{00000000-0005-0000-0000-0000320A0000}"/>
    <cellStyle name="Comma 27 2 2 6 3 2 2 2" xfId="19321" xr:uid="{00000000-0005-0000-0000-0000330A0000}"/>
    <cellStyle name="Comma 27 2 2 6 3 2 3" xfId="14912" xr:uid="{00000000-0005-0000-0000-0000340A0000}"/>
    <cellStyle name="Comma 27 2 2 6 4" xfId="6538" xr:uid="{00000000-0005-0000-0000-0000350A0000}"/>
    <cellStyle name="Comma 27 2 2 6 4 2" xfId="12298" xr:uid="{00000000-0005-0000-0000-0000360A0000}"/>
    <cellStyle name="Comma 27 2 2 6 4 2 2" xfId="20253" xr:uid="{00000000-0005-0000-0000-0000370A0000}"/>
    <cellStyle name="Comma 27 2 2 6 4 3" xfId="15844" xr:uid="{00000000-0005-0000-0000-0000380A0000}"/>
    <cellStyle name="Comma 27 2 2 6 5" xfId="4298" xr:uid="{00000000-0005-0000-0000-0000390A0000}"/>
    <cellStyle name="Comma 27 2 2 6 5 2" xfId="10421" xr:uid="{00000000-0005-0000-0000-00003A0A0000}"/>
    <cellStyle name="Comma 27 2 2 6 5 2 2" xfId="18389" xr:uid="{00000000-0005-0000-0000-00003B0A0000}"/>
    <cellStyle name="Comma 27 2 2 6 5 3" xfId="13980" xr:uid="{00000000-0005-0000-0000-00003C0A0000}"/>
    <cellStyle name="Comma 27 2 2 6 6" xfId="8796" xr:uid="{00000000-0005-0000-0000-00003D0A0000}"/>
    <cellStyle name="Comma 27 2 2 6 6 2" xfId="17224" xr:uid="{00000000-0005-0000-0000-00003E0A0000}"/>
    <cellStyle name="Comma 27 2 2 6 7" xfId="21245" xr:uid="{00000000-0005-0000-0000-00003F0A0000}"/>
    <cellStyle name="Comma 27 2 2 7" xfId="953" xr:uid="{00000000-0005-0000-0000-0000400A0000}"/>
    <cellStyle name="Comma 27 2 2 7 2" xfId="954" xr:uid="{00000000-0005-0000-0000-0000410A0000}"/>
    <cellStyle name="Comma 27 2 2 7 2 2" xfId="5390" xr:uid="{00000000-0005-0000-0000-0000420A0000}"/>
    <cellStyle name="Comma 27 2 2 7 2 2 2" xfId="11365" xr:uid="{00000000-0005-0000-0000-0000430A0000}"/>
    <cellStyle name="Comma 27 2 2 7 2 2 2 2" xfId="19323" xr:uid="{00000000-0005-0000-0000-0000440A0000}"/>
    <cellStyle name="Comma 27 2 2 7 2 2 3" xfId="14914" xr:uid="{00000000-0005-0000-0000-0000450A0000}"/>
    <cellStyle name="Comma 27 2 2 7 3" xfId="6540" xr:uid="{00000000-0005-0000-0000-0000460A0000}"/>
    <cellStyle name="Comma 27 2 2 7 3 2" xfId="12300" xr:uid="{00000000-0005-0000-0000-0000470A0000}"/>
    <cellStyle name="Comma 27 2 2 7 3 2 2" xfId="20255" xr:uid="{00000000-0005-0000-0000-0000480A0000}"/>
    <cellStyle name="Comma 27 2 2 7 3 3" xfId="15846" xr:uid="{00000000-0005-0000-0000-0000490A0000}"/>
    <cellStyle name="Comma 27 2 2 7 4" xfId="4300" xr:uid="{00000000-0005-0000-0000-00004A0A0000}"/>
    <cellStyle name="Comma 27 2 2 7 4 2" xfId="10423" xr:uid="{00000000-0005-0000-0000-00004B0A0000}"/>
    <cellStyle name="Comma 27 2 2 7 4 2 2" xfId="18391" xr:uid="{00000000-0005-0000-0000-00004C0A0000}"/>
    <cellStyle name="Comma 27 2 2 7 4 3" xfId="13982" xr:uid="{00000000-0005-0000-0000-00004D0A0000}"/>
    <cellStyle name="Comma 27 2 2 7 5" xfId="8794" xr:uid="{00000000-0005-0000-0000-00004E0A0000}"/>
    <cellStyle name="Comma 27 2 2 7 5 2" xfId="17222" xr:uid="{00000000-0005-0000-0000-00004F0A0000}"/>
    <cellStyle name="Comma 27 2 2 7 6" xfId="21247" xr:uid="{00000000-0005-0000-0000-0000500A0000}"/>
    <cellStyle name="Comma 27 2 2 8" xfId="955" xr:uid="{00000000-0005-0000-0000-0000510A0000}"/>
    <cellStyle name="Comma 27 2 2 8 2" xfId="5373" xr:uid="{00000000-0005-0000-0000-0000520A0000}"/>
    <cellStyle name="Comma 27 2 2 8 2 2" xfId="11348" xr:uid="{00000000-0005-0000-0000-0000530A0000}"/>
    <cellStyle name="Comma 27 2 2 8 2 2 2" xfId="19306" xr:uid="{00000000-0005-0000-0000-0000540A0000}"/>
    <cellStyle name="Comma 27 2 2 8 2 3" xfId="14897" xr:uid="{00000000-0005-0000-0000-0000550A0000}"/>
    <cellStyle name="Comma 27 2 2 9" xfId="6523" xr:uid="{00000000-0005-0000-0000-0000560A0000}"/>
    <cellStyle name="Comma 27 2 2 9 2" xfId="12283" xr:uid="{00000000-0005-0000-0000-0000570A0000}"/>
    <cellStyle name="Comma 27 2 2 9 2 2" xfId="20238" xr:uid="{00000000-0005-0000-0000-0000580A0000}"/>
    <cellStyle name="Comma 27 2 2 9 3" xfId="15829" xr:uid="{00000000-0005-0000-0000-0000590A0000}"/>
    <cellStyle name="Comma 27 2 3" xfId="956" xr:uid="{00000000-0005-0000-0000-00005A0A0000}"/>
    <cellStyle name="Comma 27 2 3 2" xfId="957" xr:uid="{00000000-0005-0000-0000-00005B0A0000}"/>
    <cellStyle name="Comma 27 2 3 2 2" xfId="958" xr:uid="{00000000-0005-0000-0000-00005C0A0000}"/>
    <cellStyle name="Comma 27 2 3 2 2 2" xfId="959" xr:uid="{00000000-0005-0000-0000-00005D0A0000}"/>
    <cellStyle name="Comma 27 2 3 2 2 2 2" xfId="5393" xr:uid="{00000000-0005-0000-0000-00005E0A0000}"/>
    <cellStyle name="Comma 27 2 3 2 2 2 2 2" xfId="11368" xr:uid="{00000000-0005-0000-0000-00005F0A0000}"/>
    <cellStyle name="Comma 27 2 3 2 2 2 2 2 2" xfId="19326" xr:uid="{00000000-0005-0000-0000-0000600A0000}"/>
    <cellStyle name="Comma 27 2 3 2 2 2 2 3" xfId="14917" xr:uid="{00000000-0005-0000-0000-0000610A0000}"/>
    <cellStyle name="Comma 27 2 3 2 2 3" xfId="6543" xr:uid="{00000000-0005-0000-0000-0000620A0000}"/>
    <cellStyle name="Comma 27 2 3 2 2 3 2" xfId="12303" xr:uid="{00000000-0005-0000-0000-0000630A0000}"/>
    <cellStyle name="Comma 27 2 3 2 2 3 2 2" xfId="20258" xr:uid="{00000000-0005-0000-0000-0000640A0000}"/>
    <cellStyle name="Comma 27 2 3 2 2 3 3" xfId="15849" xr:uid="{00000000-0005-0000-0000-0000650A0000}"/>
    <cellStyle name="Comma 27 2 3 2 2 4" xfId="4303" xr:uid="{00000000-0005-0000-0000-0000660A0000}"/>
    <cellStyle name="Comma 27 2 3 2 2 4 2" xfId="10426" xr:uid="{00000000-0005-0000-0000-0000670A0000}"/>
    <cellStyle name="Comma 27 2 3 2 2 4 2 2" xfId="18394" xr:uid="{00000000-0005-0000-0000-0000680A0000}"/>
    <cellStyle name="Comma 27 2 3 2 2 4 3" xfId="13985" xr:uid="{00000000-0005-0000-0000-0000690A0000}"/>
    <cellStyle name="Comma 27 2 3 2 2 5" xfId="8791" xr:uid="{00000000-0005-0000-0000-00006A0A0000}"/>
    <cellStyle name="Comma 27 2 3 2 2 5 2" xfId="17219" xr:uid="{00000000-0005-0000-0000-00006B0A0000}"/>
    <cellStyle name="Comma 27 2 3 2 2 6" xfId="21250" xr:uid="{00000000-0005-0000-0000-00006C0A0000}"/>
    <cellStyle name="Comma 27 2 3 2 3" xfId="960" xr:uid="{00000000-0005-0000-0000-00006D0A0000}"/>
    <cellStyle name="Comma 27 2 3 2 3 2" xfId="5392" xr:uid="{00000000-0005-0000-0000-00006E0A0000}"/>
    <cellStyle name="Comma 27 2 3 2 3 2 2" xfId="11367" xr:uid="{00000000-0005-0000-0000-00006F0A0000}"/>
    <cellStyle name="Comma 27 2 3 2 3 2 2 2" xfId="19325" xr:uid="{00000000-0005-0000-0000-0000700A0000}"/>
    <cellStyle name="Comma 27 2 3 2 3 2 3" xfId="14916" xr:uid="{00000000-0005-0000-0000-0000710A0000}"/>
    <cellStyle name="Comma 27 2 3 2 4" xfId="6542" xr:uid="{00000000-0005-0000-0000-0000720A0000}"/>
    <cellStyle name="Comma 27 2 3 2 4 2" xfId="12302" xr:uid="{00000000-0005-0000-0000-0000730A0000}"/>
    <cellStyle name="Comma 27 2 3 2 4 2 2" xfId="20257" xr:uid="{00000000-0005-0000-0000-0000740A0000}"/>
    <cellStyle name="Comma 27 2 3 2 4 3" xfId="15848" xr:uid="{00000000-0005-0000-0000-0000750A0000}"/>
    <cellStyle name="Comma 27 2 3 2 5" xfId="4302" xr:uid="{00000000-0005-0000-0000-0000760A0000}"/>
    <cellStyle name="Comma 27 2 3 2 5 2" xfId="10425" xr:uid="{00000000-0005-0000-0000-0000770A0000}"/>
    <cellStyle name="Comma 27 2 3 2 5 2 2" xfId="18393" xr:uid="{00000000-0005-0000-0000-0000780A0000}"/>
    <cellStyle name="Comma 27 2 3 2 5 3" xfId="13984" xr:uid="{00000000-0005-0000-0000-0000790A0000}"/>
    <cellStyle name="Comma 27 2 3 2 6" xfId="8792" xr:uid="{00000000-0005-0000-0000-00007A0A0000}"/>
    <cellStyle name="Comma 27 2 3 2 6 2" xfId="17220" xr:uid="{00000000-0005-0000-0000-00007B0A0000}"/>
    <cellStyle name="Comma 27 2 3 2 7" xfId="21249" xr:uid="{00000000-0005-0000-0000-00007C0A0000}"/>
    <cellStyle name="Comma 27 2 3 3" xfId="961" xr:uid="{00000000-0005-0000-0000-00007D0A0000}"/>
    <cellStyle name="Comma 27 2 3 3 2" xfId="962" xr:uid="{00000000-0005-0000-0000-00007E0A0000}"/>
    <cellStyle name="Comma 27 2 3 3 2 2" xfId="5394" xr:uid="{00000000-0005-0000-0000-00007F0A0000}"/>
    <cellStyle name="Comma 27 2 3 3 2 2 2" xfId="11369" xr:uid="{00000000-0005-0000-0000-0000800A0000}"/>
    <cellStyle name="Comma 27 2 3 3 2 2 2 2" xfId="19327" xr:uid="{00000000-0005-0000-0000-0000810A0000}"/>
    <cellStyle name="Comma 27 2 3 3 2 2 3" xfId="14918" xr:uid="{00000000-0005-0000-0000-0000820A0000}"/>
    <cellStyle name="Comma 27 2 3 3 3" xfId="6544" xr:uid="{00000000-0005-0000-0000-0000830A0000}"/>
    <cellStyle name="Comma 27 2 3 3 3 2" xfId="12304" xr:uid="{00000000-0005-0000-0000-0000840A0000}"/>
    <cellStyle name="Comma 27 2 3 3 3 2 2" xfId="20259" xr:uid="{00000000-0005-0000-0000-0000850A0000}"/>
    <cellStyle name="Comma 27 2 3 3 3 3" xfId="15850" xr:uid="{00000000-0005-0000-0000-0000860A0000}"/>
    <cellStyle name="Comma 27 2 3 3 4" xfId="4304" xr:uid="{00000000-0005-0000-0000-0000870A0000}"/>
    <cellStyle name="Comma 27 2 3 3 4 2" xfId="10427" xr:uid="{00000000-0005-0000-0000-0000880A0000}"/>
    <cellStyle name="Comma 27 2 3 3 4 2 2" xfId="18395" xr:uid="{00000000-0005-0000-0000-0000890A0000}"/>
    <cellStyle name="Comma 27 2 3 3 4 3" xfId="13986" xr:uid="{00000000-0005-0000-0000-00008A0A0000}"/>
    <cellStyle name="Comma 27 2 3 3 5" xfId="8790" xr:uid="{00000000-0005-0000-0000-00008B0A0000}"/>
    <cellStyle name="Comma 27 2 3 3 5 2" xfId="17218" xr:uid="{00000000-0005-0000-0000-00008C0A0000}"/>
    <cellStyle name="Comma 27 2 3 3 6" xfId="21251" xr:uid="{00000000-0005-0000-0000-00008D0A0000}"/>
    <cellStyle name="Comma 27 2 3 4" xfId="963" xr:uid="{00000000-0005-0000-0000-00008E0A0000}"/>
    <cellStyle name="Comma 27 2 3 4 2" xfId="5391" xr:uid="{00000000-0005-0000-0000-00008F0A0000}"/>
    <cellStyle name="Comma 27 2 3 4 2 2" xfId="11366" xr:uid="{00000000-0005-0000-0000-0000900A0000}"/>
    <cellStyle name="Comma 27 2 3 4 2 2 2" xfId="19324" xr:uid="{00000000-0005-0000-0000-0000910A0000}"/>
    <cellStyle name="Comma 27 2 3 4 2 3" xfId="14915" xr:uid="{00000000-0005-0000-0000-0000920A0000}"/>
    <cellStyle name="Comma 27 2 3 5" xfId="6541" xr:uid="{00000000-0005-0000-0000-0000930A0000}"/>
    <cellStyle name="Comma 27 2 3 5 2" xfId="12301" xr:uid="{00000000-0005-0000-0000-0000940A0000}"/>
    <cellStyle name="Comma 27 2 3 5 2 2" xfId="20256" xr:uid="{00000000-0005-0000-0000-0000950A0000}"/>
    <cellStyle name="Comma 27 2 3 5 3" xfId="15847" xr:uid="{00000000-0005-0000-0000-0000960A0000}"/>
    <cellStyle name="Comma 27 2 3 6" xfId="4301" xr:uid="{00000000-0005-0000-0000-0000970A0000}"/>
    <cellStyle name="Comma 27 2 3 6 2" xfId="10424" xr:uid="{00000000-0005-0000-0000-0000980A0000}"/>
    <cellStyle name="Comma 27 2 3 6 2 2" xfId="18392" xr:uid="{00000000-0005-0000-0000-0000990A0000}"/>
    <cellStyle name="Comma 27 2 3 6 3" xfId="13983" xr:uid="{00000000-0005-0000-0000-00009A0A0000}"/>
    <cellStyle name="Comma 27 2 3 7" xfId="8793" xr:uid="{00000000-0005-0000-0000-00009B0A0000}"/>
    <cellStyle name="Comma 27 2 3 7 2" xfId="17221" xr:uid="{00000000-0005-0000-0000-00009C0A0000}"/>
    <cellStyle name="Comma 27 2 3 8" xfId="21248" xr:uid="{00000000-0005-0000-0000-00009D0A0000}"/>
    <cellStyle name="Comma 27 2 4" xfId="964" xr:uid="{00000000-0005-0000-0000-00009E0A0000}"/>
    <cellStyle name="Comma 27 2 4 2" xfId="965" xr:uid="{00000000-0005-0000-0000-00009F0A0000}"/>
    <cellStyle name="Comma 27 2 4 2 2" xfId="966" xr:uid="{00000000-0005-0000-0000-0000A00A0000}"/>
    <cellStyle name="Comma 27 2 4 2 2 2" xfId="967" xr:uid="{00000000-0005-0000-0000-0000A10A0000}"/>
    <cellStyle name="Comma 27 2 4 2 2 2 2" xfId="5397" xr:uid="{00000000-0005-0000-0000-0000A20A0000}"/>
    <cellStyle name="Comma 27 2 4 2 2 2 2 2" xfId="11372" xr:uid="{00000000-0005-0000-0000-0000A30A0000}"/>
    <cellStyle name="Comma 27 2 4 2 2 2 2 2 2" xfId="19330" xr:uid="{00000000-0005-0000-0000-0000A40A0000}"/>
    <cellStyle name="Comma 27 2 4 2 2 2 2 3" xfId="14921" xr:uid="{00000000-0005-0000-0000-0000A50A0000}"/>
    <cellStyle name="Comma 27 2 4 2 2 3" xfId="6547" xr:uid="{00000000-0005-0000-0000-0000A60A0000}"/>
    <cellStyle name="Comma 27 2 4 2 2 3 2" xfId="12307" xr:uid="{00000000-0005-0000-0000-0000A70A0000}"/>
    <cellStyle name="Comma 27 2 4 2 2 3 2 2" xfId="20262" xr:uid="{00000000-0005-0000-0000-0000A80A0000}"/>
    <cellStyle name="Comma 27 2 4 2 2 3 3" xfId="15853" xr:uid="{00000000-0005-0000-0000-0000A90A0000}"/>
    <cellStyle name="Comma 27 2 4 2 2 4" xfId="4307" xr:uid="{00000000-0005-0000-0000-0000AA0A0000}"/>
    <cellStyle name="Comma 27 2 4 2 2 4 2" xfId="10430" xr:uid="{00000000-0005-0000-0000-0000AB0A0000}"/>
    <cellStyle name="Comma 27 2 4 2 2 4 2 2" xfId="18398" xr:uid="{00000000-0005-0000-0000-0000AC0A0000}"/>
    <cellStyle name="Comma 27 2 4 2 2 4 3" xfId="13989" xr:uid="{00000000-0005-0000-0000-0000AD0A0000}"/>
    <cellStyle name="Comma 27 2 4 2 2 5" xfId="8787" xr:uid="{00000000-0005-0000-0000-0000AE0A0000}"/>
    <cellStyle name="Comma 27 2 4 2 2 5 2" xfId="17215" xr:uid="{00000000-0005-0000-0000-0000AF0A0000}"/>
    <cellStyle name="Comma 27 2 4 2 2 6" xfId="21254" xr:uid="{00000000-0005-0000-0000-0000B00A0000}"/>
    <cellStyle name="Comma 27 2 4 2 3" xfId="968" xr:uid="{00000000-0005-0000-0000-0000B10A0000}"/>
    <cellStyle name="Comma 27 2 4 2 3 2" xfId="5396" xr:uid="{00000000-0005-0000-0000-0000B20A0000}"/>
    <cellStyle name="Comma 27 2 4 2 3 2 2" xfId="11371" xr:uid="{00000000-0005-0000-0000-0000B30A0000}"/>
    <cellStyle name="Comma 27 2 4 2 3 2 2 2" xfId="19329" xr:uid="{00000000-0005-0000-0000-0000B40A0000}"/>
    <cellStyle name="Comma 27 2 4 2 3 2 3" xfId="14920" xr:uid="{00000000-0005-0000-0000-0000B50A0000}"/>
    <cellStyle name="Comma 27 2 4 2 4" xfId="6546" xr:uid="{00000000-0005-0000-0000-0000B60A0000}"/>
    <cellStyle name="Comma 27 2 4 2 4 2" xfId="12306" xr:uid="{00000000-0005-0000-0000-0000B70A0000}"/>
    <cellStyle name="Comma 27 2 4 2 4 2 2" xfId="20261" xr:uid="{00000000-0005-0000-0000-0000B80A0000}"/>
    <cellStyle name="Comma 27 2 4 2 4 3" xfId="15852" xr:uid="{00000000-0005-0000-0000-0000B90A0000}"/>
    <cellStyle name="Comma 27 2 4 2 5" xfId="4306" xr:uid="{00000000-0005-0000-0000-0000BA0A0000}"/>
    <cellStyle name="Comma 27 2 4 2 5 2" xfId="10429" xr:uid="{00000000-0005-0000-0000-0000BB0A0000}"/>
    <cellStyle name="Comma 27 2 4 2 5 2 2" xfId="18397" xr:uid="{00000000-0005-0000-0000-0000BC0A0000}"/>
    <cellStyle name="Comma 27 2 4 2 5 3" xfId="13988" xr:uid="{00000000-0005-0000-0000-0000BD0A0000}"/>
    <cellStyle name="Comma 27 2 4 2 6" xfId="8788" xr:uid="{00000000-0005-0000-0000-0000BE0A0000}"/>
    <cellStyle name="Comma 27 2 4 2 6 2" xfId="17216" xr:uid="{00000000-0005-0000-0000-0000BF0A0000}"/>
    <cellStyle name="Comma 27 2 4 2 7" xfId="21253" xr:uid="{00000000-0005-0000-0000-0000C00A0000}"/>
    <cellStyle name="Comma 27 2 4 3" xfId="969" xr:uid="{00000000-0005-0000-0000-0000C10A0000}"/>
    <cellStyle name="Comma 27 2 4 3 2" xfId="970" xr:uid="{00000000-0005-0000-0000-0000C20A0000}"/>
    <cellStyle name="Comma 27 2 4 3 2 2" xfId="5398" xr:uid="{00000000-0005-0000-0000-0000C30A0000}"/>
    <cellStyle name="Comma 27 2 4 3 2 2 2" xfId="11373" xr:uid="{00000000-0005-0000-0000-0000C40A0000}"/>
    <cellStyle name="Comma 27 2 4 3 2 2 2 2" xfId="19331" xr:uid="{00000000-0005-0000-0000-0000C50A0000}"/>
    <cellStyle name="Comma 27 2 4 3 2 2 3" xfId="14922" xr:uid="{00000000-0005-0000-0000-0000C60A0000}"/>
    <cellStyle name="Comma 27 2 4 3 3" xfId="6548" xr:uid="{00000000-0005-0000-0000-0000C70A0000}"/>
    <cellStyle name="Comma 27 2 4 3 3 2" xfId="12308" xr:uid="{00000000-0005-0000-0000-0000C80A0000}"/>
    <cellStyle name="Comma 27 2 4 3 3 2 2" xfId="20263" xr:uid="{00000000-0005-0000-0000-0000C90A0000}"/>
    <cellStyle name="Comma 27 2 4 3 3 3" xfId="15854" xr:uid="{00000000-0005-0000-0000-0000CA0A0000}"/>
    <cellStyle name="Comma 27 2 4 3 4" xfId="4308" xr:uid="{00000000-0005-0000-0000-0000CB0A0000}"/>
    <cellStyle name="Comma 27 2 4 3 4 2" xfId="10431" xr:uid="{00000000-0005-0000-0000-0000CC0A0000}"/>
    <cellStyle name="Comma 27 2 4 3 4 2 2" xfId="18399" xr:uid="{00000000-0005-0000-0000-0000CD0A0000}"/>
    <cellStyle name="Comma 27 2 4 3 4 3" xfId="13990" xr:uid="{00000000-0005-0000-0000-0000CE0A0000}"/>
    <cellStyle name="Comma 27 2 4 3 5" xfId="8786" xr:uid="{00000000-0005-0000-0000-0000CF0A0000}"/>
    <cellStyle name="Comma 27 2 4 3 5 2" xfId="17214" xr:uid="{00000000-0005-0000-0000-0000D00A0000}"/>
    <cellStyle name="Comma 27 2 4 3 6" xfId="21255" xr:uid="{00000000-0005-0000-0000-0000D10A0000}"/>
    <cellStyle name="Comma 27 2 4 4" xfId="971" xr:uid="{00000000-0005-0000-0000-0000D20A0000}"/>
    <cellStyle name="Comma 27 2 4 4 2" xfId="5395" xr:uid="{00000000-0005-0000-0000-0000D30A0000}"/>
    <cellStyle name="Comma 27 2 4 4 2 2" xfId="11370" xr:uid="{00000000-0005-0000-0000-0000D40A0000}"/>
    <cellStyle name="Comma 27 2 4 4 2 2 2" xfId="19328" xr:uid="{00000000-0005-0000-0000-0000D50A0000}"/>
    <cellStyle name="Comma 27 2 4 4 2 3" xfId="14919" xr:uid="{00000000-0005-0000-0000-0000D60A0000}"/>
    <cellStyle name="Comma 27 2 4 5" xfId="6545" xr:uid="{00000000-0005-0000-0000-0000D70A0000}"/>
    <cellStyle name="Comma 27 2 4 5 2" xfId="12305" xr:uid="{00000000-0005-0000-0000-0000D80A0000}"/>
    <cellStyle name="Comma 27 2 4 5 2 2" xfId="20260" xr:uid="{00000000-0005-0000-0000-0000D90A0000}"/>
    <cellStyle name="Comma 27 2 4 5 3" xfId="15851" xr:uid="{00000000-0005-0000-0000-0000DA0A0000}"/>
    <cellStyle name="Comma 27 2 4 6" xfId="4305" xr:uid="{00000000-0005-0000-0000-0000DB0A0000}"/>
    <cellStyle name="Comma 27 2 4 6 2" xfId="10428" xr:uid="{00000000-0005-0000-0000-0000DC0A0000}"/>
    <cellStyle name="Comma 27 2 4 6 2 2" xfId="18396" xr:uid="{00000000-0005-0000-0000-0000DD0A0000}"/>
    <cellStyle name="Comma 27 2 4 6 3" xfId="13987" xr:uid="{00000000-0005-0000-0000-0000DE0A0000}"/>
    <cellStyle name="Comma 27 2 4 7" xfId="8789" xr:uid="{00000000-0005-0000-0000-0000DF0A0000}"/>
    <cellStyle name="Comma 27 2 4 7 2" xfId="17217" xr:uid="{00000000-0005-0000-0000-0000E00A0000}"/>
    <cellStyle name="Comma 27 2 4 8" xfId="21252" xr:uid="{00000000-0005-0000-0000-0000E10A0000}"/>
    <cellStyle name="Comma 27 2 5" xfId="972" xr:uid="{00000000-0005-0000-0000-0000E20A0000}"/>
    <cellStyle name="Comma 27 2 5 2" xfId="973" xr:uid="{00000000-0005-0000-0000-0000E30A0000}"/>
    <cellStyle name="Comma 27 2 5 2 2" xfId="974" xr:uid="{00000000-0005-0000-0000-0000E40A0000}"/>
    <cellStyle name="Comma 27 2 5 2 2 2" xfId="975" xr:uid="{00000000-0005-0000-0000-0000E50A0000}"/>
    <cellStyle name="Comma 27 2 5 2 2 2 2" xfId="5401" xr:uid="{00000000-0005-0000-0000-0000E60A0000}"/>
    <cellStyle name="Comma 27 2 5 2 2 2 2 2" xfId="11376" xr:uid="{00000000-0005-0000-0000-0000E70A0000}"/>
    <cellStyle name="Comma 27 2 5 2 2 2 2 2 2" xfId="19334" xr:uid="{00000000-0005-0000-0000-0000E80A0000}"/>
    <cellStyle name="Comma 27 2 5 2 2 2 2 3" xfId="14925" xr:uid="{00000000-0005-0000-0000-0000E90A0000}"/>
    <cellStyle name="Comma 27 2 5 2 2 3" xfId="6551" xr:uid="{00000000-0005-0000-0000-0000EA0A0000}"/>
    <cellStyle name="Comma 27 2 5 2 2 3 2" xfId="12311" xr:uid="{00000000-0005-0000-0000-0000EB0A0000}"/>
    <cellStyle name="Comma 27 2 5 2 2 3 2 2" xfId="20266" xr:uid="{00000000-0005-0000-0000-0000EC0A0000}"/>
    <cellStyle name="Comma 27 2 5 2 2 3 3" xfId="15857" xr:uid="{00000000-0005-0000-0000-0000ED0A0000}"/>
    <cellStyle name="Comma 27 2 5 2 2 4" xfId="4311" xr:uid="{00000000-0005-0000-0000-0000EE0A0000}"/>
    <cellStyle name="Comma 27 2 5 2 2 4 2" xfId="10434" xr:uid="{00000000-0005-0000-0000-0000EF0A0000}"/>
    <cellStyle name="Comma 27 2 5 2 2 4 2 2" xfId="18402" xr:uid="{00000000-0005-0000-0000-0000F00A0000}"/>
    <cellStyle name="Comma 27 2 5 2 2 4 3" xfId="13993" xr:uid="{00000000-0005-0000-0000-0000F10A0000}"/>
    <cellStyle name="Comma 27 2 5 2 2 5" xfId="8783" xr:uid="{00000000-0005-0000-0000-0000F20A0000}"/>
    <cellStyle name="Comma 27 2 5 2 2 5 2" xfId="17211" xr:uid="{00000000-0005-0000-0000-0000F30A0000}"/>
    <cellStyle name="Comma 27 2 5 2 2 6" xfId="21258" xr:uid="{00000000-0005-0000-0000-0000F40A0000}"/>
    <cellStyle name="Comma 27 2 5 2 3" xfId="976" xr:uid="{00000000-0005-0000-0000-0000F50A0000}"/>
    <cellStyle name="Comma 27 2 5 2 3 2" xfId="5400" xr:uid="{00000000-0005-0000-0000-0000F60A0000}"/>
    <cellStyle name="Comma 27 2 5 2 3 2 2" xfId="11375" xr:uid="{00000000-0005-0000-0000-0000F70A0000}"/>
    <cellStyle name="Comma 27 2 5 2 3 2 2 2" xfId="19333" xr:uid="{00000000-0005-0000-0000-0000F80A0000}"/>
    <cellStyle name="Comma 27 2 5 2 3 2 3" xfId="14924" xr:uid="{00000000-0005-0000-0000-0000F90A0000}"/>
    <cellStyle name="Comma 27 2 5 2 4" xfId="6550" xr:uid="{00000000-0005-0000-0000-0000FA0A0000}"/>
    <cellStyle name="Comma 27 2 5 2 4 2" xfId="12310" xr:uid="{00000000-0005-0000-0000-0000FB0A0000}"/>
    <cellStyle name="Comma 27 2 5 2 4 2 2" xfId="20265" xr:uid="{00000000-0005-0000-0000-0000FC0A0000}"/>
    <cellStyle name="Comma 27 2 5 2 4 3" xfId="15856" xr:uid="{00000000-0005-0000-0000-0000FD0A0000}"/>
    <cellStyle name="Comma 27 2 5 2 5" xfId="4310" xr:uid="{00000000-0005-0000-0000-0000FE0A0000}"/>
    <cellStyle name="Comma 27 2 5 2 5 2" xfId="10433" xr:uid="{00000000-0005-0000-0000-0000FF0A0000}"/>
    <cellStyle name="Comma 27 2 5 2 5 2 2" xfId="18401" xr:uid="{00000000-0005-0000-0000-0000000B0000}"/>
    <cellStyle name="Comma 27 2 5 2 5 3" xfId="13992" xr:uid="{00000000-0005-0000-0000-0000010B0000}"/>
    <cellStyle name="Comma 27 2 5 2 6" xfId="8784" xr:uid="{00000000-0005-0000-0000-0000020B0000}"/>
    <cellStyle name="Comma 27 2 5 2 6 2" xfId="17212" xr:uid="{00000000-0005-0000-0000-0000030B0000}"/>
    <cellStyle name="Comma 27 2 5 2 7" xfId="21257" xr:uid="{00000000-0005-0000-0000-0000040B0000}"/>
    <cellStyle name="Comma 27 2 5 3" xfId="977" xr:uid="{00000000-0005-0000-0000-0000050B0000}"/>
    <cellStyle name="Comma 27 2 5 3 2" xfId="978" xr:uid="{00000000-0005-0000-0000-0000060B0000}"/>
    <cellStyle name="Comma 27 2 5 3 2 2" xfId="5402" xr:uid="{00000000-0005-0000-0000-0000070B0000}"/>
    <cellStyle name="Comma 27 2 5 3 2 2 2" xfId="11377" xr:uid="{00000000-0005-0000-0000-0000080B0000}"/>
    <cellStyle name="Comma 27 2 5 3 2 2 2 2" xfId="19335" xr:uid="{00000000-0005-0000-0000-0000090B0000}"/>
    <cellStyle name="Comma 27 2 5 3 2 2 3" xfId="14926" xr:uid="{00000000-0005-0000-0000-00000A0B0000}"/>
    <cellStyle name="Comma 27 2 5 3 3" xfId="6552" xr:uid="{00000000-0005-0000-0000-00000B0B0000}"/>
    <cellStyle name="Comma 27 2 5 3 3 2" xfId="12312" xr:uid="{00000000-0005-0000-0000-00000C0B0000}"/>
    <cellStyle name="Comma 27 2 5 3 3 2 2" xfId="20267" xr:uid="{00000000-0005-0000-0000-00000D0B0000}"/>
    <cellStyle name="Comma 27 2 5 3 3 3" xfId="15858" xr:uid="{00000000-0005-0000-0000-00000E0B0000}"/>
    <cellStyle name="Comma 27 2 5 3 4" xfId="4312" xr:uid="{00000000-0005-0000-0000-00000F0B0000}"/>
    <cellStyle name="Comma 27 2 5 3 4 2" xfId="10435" xr:uid="{00000000-0005-0000-0000-0000100B0000}"/>
    <cellStyle name="Comma 27 2 5 3 4 2 2" xfId="18403" xr:uid="{00000000-0005-0000-0000-0000110B0000}"/>
    <cellStyle name="Comma 27 2 5 3 4 3" xfId="13994" xr:uid="{00000000-0005-0000-0000-0000120B0000}"/>
    <cellStyle name="Comma 27 2 5 3 5" xfId="8782" xr:uid="{00000000-0005-0000-0000-0000130B0000}"/>
    <cellStyle name="Comma 27 2 5 3 5 2" xfId="17210" xr:uid="{00000000-0005-0000-0000-0000140B0000}"/>
    <cellStyle name="Comma 27 2 5 3 6" xfId="21259" xr:uid="{00000000-0005-0000-0000-0000150B0000}"/>
    <cellStyle name="Comma 27 2 5 4" xfId="979" xr:uid="{00000000-0005-0000-0000-0000160B0000}"/>
    <cellStyle name="Comma 27 2 5 4 2" xfId="5399" xr:uid="{00000000-0005-0000-0000-0000170B0000}"/>
    <cellStyle name="Comma 27 2 5 4 2 2" xfId="11374" xr:uid="{00000000-0005-0000-0000-0000180B0000}"/>
    <cellStyle name="Comma 27 2 5 4 2 2 2" xfId="19332" xr:uid="{00000000-0005-0000-0000-0000190B0000}"/>
    <cellStyle name="Comma 27 2 5 4 2 3" xfId="14923" xr:uid="{00000000-0005-0000-0000-00001A0B0000}"/>
    <cellStyle name="Comma 27 2 5 5" xfId="6549" xr:uid="{00000000-0005-0000-0000-00001B0B0000}"/>
    <cellStyle name="Comma 27 2 5 5 2" xfId="12309" xr:uid="{00000000-0005-0000-0000-00001C0B0000}"/>
    <cellStyle name="Comma 27 2 5 5 2 2" xfId="20264" xr:uid="{00000000-0005-0000-0000-00001D0B0000}"/>
    <cellStyle name="Comma 27 2 5 5 3" xfId="15855" xr:uid="{00000000-0005-0000-0000-00001E0B0000}"/>
    <cellStyle name="Comma 27 2 5 6" xfId="4309" xr:uid="{00000000-0005-0000-0000-00001F0B0000}"/>
    <cellStyle name="Comma 27 2 5 6 2" xfId="10432" xr:uid="{00000000-0005-0000-0000-0000200B0000}"/>
    <cellStyle name="Comma 27 2 5 6 2 2" xfId="18400" xr:uid="{00000000-0005-0000-0000-0000210B0000}"/>
    <cellStyle name="Comma 27 2 5 6 3" xfId="13991" xr:uid="{00000000-0005-0000-0000-0000220B0000}"/>
    <cellStyle name="Comma 27 2 5 7" xfId="8785" xr:uid="{00000000-0005-0000-0000-0000230B0000}"/>
    <cellStyle name="Comma 27 2 5 7 2" xfId="17213" xr:uid="{00000000-0005-0000-0000-0000240B0000}"/>
    <cellStyle name="Comma 27 2 5 8" xfId="21256" xr:uid="{00000000-0005-0000-0000-0000250B0000}"/>
    <cellStyle name="Comma 27 2 6" xfId="980" xr:uid="{00000000-0005-0000-0000-0000260B0000}"/>
    <cellStyle name="Comma 27 2 6 2" xfId="981" xr:uid="{00000000-0005-0000-0000-0000270B0000}"/>
    <cellStyle name="Comma 27 2 6 2 2" xfId="982" xr:uid="{00000000-0005-0000-0000-0000280B0000}"/>
    <cellStyle name="Comma 27 2 6 2 2 2" xfId="5404" xr:uid="{00000000-0005-0000-0000-0000290B0000}"/>
    <cellStyle name="Comma 27 2 6 2 2 2 2" xfId="11379" xr:uid="{00000000-0005-0000-0000-00002A0B0000}"/>
    <cellStyle name="Comma 27 2 6 2 2 2 2 2" xfId="19337" xr:uid="{00000000-0005-0000-0000-00002B0B0000}"/>
    <cellStyle name="Comma 27 2 6 2 2 2 3" xfId="14928" xr:uid="{00000000-0005-0000-0000-00002C0B0000}"/>
    <cellStyle name="Comma 27 2 6 2 3" xfId="6554" xr:uid="{00000000-0005-0000-0000-00002D0B0000}"/>
    <cellStyle name="Comma 27 2 6 2 3 2" xfId="12314" xr:uid="{00000000-0005-0000-0000-00002E0B0000}"/>
    <cellStyle name="Comma 27 2 6 2 3 2 2" xfId="20269" xr:uid="{00000000-0005-0000-0000-00002F0B0000}"/>
    <cellStyle name="Comma 27 2 6 2 3 3" xfId="15860" xr:uid="{00000000-0005-0000-0000-0000300B0000}"/>
    <cellStyle name="Comma 27 2 6 2 4" xfId="4314" xr:uid="{00000000-0005-0000-0000-0000310B0000}"/>
    <cellStyle name="Comma 27 2 6 2 4 2" xfId="10437" xr:uid="{00000000-0005-0000-0000-0000320B0000}"/>
    <cellStyle name="Comma 27 2 6 2 4 2 2" xfId="18405" xr:uid="{00000000-0005-0000-0000-0000330B0000}"/>
    <cellStyle name="Comma 27 2 6 2 4 3" xfId="13996" xr:uid="{00000000-0005-0000-0000-0000340B0000}"/>
    <cellStyle name="Comma 27 2 6 2 5" xfId="8780" xr:uid="{00000000-0005-0000-0000-0000350B0000}"/>
    <cellStyle name="Comma 27 2 6 2 5 2" xfId="17208" xr:uid="{00000000-0005-0000-0000-0000360B0000}"/>
    <cellStyle name="Comma 27 2 6 2 6" xfId="21261" xr:uid="{00000000-0005-0000-0000-0000370B0000}"/>
    <cellStyle name="Comma 27 2 6 3" xfId="983" xr:uid="{00000000-0005-0000-0000-0000380B0000}"/>
    <cellStyle name="Comma 27 2 6 3 2" xfId="5403" xr:uid="{00000000-0005-0000-0000-0000390B0000}"/>
    <cellStyle name="Comma 27 2 6 3 2 2" xfId="11378" xr:uid="{00000000-0005-0000-0000-00003A0B0000}"/>
    <cellStyle name="Comma 27 2 6 3 2 2 2" xfId="19336" xr:uid="{00000000-0005-0000-0000-00003B0B0000}"/>
    <cellStyle name="Comma 27 2 6 3 2 3" xfId="14927" xr:uid="{00000000-0005-0000-0000-00003C0B0000}"/>
    <cellStyle name="Comma 27 2 6 4" xfId="6553" xr:uid="{00000000-0005-0000-0000-00003D0B0000}"/>
    <cellStyle name="Comma 27 2 6 4 2" xfId="12313" xr:uid="{00000000-0005-0000-0000-00003E0B0000}"/>
    <cellStyle name="Comma 27 2 6 4 2 2" xfId="20268" xr:uid="{00000000-0005-0000-0000-00003F0B0000}"/>
    <cellStyle name="Comma 27 2 6 4 3" xfId="15859" xr:uid="{00000000-0005-0000-0000-0000400B0000}"/>
    <cellStyle name="Comma 27 2 6 5" xfId="4313" xr:uid="{00000000-0005-0000-0000-0000410B0000}"/>
    <cellStyle name="Comma 27 2 6 5 2" xfId="10436" xr:uid="{00000000-0005-0000-0000-0000420B0000}"/>
    <cellStyle name="Comma 27 2 6 5 2 2" xfId="18404" xr:uid="{00000000-0005-0000-0000-0000430B0000}"/>
    <cellStyle name="Comma 27 2 6 5 3" xfId="13995" xr:uid="{00000000-0005-0000-0000-0000440B0000}"/>
    <cellStyle name="Comma 27 2 6 6" xfId="8781" xr:uid="{00000000-0005-0000-0000-0000450B0000}"/>
    <cellStyle name="Comma 27 2 6 6 2" xfId="17209" xr:uid="{00000000-0005-0000-0000-0000460B0000}"/>
    <cellStyle name="Comma 27 2 6 7" xfId="21260" xr:uid="{00000000-0005-0000-0000-0000470B0000}"/>
    <cellStyle name="Comma 27 2 7" xfId="984" xr:uid="{00000000-0005-0000-0000-0000480B0000}"/>
    <cellStyle name="Comma 27 2 7 2" xfId="985" xr:uid="{00000000-0005-0000-0000-0000490B0000}"/>
    <cellStyle name="Comma 27 2 7 2 2" xfId="986" xr:uid="{00000000-0005-0000-0000-00004A0B0000}"/>
    <cellStyle name="Comma 27 2 7 2 2 2" xfId="5406" xr:uid="{00000000-0005-0000-0000-00004B0B0000}"/>
    <cellStyle name="Comma 27 2 7 2 2 2 2" xfId="11381" xr:uid="{00000000-0005-0000-0000-00004C0B0000}"/>
    <cellStyle name="Comma 27 2 7 2 2 2 2 2" xfId="19339" xr:uid="{00000000-0005-0000-0000-00004D0B0000}"/>
    <cellStyle name="Comma 27 2 7 2 2 2 3" xfId="14930" xr:uid="{00000000-0005-0000-0000-00004E0B0000}"/>
    <cellStyle name="Comma 27 2 7 2 3" xfId="6556" xr:uid="{00000000-0005-0000-0000-00004F0B0000}"/>
    <cellStyle name="Comma 27 2 7 2 3 2" xfId="12316" xr:uid="{00000000-0005-0000-0000-0000500B0000}"/>
    <cellStyle name="Comma 27 2 7 2 3 2 2" xfId="20271" xr:uid="{00000000-0005-0000-0000-0000510B0000}"/>
    <cellStyle name="Comma 27 2 7 2 3 3" xfId="15862" xr:uid="{00000000-0005-0000-0000-0000520B0000}"/>
    <cellStyle name="Comma 27 2 7 2 4" xfId="4316" xr:uid="{00000000-0005-0000-0000-0000530B0000}"/>
    <cellStyle name="Comma 27 2 7 2 4 2" xfId="10439" xr:uid="{00000000-0005-0000-0000-0000540B0000}"/>
    <cellStyle name="Comma 27 2 7 2 4 2 2" xfId="18407" xr:uid="{00000000-0005-0000-0000-0000550B0000}"/>
    <cellStyle name="Comma 27 2 7 2 4 3" xfId="13998" xr:uid="{00000000-0005-0000-0000-0000560B0000}"/>
    <cellStyle name="Comma 27 2 7 2 5" xfId="8778" xr:uid="{00000000-0005-0000-0000-0000570B0000}"/>
    <cellStyle name="Comma 27 2 7 2 5 2" xfId="17206" xr:uid="{00000000-0005-0000-0000-0000580B0000}"/>
    <cellStyle name="Comma 27 2 7 2 6" xfId="21263" xr:uid="{00000000-0005-0000-0000-0000590B0000}"/>
    <cellStyle name="Comma 27 2 7 3" xfId="987" xr:uid="{00000000-0005-0000-0000-00005A0B0000}"/>
    <cellStyle name="Comma 27 2 7 3 2" xfId="5405" xr:uid="{00000000-0005-0000-0000-00005B0B0000}"/>
    <cellStyle name="Comma 27 2 7 3 2 2" xfId="11380" xr:uid="{00000000-0005-0000-0000-00005C0B0000}"/>
    <cellStyle name="Comma 27 2 7 3 2 2 2" xfId="19338" xr:uid="{00000000-0005-0000-0000-00005D0B0000}"/>
    <cellStyle name="Comma 27 2 7 3 2 3" xfId="14929" xr:uid="{00000000-0005-0000-0000-00005E0B0000}"/>
    <cellStyle name="Comma 27 2 7 4" xfId="6555" xr:uid="{00000000-0005-0000-0000-00005F0B0000}"/>
    <cellStyle name="Comma 27 2 7 4 2" xfId="12315" xr:uid="{00000000-0005-0000-0000-0000600B0000}"/>
    <cellStyle name="Comma 27 2 7 4 2 2" xfId="20270" xr:uid="{00000000-0005-0000-0000-0000610B0000}"/>
    <cellStyle name="Comma 27 2 7 4 3" xfId="15861" xr:uid="{00000000-0005-0000-0000-0000620B0000}"/>
    <cellStyle name="Comma 27 2 7 5" xfId="4315" xr:uid="{00000000-0005-0000-0000-0000630B0000}"/>
    <cellStyle name="Comma 27 2 7 5 2" xfId="10438" xr:uid="{00000000-0005-0000-0000-0000640B0000}"/>
    <cellStyle name="Comma 27 2 7 5 2 2" xfId="18406" xr:uid="{00000000-0005-0000-0000-0000650B0000}"/>
    <cellStyle name="Comma 27 2 7 5 3" xfId="13997" xr:uid="{00000000-0005-0000-0000-0000660B0000}"/>
    <cellStyle name="Comma 27 2 7 6" xfId="8779" xr:uid="{00000000-0005-0000-0000-0000670B0000}"/>
    <cellStyle name="Comma 27 2 7 6 2" xfId="17207" xr:uid="{00000000-0005-0000-0000-0000680B0000}"/>
    <cellStyle name="Comma 27 2 7 7" xfId="21262" xr:uid="{00000000-0005-0000-0000-0000690B0000}"/>
    <cellStyle name="Comma 27 2 8" xfId="988" xr:uid="{00000000-0005-0000-0000-00006A0B0000}"/>
    <cellStyle name="Comma 27 2 8 2" xfId="989" xr:uid="{00000000-0005-0000-0000-00006B0B0000}"/>
    <cellStyle name="Comma 27 2 8 2 2" xfId="5407" xr:uid="{00000000-0005-0000-0000-00006C0B0000}"/>
    <cellStyle name="Comma 27 2 8 2 2 2" xfId="11382" xr:uid="{00000000-0005-0000-0000-00006D0B0000}"/>
    <cellStyle name="Comma 27 2 8 2 2 2 2" xfId="19340" xr:uid="{00000000-0005-0000-0000-00006E0B0000}"/>
    <cellStyle name="Comma 27 2 8 2 2 3" xfId="14931" xr:uid="{00000000-0005-0000-0000-00006F0B0000}"/>
    <cellStyle name="Comma 27 2 8 3" xfId="6557" xr:uid="{00000000-0005-0000-0000-0000700B0000}"/>
    <cellStyle name="Comma 27 2 8 3 2" xfId="12317" xr:uid="{00000000-0005-0000-0000-0000710B0000}"/>
    <cellStyle name="Comma 27 2 8 3 2 2" xfId="20272" xr:uid="{00000000-0005-0000-0000-0000720B0000}"/>
    <cellStyle name="Comma 27 2 8 3 3" xfId="15863" xr:uid="{00000000-0005-0000-0000-0000730B0000}"/>
    <cellStyle name="Comma 27 2 8 4" xfId="4317" xr:uid="{00000000-0005-0000-0000-0000740B0000}"/>
    <cellStyle name="Comma 27 2 8 4 2" xfId="10440" xr:uid="{00000000-0005-0000-0000-0000750B0000}"/>
    <cellStyle name="Comma 27 2 8 4 2 2" xfId="18408" xr:uid="{00000000-0005-0000-0000-0000760B0000}"/>
    <cellStyle name="Comma 27 2 8 4 3" xfId="13999" xr:uid="{00000000-0005-0000-0000-0000770B0000}"/>
    <cellStyle name="Comma 27 2 8 5" xfId="8777" xr:uid="{00000000-0005-0000-0000-0000780B0000}"/>
    <cellStyle name="Comma 27 2 8 5 2" xfId="17205" xr:uid="{00000000-0005-0000-0000-0000790B0000}"/>
    <cellStyle name="Comma 27 2 8 6" xfId="21264" xr:uid="{00000000-0005-0000-0000-00007A0B0000}"/>
    <cellStyle name="Comma 27 2 9" xfId="990" xr:uid="{00000000-0005-0000-0000-00007B0B0000}"/>
    <cellStyle name="Comma 27 2 9 2" xfId="5372" xr:uid="{00000000-0005-0000-0000-00007C0B0000}"/>
    <cellStyle name="Comma 27 2 9 2 2" xfId="11347" xr:uid="{00000000-0005-0000-0000-00007D0B0000}"/>
    <cellStyle name="Comma 27 2 9 2 2 2" xfId="19305" xr:uid="{00000000-0005-0000-0000-00007E0B0000}"/>
    <cellStyle name="Comma 27 2 9 2 3" xfId="14896" xr:uid="{00000000-0005-0000-0000-00007F0B0000}"/>
    <cellStyle name="Comma 27 3" xfId="991" xr:uid="{00000000-0005-0000-0000-0000800B0000}"/>
    <cellStyle name="Comma 27 3 10" xfId="4318" xr:uid="{00000000-0005-0000-0000-0000810B0000}"/>
    <cellStyle name="Comma 27 3 10 2" xfId="10441" xr:uid="{00000000-0005-0000-0000-0000820B0000}"/>
    <cellStyle name="Comma 27 3 10 2 2" xfId="18409" xr:uid="{00000000-0005-0000-0000-0000830B0000}"/>
    <cellStyle name="Comma 27 3 10 3" xfId="14000" xr:uid="{00000000-0005-0000-0000-0000840B0000}"/>
    <cellStyle name="Comma 27 3 11" xfId="8776" xr:uid="{00000000-0005-0000-0000-0000850B0000}"/>
    <cellStyle name="Comma 27 3 11 2" xfId="17204" xr:uid="{00000000-0005-0000-0000-0000860B0000}"/>
    <cellStyle name="Comma 27 3 12" xfId="21265" xr:uid="{00000000-0005-0000-0000-0000870B0000}"/>
    <cellStyle name="Comma 27 3 2" xfId="992" xr:uid="{00000000-0005-0000-0000-0000880B0000}"/>
    <cellStyle name="Comma 27 3 2 2" xfId="993" xr:uid="{00000000-0005-0000-0000-0000890B0000}"/>
    <cellStyle name="Comma 27 3 2 2 2" xfId="994" xr:uid="{00000000-0005-0000-0000-00008A0B0000}"/>
    <cellStyle name="Comma 27 3 2 2 2 2" xfId="995" xr:uid="{00000000-0005-0000-0000-00008B0B0000}"/>
    <cellStyle name="Comma 27 3 2 2 2 2 2" xfId="5411" xr:uid="{00000000-0005-0000-0000-00008C0B0000}"/>
    <cellStyle name="Comma 27 3 2 2 2 2 2 2" xfId="11386" xr:uid="{00000000-0005-0000-0000-00008D0B0000}"/>
    <cellStyle name="Comma 27 3 2 2 2 2 2 2 2" xfId="19344" xr:uid="{00000000-0005-0000-0000-00008E0B0000}"/>
    <cellStyle name="Comma 27 3 2 2 2 2 2 3" xfId="14935" xr:uid="{00000000-0005-0000-0000-00008F0B0000}"/>
    <cellStyle name="Comma 27 3 2 2 2 3" xfId="6561" xr:uid="{00000000-0005-0000-0000-0000900B0000}"/>
    <cellStyle name="Comma 27 3 2 2 2 3 2" xfId="12321" xr:uid="{00000000-0005-0000-0000-0000910B0000}"/>
    <cellStyle name="Comma 27 3 2 2 2 3 2 2" xfId="20276" xr:uid="{00000000-0005-0000-0000-0000920B0000}"/>
    <cellStyle name="Comma 27 3 2 2 2 3 3" xfId="15867" xr:uid="{00000000-0005-0000-0000-0000930B0000}"/>
    <cellStyle name="Comma 27 3 2 2 2 4" xfId="4321" xr:uid="{00000000-0005-0000-0000-0000940B0000}"/>
    <cellStyle name="Comma 27 3 2 2 2 4 2" xfId="10444" xr:uid="{00000000-0005-0000-0000-0000950B0000}"/>
    <cellStyle name="Comma 27 3 2 2 2 4 2 2" xfId="18412" xr:uid="{00000000-0005-0000-0000-0000960B0000}"/>
    <cellStyle name="Comma 27 3 2 2 2 4 3" xfId="14003" xr:uid="{00000000-0005-0000-0000-0000970B0000}"/>
    <cellStyle name="Comma 27 3 2 2 2 5" xfId="8773" xr:uid="{00000000-0005-0000-0000-0000980B0000}"/>
    <cellStyle name="Comma 27 3 2 2 2 5 2" xfId="17201" xr:uid="{00000000-0005-0000-0000-0000990B0000}"/>
    <cellStyle name="Comma 27 3 2 2 2 6" xfId="21268" xr:uid="{00000000-0005-0000-0000-00009A0B0000}"/>
    <cellStyle name="Comma 27 3 2 2 3" xfId="996" xr:uid="{00000000-0005-0000-0000-00009B0B0000}"/>
    <cellStyle name="Comma 27 3 2 2 3 2" xfId="5410" xr:uid="{00000000-0005-0000-0000-00009C0B0000}"/>
    <cellStyle name="Comma 27 3 2 2 3 2 2" xfId="11385" xr:uid="{00000000-0005-0000-0000-00009D0B0000}"/>
    <cellStyle name="Comma 27 3 2 2 3 2 2 2" xfId="19343" xr:uid="{00000000-0005-0000-0000-00009E0B0000}"/>
    <cellStyle name="Comma 27 3 2 2 3 2 3" xfId="14934" xr:uid="{00000000-0005-0000-0000-00009F0B0000}"/>
    <cellStyle name="Comma 27 3 2 2 4" xfId="6560" xr:uid="{00000000-0005-0000-0000-0000A00B0000}"/>
    <cellStyle name="Comma 27 3 2 2 4 2" xfId="12320" xr:uid="{00000000-0005-0000-0000-0000A10B0000}"/>
    <cellStyle name="Comma 27 3 2 2 4 2 2" xfId="20275" xr:uid="{00000000-0005-0000-0000-0000A20B0000}"/>
    <cellStyle name="Comma 27 3 2 2 4 3" xfId="15866" xr:uid="{00000000-0005-0000-0000-0000A30B0000}"/>
    <cellStyle name="Comma 27 3 2 2 5" xfId="4320" xr:uid="{00000000-0005-0000-0000-0000A40B0000}"/>
    <cellStyle name="Comma 27 3 2 2 5 2" xfId="10443" xr:uid="{00000000-0005-0000-0000-0000A50B0000}"/>
    <cellStyle name="Comma 27 3 2 2 5 2 2" xfId="18411" xr:uid="{00000000-0005-0000-0000-0000A60B0000}"/>
    <cellStyle name="Comma 27 3 2 2 5 3" xfId="14002" xr:uid="{00000000-0005-0000-0000-0000A70B0000}"/>
    <cellStyle name="Comma 27 3 2 2 6" xfId="8774" xr:uid="{00000000-0005-0000-0000-0000A80B0000}"/>
    <cellStyle name="Comma 27 3 2 2 6 2" xfId="17202" xr:uid="{00000000-0005-0000-0000-0000A90B0000}"/>
    <cellStyle name="Comma 27 3 2 2 7" xfId="21267" xr:uid="{00000000-0005-0000-0000-0000AA0B0000}"/>
    <cellStyle name="Comma 27 3 2 3" xfId="997" xr:uid="{00000000-0005-0000-0000-0000AB0B0000}"/>
    <cellStyle name="Comma 27 3 2 3 2" xfId="998" xr:uid="{00000000-0005-0000-0000-0000AC0B0000}"/>
    <cellStyle name="Comma 27 3 2 3 2 2" xfId="5412" xr:uid="{00000000-0005-0000-0000-0000AD0B0000}"/>
    <cellStyle name="Comma 27 3 2 3 2 2 2" xfId="11387" xr:uid="{00000000-0005-0000-0000-0000AE0B0000}"/>
    <cellStyle name="Comma 27 3 2 3 2 2 2 2" xfId="19345" xr:uid="{00000000-0005-0000-0000-0000AF0B0000}"/>
    <cellStyle name="Comma 27 3 2 3 2 2 3" xfId="14936" xr:uid="{00000000-0005-0000-0000-0000B00B0000}"/>
    <cellStyle name="Comma 27 3 2 3 3" xfId="6562" xr:uid="{00000000-0005-0000-0000-0000B10B0000}"/>
    <cellStyle name="Comma 27 3 2 3 3 2" xfId="12322" xr:uid="{00000000-0005-0000-0000-0000B20B0000}"/>
    <cellStyle name="Comma 27 3 2 3 3 2 2" xfId="20277" xr:uid="{00000000-0005-0000-0000-0000B30B0000}"/>
    <cellStyle name="Comma 27 3 2 3 3 3" xfId="15868" xr:uid="{00000000-0005-0000-0000-0000B40B0000}"/>
    <cellStyle name="Comma 27 3 2 3 4" xfId="4322" xr:uid="{00000000-0005-0000-0000-0000B50B0000}"/>
    <cellStyle name="Comma 27 3 2 3 4 2" xfId="10445" xr:uid="{00000000-0005-0000-0000-0000B60B0000}"/>
    <cellStyle name="Comma 27 3 2 3 4 2 2" xfId="18413" xr:uid="{00000000-0005-0000-0000-0000B70B0000}"/>
    <cellStyle name="Comma 27 3 2 3 4 3" xfId="14004" xr:uid="{00000000-0005-0000-0000-0000B80B0000}"/>
    <cellStyle name="Comma 27 3 2 3 5" xfId="8772" xr:uid="{00000000-0005-0000-0000-0000B90B0000}"/>
    <cellStyle name="Comma 27 3 2 3 5 2" xfId="17200" xr:uid="{00000000-0005-0000-0000-0000BA0B0000}"/>
    <cellStyle name="Comma 27 3 2 3 6" xfId="21269" xr:uid="{00000000-0005-0000-0000-0000BB0B0000}"/>
    <cellStyle name="Comma 27 3 2 4" xfId="999" xr:uid="{00000000-0005-0000-0000-0000BC0B0000}"/>
    <cellStyle name="Comma 27 3 2 4 2" xfId="5409" xr:uid="{00000000-0005-0000-0000-0000BD0B0000}"/>
    <cellStyle name="Comma 27 3 2 4 2 2" xfId="11384" xr:uid="{00000000-0005-0000-0000-0000BE0B0000}"/>
    <cellStyle name="Comma 27 3 2 4 2 2 2" xfId="19342" xr:uid="{00000000-0005-0000-0000-0000BF0B0000}"/>
    <cellStyle name="Comma 27 3 2 4 2 3" xfId="14933" xr:uid="{00000000-0005-0000-0000-0000C00B0000}"/>
    <cellStyle name="Comma 27 3 2 5" xfId="6559" xr:uid="{00000000-0005-0000-0000-0000C10B0000}"/>
    <cellStyle name="Comma 27 3 2 5 2" xfId="12319" xr:uid="{00000000-0005-0000-0000-0000C20B0000}"/>
    <cellStyle name="Comma 27 3 2 5 2 2" xfId="20274" xr:uid="{00000000-0005-0000-0000-0000C30B0000}"/>
    <cellStyle name="Comma 27 3 2 5 3" xfId="15865" xr:uid="{00000000-0005-0000-0000-0000C40B0000}"/>
    <cellStyle name="Comma 27 3 2 6" xfId="4319" xr:uid="{00000000-0005-0000-0000-0000C50B0000}"/>
    <cellStyle name="Comma 27 3 2 6 2" xfId="10442" xr:uid="{00000000-0005-0000-0000-0000C60B0000}"/>
    <cellStyle name="Comma 27 3 2 6 2 2" xfId="18410" xr:uid="{00000000-0005-0000-0000-0000C70B0000}"/>
    <cellStyle name="Comma 27 3 2 6 3" xfId="14001" xr:uid="{00000000-0005-0000-0000-0000C80B0000}"/>
    <cellStyle name="Comma 27 3 2 7" xfId="8775" xr:uid="{00000000-0005-0000-0000-0000C90B0000}"/>
    <cellStyle name="Comma 27 3 2 7 2" xfId="17203" xr:uid="{00000000-0005-0000-0000-0000CA0B0000}"/>
    <cellStyle name="Comma 27 3 2 8" xfId="21266" xr:uid="{00000000-0005-0000-0000-0000CB0B0000}"/>
    <cellStyle name="Comma 27 3 3" xfId="1000" xr:uid="{00000000-0005-0000-0000-0000CC0B0000}"/>
    <cellStyle name="Comma 27 3 3 2" xfId="1001" xr:uid="{00000000-0005-0000-0000-0000CD0B0000}"/>
    <cellStyle name="Comma 27 3 3 2 2" xfId="1002" xr:uid="{00000000-0005-0000-0000-0000CE0B0000}"/>
    <cellStyle name="Comma 27 3 3 2 2 2" xfId="1003" xr:uid="{00000000-0005-0000-0000-0000CF0B0000}"/>
    <cellStyle name="Comma 27 3 3 2 2 2 2" xfId="5415" xr:uid="{00000000-0005-0000-0000-0000D00B0000}"/>
    <cellStyle name="Comma 27 3 3 2 2 2 2 2" xfId="11390" xr:uid="{00000000-0005-0000-0000-0000D10B0000}"/>
    <cellStyle name="Comma 27 3 3 2 2 2 2 2 2" xfId="19348" xr:uid="{00000000-0005-0000-0000-0000D20B0000}"/>
    <cellStyle name="Comma 27 3 3 2 2 2 2 3" xfId="14939" xr:uid="{00000000-0005-0000-0000-0000D30B0000}"/>
    <cellStyle name="Comma 27 3 3 2 2 3" xfId="6565" xr:uid="{00000000-0005-0000-0000-0000D40B0000}"/>
    <cellStyle name="Comma 27 3 3 2 2 3 2" xfId="12325" xr:uid="{00000000-0005-0000-0000-0000D50B0000}"/>
    <cellStyle name="Comma 27 3 3 2 2 3 2 2" xfId="20280" xr:uid="{00000000-0005-0000-0000-0000D60B0000}"/>
    <cellStyle name="Comma 27 3 3 2 2 3 3" xfId="15871" xr:uid="{00000000-0005-0000-0000-0000D70B0000}"/>
    <cellStyle name="Comma 27 3 3 2 2 4" xfId="4325" xr:uid="{00000000-0005-0000-0000-0000D80B0000}"/>
    <cellStyle name="Comma 27 3 3 2 2 4 2" xfId="10448" xr:uid="{00000000-0005-0000-0000-0000D90B0000}"/>
    <cellStyle name="Comma 27 3 3 2 2 4 2 2" xfId="18416" xr:uid="{00000000-0005-0000-0000-0000DA0B0000}"/>
    <cellStyle name="Comma 27 3 3 2 2 4 3" xfId="14007" xr:uid="{00000000-0005-0000-0000-0000DB0B0000}"/>
    <cellStyle name="Comma 27 3 3 2 2 5" xfId="8769" xr:uid="{00000000-0005-0000-0000-0000DC0B0000}"/>
    <cellStyle name="Comma 27 3 3 2 2 5 2" xfId="17197" xr:uid="{00000000-0005-0000-0000-0000DD0B0000}"/>
    <cellStyle name="Comma 27 3 3 2 2 6" xfId="21272" xr:uid="{00000000-0005-0000-0000-0000DE0B0000}"/>
    <cellStyle name="Comma 27 3 3 2 3" xfId="1004" xr:uid="{00000000-0005-0000-0000-0000DF0B0000}"/>
    <cellStyle name="Comma 27 3 3 2 3 2" xfId="5414" xr:uid="{00000000-0005-0000-0000-0000E00B0000}"/>
    <cellStyle name="Comma 27 3 3 2 3 2 2" xfId="11389" xr:uid="{00000000-0005-0000-0000-0000E10B0000}"/>
    <cellStyle name="Comma 27 3 3 2 3 2 2 2" xfId="19347" xr:uid="{00000000-0005-0000-0000-0000E20B0000}"/>
    <cellStyle name="Comma 27 3 3 2 3 2 3" xfId="14938" xr:uid="{00000000-0005-0000-0000-0000E30B0000}"/>
    <cellStyle name="Comma 27 3 3 2 4" xfId="6564" xr:uid="{00000000-0005-0000-0000-0000E40B0000}"/>
    <cellStyle name="Comma 27 3 3 2 4 2" xfId="12324" xr:uid="{00000000-0005-0000-0000-0000E50B0000}"/>
    <cellStyle name="Comma 27 3 3 2 4 2 2" xfId="20279" xr:uid="{00000000-0005-0000-0000-0000E60B0000}"/>
    <cellStyle name="Comma 27 3 3 2 4 3" xfId="15870" xr:uid="{00000000-0005-0000-0000-0000E70B0000}"/>
    <cellStyle name="Comma 27 3 3 2 5" xfId="4324" xr:uid="{00000000-0005-0000-0000-0000E80B0000}"/>
    <cellStyle name="Comma 27 3 3 2 5 2" xfId="10447" xr:uid="{00000000-0005-0000-0000-0000E90B0000}"/>
    <cellStyle name="Comma 27 3 3 2 5 2 2" xfId="18415" xr:uid="{00000000-0005-0000-0000-0000EA0B0000}"/>
    <cellStyle name="Comma 27 3 3 2 5 3" xfId="14006" xr:uid="{00000000-0005-0000-0000-0000EB0B0000}"/>
    <cellStyle name="Comma 27 3 3 2 6" xfId="8770" xr:uid="{00000000-0005-0000-0000-0000EC0B0000}"/>
    <cellStyle name="Comma 27 3 3 2 6 2" xfId="17198" xr:uid="{00000000-0005-0000-0000-0000ED0B0000}"/>
    <cellStyle name="Comma 27 3 3 2 7" xfId="21271" xr:uid="{00000000-0005-0000-0000-0000EE0B0000}"/>
    <cellStyle name="Comma 27 3 3 3" xfId="1005" xr:uid="{00000000-0005-0000-0000-0000EF0B0000}"/>
    <cellStyle name="Comma 27 3 3 3 2" xfId="1006" xr:uid="{00000000-0005-0000-0000-0000F00B0000}"/>
    <cellStyle name="Comma 27 3 3 3 2 2" xfId="5416" xr:uid="{00000000-0005-0000-0000-0000F10B0000}"/>
    <cellStyle name="Comma 27 3 3 3 2 2 2" xfId="11391" xr:uid="{00000000-0005-0000-0000-0000F20B0000}"/>
    <cellStyle name="Comma 27 3 3 3 2 2 2 2" xfId="19349" xr:uid="{00000000-0005-0000-0000-0000F30B0000}"/>
    <cellStyle name="Comma 27 3 3 3 2 2 3" xfId="14940" xr:uid="{00000000-0005-0000-0000-0000F40B0000}"/>
    <cellStyle name="Comma 27 3 3 3 3" xfId="6566" xr:uid="{00000000-0005-0000-0000-0000F50B0000}"/>
    <cellStyle name="Comma 27 3 3 3 3 2" xfId="12326" xr:uid="{00000000-0005-0000-0000-0000F60B0000}"/>
    <cellStyle name="Comma 27 3 3 3 3 2 2" xfId="20281" xr:uid="{00000000-0005-0000-0000-0000F70B0000}"/>
    <cellStyle name="Comma 27 3 3 3 3 3" xfId="15872" xr:uid="{00000000-0005-0000-0000-0000F80B0000}"/>
    <cellStyle name="Comma 27 3 3 3 4" xfId="4326" xr:uid="{00000000-0005-0000-0000-0000F90B0000}"/>
    <cellStyle name="Comma 27 3 3 3 4 2" xfId="10449" xr:uid="{00000000-0005-0000-0000-0000FA0B0000}"/>
    <cellStyle name="Comma 27 3 3 3 4 2 2" xfId="18417" xr:uid="{00000000-0005-0000-0000-0000FB0B0000}"/>
    <cellStyle name="Comma 27 3 3 3 4 3" xfId="14008" xr:uid="{00000000-0005-0000-0000-0000FC0B0000}"/>
    <cellStyle name="Comma 27 3 3 3 5" xfId="8768" xr:uid="{00000000-0005-0000-0000-0000FD0B0000}"/>
    <cellStyle name="Comma 27 3 3 3 5 2" xfId="17196" xr:uid="{00000000-0005-0000-0000-0000FE0B0000}"/>
    <cellStyle name="Comma 27 3 3 3 6" xfId="21273" xr:uid="{00000000-0005-0000-0000-0000FF0B0000}"/>
    <cellStyle name="Comma 27 3 3 4" xfId="1007" xr:uid="{00000000-0005-0000-0000-0000000C0000}"/>
    <cellStyle name="Comma 27 3 3 4 2" xfId="5413" xr:uid="{00000000-0005-0000-0000-0000010C0000}"/>
    <cellStyle name="Comma 27 3 3 4 2 2" xfId="11388" xr:uid="{00000000-0005-0000-0000-0000020C0000}"/>
    <cellStyle name="Comma 27 3 3 4 2 2 2" xfId="19346" xr:uid="{00000000-0005-0000-0000-0000030C0000}"/>
    <cellStyle name="Comma 27 3 3 4 2 3" xfId="14937" xr:uid="{00000000-0005-0000-0000-0000040C0000}"/>
    <cellStyle name="Comma 27 3 3 5" xfId="6563" xr:uid="{00000000-0005-0000-0000-0000050C0000}"/>
    <cellStyle name="Comma 27 3 3 5 2" xfId="12323" xr:uid="{00000000-0005-0000-0000-0000060C0000}"/>
    <cellStyle name="Comma 27 3 3 5 2 2" xfId="20278" xr:uid="{00000000-0005-0000-0000-0000070C0000}"/>
    <cellStyle name="Comma 27 3 3 5 3" xfId="15869" xr:uid="{00000000-0005-0000-0000-0000080C0000}"/>
    <cellStyle name="Comma 27 3 3 6" xfId="4323" xr:uid="{00000000-0005-0000-0000-0000090C0000}"/>
    <cellStyle name="Comma 27 3 3 6 2" xfId="10446" xr:uid="{00000000-0005-0000-0000-00000A0C0000}"/>
    <cellStyle name="Comma 27 3 3 6 2 2" xfId="18414" xr:uid="{00000000-0005-0000-0000-00000B0C0000}"/>
    <cellStyle name="Comma 27 3 3 6 3" xfId="14005" xr:uid="{00000000-0005-0000-0000-00000C0C0000}"/>
    <cellStyle name="Comma 27 3 3 7" xfId="8771" xr:uid="{00000000-0005-0000-0000-00000D0C0000}"/>
    <cellStyle name="Comma 27 3 3 7 2" xfId="17199" xr:uid="{00000000-0005-0000-0000-00000E0C0000}"/>
    <cellStyle name="Comma 27 3 3 8" xfId="21270" xr:uid="{00000000-0005-0000-0000-00000F0C0000}"/>
    <cellStyle name="Comma 27 3 4" xfId="1008" xr:uid="{00000000-0005-0000-0000-0000100C0000}"/>
    <cellStyle name="Comma 27 3 4 2" xfId="1009" xr:uid="{00000000-0005-0000-0000-0000110C0000}"/>
    <cellStyle name="Comma 27 3 4 2 2" xfId="1010" xr:uid="{00000000-0005-0000-0000-0000120C0000}"/>
    <cellStyle name="Comma 27 3 4 2 2 2" xfId="1011" xr:uid="{00000000-0005-0000-0000-0000130C0000}"/>
    <cellStyle name="Comma 27 3 4 2 2 2 2" xfId="5419" xr:uid="{00000000-0005-0000-0000-0000140C0000}"/>
    <cellStyle name="Comma 27 3 4 2 2 2 2 2" xfId="11394" xr:uid="{00000000-0005-0000-0000-0000150C0000}"/>
    <cellStyle name="Comma 27 3 4 2 2 2 2 2 2" xfId="19352" xr:uid="{00000000-0005-0000-0000-0000160C0000}"/>
    <cellStyle name="Comma 27 3 4 2 2 2 2 3" xfId="14943" xr:uid="{00000000-0005-0000-0000-0000170C0000}"/>
    <cellStyle name="Comma 27 3 4 2 2 3" xfId="6569" xr:uid="{00000000-0005-0000-0000-0000180C0000}"/>
    <cellStyle name="Comma 27 3 4 2 2 3 2" xfId="12329" xr:uid="{00000000-0005-0000-0000-0000190C0000}"/>
    <cellStyle name="Comma 27 3 4 2 2 3 2 2" xfId="20284" xr:uid="{00000000-0005-0000-0000-00001A0C0000}"/>
    <cellStyle name="Comma 27 3 4 2 2 3 3" xfId="15875" xr:uid="{00000000-0005-0000-0000-00001B0C0000}"/>
    <cellStyle name="Comma 27 3 4 2 2 4" xfId="4329" xr:uid="{00000000-0005-0000-0000-00001C0C0000}"/>
    <cellStyle name="Comma 27 3 4 2 2 4 2" xfId="10452" xr:uid="{00000000-0005-0000-0000-00001D0C0000}"/>
    <cellStyle name="Comma 27 3 4 2 2 4 2 2" xfId="18420" xr:uid="{00000000-0005-0000-0000-00001E0C0000}"/>
    <cellStyle name="Comma 27 3 4 2 2 4 3" xfId="14011" xr:uid="{00000000-0005-0000-0000-00001F0C0000}"/>
    <cellStyle name="Comma 27 3 4 2 2 5" xfId="8765" xr:uid="{00000000-0005-0000-0000-0000200C0000}"/>
    <cellStyle name="Comma 27 3 4 2 2 5 2" xfId="17193" xr:uid="{00000000-0005-0000-0000-0000210C0000}"/>
    <cellStyle name="Comma 27 3 4 2 2 6" xfId="21276" xr:uid="{00000000-0005-0000-0000-0000220C0000}"/>
    <cellStyle name="Comma 27 3 4 2 3" xfId="1012" xr:uid="{00000000-0005-0000-0000-0000230C0000}"/>
    <cellStyle name="Comma 27 3 4 2 3 2" xfId="5418" xr:uid="{00000000-0005-0000-0000-0000240C0000}"/>
    <cellStyle name="Comma 27 3 4 2 3 2 2" xfId="11393" xr:uid="{00000000-0005-0000-0000-0000250C0000}"/>
    <cellStyle name="Comma 27 3 4 2 3 2 2 2" xfId="19351" xr:uid="{00000000-0005-0000-0000-0000260C0000}"/>
    <cellStyle name="Comma 27 3 4 2 3 2 3" xfId="14942" xr:uid="{00000000-0005-0000-0000-0000270C0000}"/>
    <cellStyle name="Comma 27 3 4 2 4" xfId="6568" xr:uid="{00000000-0005-0000-0000-0000280C0000}"/>
    <cellStyle name="Comma 27 3 4 2 4 2" xfId="12328" xr:uid="{00000000-0005-0000-0000-0000290C0000}"/>
    <cellStyle name="Comma 27 3 4 2 4 2 2" xfId="20283" xr:uid="{00000000-0005-0000-0000-00002A0C0000}"/>
    <cellStyle name="Comma 27 3 4 2 4 3" xfId="15874" xr:uid="{00000000-0005-0000-0000-00002B0C0000}"/>
    <cellStyle name="Comma 27 3 4 2 5" xfId="4328" xr:uid="{00000000-0005-0000-0000-00002C0C0000}"/>
    <cellStyle name="Comma 27 3 4 2 5 2" xfId="10451" xr:uid="{00000000-0005-0000-0000-00002D0C0000}"/>
    <cellStyle name="Comma 27 3 4 2 5 2 2" xfId="18419" xr:uid="{00000000-0005-0000-0000-00002E0C0000}"/>
    <cellStyle name="Comma 27 3 4 2 5 3" xfId="14010" xr:uid="{00000000-0005-0000-0000-00002F0C0000}"/>
    <cellStyle name="Comma 27 3 4 2 6" xfId="8766" xr:uid="{00000000-0005-0000-0000-0000300C0000}"/>
    <cellStyle name="Comma 27 3 4 2 6 2" xfId="17194" xr:uid="{00000000-0005-0000-0000-0000310C0000}"/>
    <cellStyle name="Comma 27 3 4 2 7" xfId="21275" xr:uid="{00000000-0005-0000-0000-0000320C0000}"/>
    <cellStyle name="Comma 27 3 4 3" xfId="1013" xr:uid="{00000000-0005-0000-0000-0000330C0000}"/>
    <cellStyle name="Comma 27 3 4 3 2" xfId="1014" xr:uid="{00000000-0005-0000-0000-0000340C0000}"/>
    <cellStyle name="Comma 27 3 4 3 2 2" xfId="5420" xr:uid="{00000000-0005-0000-0000-0000350C0000}"/>
    <cellStyle name="Comma 27 3 4 3 2 2 2" xfId="11395" xr:uid="{00000000-0005-0000-0000-0000360C0000}"/>
    <cellStyle name="Comma 27 3 4 3 2 2 2 2" xfId="19353" xr:uid="{00000000-0005-0000-0000-0000370C0000}"/>
    <cellStyle name="Comma 27 3 4 3 2 2 3" xfId="14944" xr:uid="{00000000-0005-0000-0000-0000380C0000}"/>
    <cellStyle name="Comma 27 3 4 3 3" xfId="6570" xr:uid="{00000000-0005-0000-0000-0000390C0000}"/>
    <cellStyle name="Comma 27 3 4 3 3 2" xfId="12330" xr:uid="{00000000-0005-0000-0000-00003A0C0000}"/>
    <cellStyle name="Comma 27 3 4 3 3 2 2" xfId="20285" xr:uid="{00000000-0005-0000-0000-00003B0C0000}"/>
    <cellStyle name="Comma 27 3 4 3 3 3" xfId="15876" xr:uid="{00000000-0005-0000-0000-00003C0C0000}"/>
    <cellStyle name="Comma 27 3 4 3 4" xfId="4330" xr:uid="{00000000-0005-0000-0000-00003D0C0000}"/>
    <cellStyle name="Comma 27 3 4 3 4 2" xfId="10453" xr:uid="{00000000-0005-0000-0000-00003E0C0000}"/>
    <cellStyle name="Comma 27 3 4 3 4 2 2" xfId="18421" xr:uid="{00000000-0005-0000-0000-00003F0C0000}"/>
    <cellStyle name="Comma 27 3 4 3 4 3" xfId="14012" xr:uid="{00000000-0005-0000-0000-0000400C0000}"/>
    <cellStyle name="Comma 27 3 4 3 5" xfId="8764" xr:uid="{00000000-0005-0000-0000-0000410C0000}"/>
    <cellStyle name="Comma 27 3 4 3 5 2" xfId="17192" xr:uid="{00000000-0005-0000-0000-0000420C0000}"/>
    <cellStyle name="Comma 27 3 4 3 6" xfId="21277" xr:uid="{00000000-0005-0000-0000-0000430C0000}"/>
    <cellStyle name="Comma 27 3 4 4" xfId="1015" xr:uid="{00000000-0005-0000-0000-0000440C0000}"/>
    <cellStyle name="Comma 27 3 4 4 2" xfId="5417" xr:uid="{00000000-0005-0000-0000-0000450C0000}"/>
    <cellStyle name="Comma 27 3 4 4 2 2" xfId="11392" xr:uid="{00000000-0005-0000-0000-0000460C0000}"/>
    <cellStyle name="Comma 27 3 4 4 2 2 2" xfId="19350" xr:uid="{00000000-0005-0000-0000-0000470C0000}"/>
    <cellStyle name="Comma 27 3 4 4 2 3" xfId="14941" xr:uid="{00000000-0005-0000-0000-0000480C0000}"/>
    <cellStyle name="Comma 27 3 4 5" xfId="6567" xr:uid="{00000000-0005-0000-0000-0000490C0000}"/>
    <cellStyle name="Comma 27 3 4 5 2" xfId="12327" xr:uid="{00000000-0005-0000-0000-00004A0C0000}"/>
    <cellStyle name="Comma 27 3 4 5 2 2" xfId="20282" xr:uid="{00000000-0005-0000-0000-00004B0C0000}"/>
    <cellStyle name="Comma 27 3 4 5 3" xfId="15873" xr:uid="{00000000-0005-0000-0000-00004C0C0000}"/>
    <cellStyle name="Comma 27 3 4 6" xfId="4327" xr:uid="{00000000-0005-0000-0000-00004D0C0000}"/>
    <cellStyle name="Comma 27 3 4 6 2" xfId="10450" xr:uid="{00000000-0005-0000-0000-00004E0C0000}"/>
    <cellStyle name="Comma 27 3 4 6 2 2" xfId="18418" xr:uid="{00000000-0005-0000-0000-00004F0C0000}"/>
    <cellStyle name="Comma 27 3 4 6 3" xfId="14009" xr:uid="{00000000-0005-0000-0000-0000500C0000}"/>
    <cellStyle name="Comma 27 3 4 7" xfId="8767" xr:uid="{00000000-0005-0000-0000-0000510C0000}"/>
    <cellStyle name="Comma 27 3 4 7 2" xfId="17195" xr:uid="{00000000-0005-0000-0000-0000520C0000}"/>
    <cellStyle name="Comma 27 3 4 8" xfId="21274" xr:uid="{00000000-0005-0000-0000-0000530C0000}"/>
    <cellStyle name="Comma 27 3 5" xfId="1016" xr:uid="{00000000-0005-0000-0000-0000540C0000}"/>
    <cellStyle name="Comma 27 3 5 2" xfId="1017" xr:uid="{00000000-0005-0000-0000-0000550C0000}"/>
    <cellStyle name="Comma 27 3 5 2 2" xfId="1018" xr:uid="{00000000-0005-0000-0000-0000560C0000}"/>
    <cellStyle name="Comma 27 3 5 2 2 2" xfId="5422" xr:uid="{00000000-0005-0000-0000-0000570C0000}"/>
    <cellStyle name="Comma 27 3 5 2 2 2 2" xfId="11397" xr:uid="{00000000-0005-0000-0000-0000580C0000}"/>
    <cellStyle name="Comma 27 3 5 2 2 2 2 2" xfId="19355" xr:uid="{00000000-0005-0000-0000-0000590C0000}"/>
    <cellStyle name="Comma 27 3 5 2 2 2 3" xfId="14946" xr:uid="{00000000-0005-0000-0000-00005A0C0000}"/>
    <cellStyle name="Comma 27 3 5 2 3" xfId="6572" xr:uid="{00000000-0005-0000-0000-00005B0C0000}"/>
    <cellStyle name="Comma 27 3 5 2 3 2" xfId="12332" xr:uid="{00000000-0005-0000-0000-00005C0C0000}"/>
    <cellStyle name="Comma 27 3 5 2 3 2 2" xfId="20287" xr:uid="{00000000-0005-0000-0000-00005D0C0000}"/>
    <cellStyle name="Comma 27 3 5 2 3 3" xfId="15878" xr:uid="{00000000-0005-0000-0000-00005E0C0000}"/>
    <cellStyle name="Comma 27 3 5 2 4" xfId="4332" xr:uid="{00000000-0005-0000-0000-00005F0C0000}"/>
    <cellStyle name="Comma 27 3 5 2 4 2" xfId="10455" xr:uid="{00000000-0005-0000-0000-0000600C0000}"/>
    <cellStyle name="Comma 27 3 5 2 4 2 2" xfId="18423" xr:uid="{00000000-0005-0000-0000-0000610C0000}"/>
    <cellStyle name="Comma 27 3 5 2 4 3" xfId="14014" xr:uid="{00000000-0005-0000-0000-0000620C0000}"/>
    <cellStyle name="Comma 27 3 5 2 5" xfId="8762" xr:uid="{00000000-0005-0000-0000-0000630C0000}"/>
    <cellStyle name="Comma 27 3 5 2 5 2" xfId="17190" xr:uid="{00000000-0005-0000-0000-0000640C0000}"/>
    <cellStyle name="Comma 27 3 5 2 6" xfId="21279" xr:uid="{00000000-0005-0000-0000-0000650C0000}"/>
    <cellStyle name="Comma 27 3 5 3" xfId="1019" xr:uid="{00000000-0005-0000-0000-0000660C0000}"/>
    <cellStyle name="Comma 27 3 5 3 2" xfId="5421" xr:uid="{00000000-0005-0000-0000-0000670C0000}"/>
    <cellStyle name="Comma 27 3 5 3 2 2" xfId="11396" xr:uid="{00000000-0005-0000-0000-0000680C0000}"/>
    <cellStyle name="Comma 27 3 5 3 2 2 2" xfId="19354" xr:uid="{00000000-0005-0000-0000-0000690C0000}"/>
    <cellStyle name="Comma 27 3 5 3 2 3" xfId="14945" xr:uid="{00000000-0005-0000-0000-00006A0C0000}"/>
    <cellStyle name="Comma 27 3 5 4" xfId="6571" xr:uid="{00000000-0005-0000-0000-00006B0C0000}"/>
    <cellStyle name="Comma 27 3 5 4 2" xfId="12331" xr:uid="{00000000-0005-0000-0000-00006C0C0000}"/>
    <cellStyle name="Comma 27 3 5 4 2 2" xfId="20286" xr:uid="{00000000-0005-0000-0000-00006D0C0000}"/>
    <cellStyle name="Comma 27 3 5 4 3" xfId="15877" xr:uid="{00000000-0005-0000-0000-00006E0C0000}"/>
    <cellStyle name="Comma 27 3 5 5" xfId="4331" xr:uid="{00000000-0005-0000-0000-00006F0C0000}"/>
    <cellStyle name="Comma 27 3 5 5 2" xfId="10454" xr:uid="{00000000-0005-0000-0000-0000700C0000}"/>
    <cellStyle name="Comma 27 3 5 5 2 2" xfId="18422" xr:uid="{00000000-0005-0000-0000-0000710C0000}"/>
    <cellStyle name="Comma 27 3 5 5 3" xfId="14013" xr:uid="{00000000-0005-0000-0000-0000720C0000}"/>
    <cellStyle name="Comma 27 3 5 6" xfId="8763" xr:uid="{00000000-0005-0000-0000-0000730C0000}"/>
    <cellStyle name="Comma 27 3 5 6 2" xfId="17191" xr:uid="{00000000-0005-0000-0000-0000740C0000}"/>
    <cellStyle name="Comma 27 3 5 7" xfId="21278" xr:uid="{00000000-0005-0000-0000-0000750C0000}"/>
    <cellStyle name="Comma 27 3 6" xfId="1020" xr:uid="{00000000-0005-0000-0000-0000760C0000}"/>
    <cellStyle name="Comma 27 3 6 2" xfId="1021" xr:uid="{00000000-0005-0000-0000-0000770C0000}"/>
    <cellStyle name="Comma 27 3 6 2 2" xfId="1022" xr:uid="{00000000-0005-0000-0000-0000780C0000}"/>
    <cellStyle name="Comma 27 3 6 2 2 2" xfId="5424" xr:uid="{00000000-0005-0000-0000-0000790C0000}"/>
    <cellStyle name="Comma 27 3 6 2 2 2 2" xfId="11399" xr:uid="{00000000-0005-0000-0000-00007A0C0000}"/>
    <cellStyle name="Comma 27 3 6 2 2 2 2 2" xfId="19357" xr:uid="{00000000-0005-0000-0000-00007B0C0000}"/>
    <cellStyle name="Comma 27 3 6 2 2 2 3" xfId="14948" xr:uid="{00000000-0005-0000-0000-00007C0C0000}"/>
    <cellStyle name="Comma 27 3 6 2 3" xfId="6574" xr:uid="{00000000-0005-0000-0000-00007D0C0000}"/>
    <cellStyle name="Comma 27 3 6 2 3 2" xfId="12334" xr:uid="{00000000-0005-0000-0000-00007E0C0000}"/>
    <cellStyle name="Comma 27 3 6 2 3 2 2" xfId="20289" xr:uid="{00000000-0005-0000-0000-00007F0C0000}"/>
    <cellStyle name="Comma 27 3 6 2 3 3" xfId="15880" xr:uid="{00000000-0005-0000-0000-0000800C0000}"/>
    <cellStyle name="Comma 27 3 6 2 4" xfId="4334" xr:uid="{00000000-0005-0000-0000-0000810C0000}"/>
    <cellStyle name="Comma 27 3 6 2 4 2" xfId="10457" xr:uid="{00000000-0005-0000-0000-0000820C0000}"/>
    <cellStyle name="Comma 27 3 6 2 4 2 2" xfId="18425" xr:uid="{00000000-0005-0000-0000-0000830C0000}"/>
    <cellStyle name="Comma 27 3 6 2 4 3" xfId="14016" xr:uid="{00000000-0005-0000-0000-0000840C0000}"/>
    <cellStyle name="Comma 27 3 6 2 5" xfId="8760" xr:uid="{00000000-0005-0000-0000-0000850C0000}"/>
    <cellStyle name="Comma 27 3 6 2 5 2" xfId="17188" xr:uid="{00000000-0005-0000-0000-0000860C0000}"/>
    <cellStyle name="Comma 27 3 6 2 6" xfId="21281" xr:uid="{00000000-0005-0000-0000-0000870C0000}"/>
    <cellStyle name="Comma 27 3 6 3" xfId="1023" xr:uid="{00000000-0005-0000-0000-0000880C0000}"/>
    <cellStyle name="Comma 27 3 6 3 2" xfId="5423" xr:uid="{00000000-0005-0000-0000-0000890C0000}"/>
    <cellStyle name="Comma 27 3 6 3 2 2" xfId="11398" xr:uid="{00000000-0005-0000-0000-00008A0C0000}"/>
    <cellStyle name="Comma 27 3 6 3 2 2 2" xfId="19356" xr:uid="{00000000-0005-0000-0000-00008B0C0000}"/>
    <cellStyle name="Comma 27 3 6 3 2 3" xfId="14947" xr:uid="{00000000-0005-0000-0000-00008C0C0000}"/>
    <cellStyle name="Comma 27 3 6 4" xfId="6573" xr:uid="{00000000-0005-0000-0000-00008D0C0000}"/>
    <cellStyle name="Comma 27 3 6 4 2" xfId="12333" xr:uid="{00000000-0005-0000-0000-00008E0C0000}"/>
    <cellStyle name="Comma 27 3 6 4 2 2" xfId="20288" xr:uid="{00000000-0005-0000-0000-00008F0C0000}"/>
    <cellStyle name="Comma 27 3 6 4 3" xfId="15879" xr:uid="{00000000-0005-0000-0000-0000900C0000}"/>
    <cellStyle name="Comma 27 3 6 5" xfId="4333" xr:uid="{00000000-0005-0000-0000-0000910C0000}"/>
    <cellStyle name="Comma 27 3 6 5 2" xfId="10456" xr:uid="{00000000-0005-0000-0000-0000920C0000}"/>
    <cellStyle name="Comma 27 3 6 5 2 2" xfId="18424" xr:uid="{00000000-0005-0000-0000-0000930C0000}"/>
    <cellStyle name="Comma 27 3 6 5 3" xfId="14015" xr:uid="{00000000-0005-0000-0000-0000940C0000}"/>
    <cellStyle name="Comma 27 3 6 6" xfId="8761" xr:uid="{00000000-0005-0000-0000-0000950C0000}"/>
    <cellStyle name="Comma 27 3 6 6 2" xfId="17189" xr:uid="{00000000-0005-0000-0000-0000960C0000}"/>
    <cellStyle name="Comma 27 3 6 7" xfId="21280" xr:uid="{00000000-0005-0000-0000-0000970C0000}"/>
    <cellStyle name="Comma 27 3 7" xfId="1024" xr:uid="{00000000-0005-0000-0000-0000980C0000}"/>
    <cellStyle name="Comma 27 3 7 2" xfId="1025" xr:uid="{00000000-0005-0000-0000-0000990C0000}"/>
    <cellStyle name="Comma 27 3 7 2 2" xfId="5425" xr:uid="{00000000-0005-0000-0000-00009A0C0000}"/>
    <cellStyle name="Comma 27 3 7 2 2 2" xfId="11400" xr:uid="{00000000-0005-0000-0000-00009B0C0000}"/>
    <cellStyle name="Comma 27 3 7 2 2 2 2" xfId="19358" xr:uid="{00000000-0005-0000-0000-00009C0C0000}"/>
    <cellStyle name="Comma 27 3 7 2 2 3" xfId="14949" xr:uid="{00000000-0005-0000-0000-00009D0C0000}"/>
    <cellStyle name="Comma 27 3 7 3" xfId="6575" xr:uid="{00000000-0005-0000-0000-00009E0C0000}"/>
    <cellStyle name="Comma 27 3 7 3 2" xfId="12335" xr:uid="{00000000-0005-0000-0000-00009F0C0000}"/>
    <cellStyle name="Comma 27 3 7 3 2 2" xfId="20290" xr:uid="{00000000-0005-0000-0000-0000A00C0000}"/>
    <cellStyle name="Comma 27 3 7 3 3" xfId="15881" xr:uid="{00000000-0005-0000-0000-0000A10C0000}"/>
    <cellStyle name="Comma 27 3 7 4" xfId="4335" xr:uid="{00000000-0005-0000-0000-0000A20C0000}"/>
    <cellStyle name="Comma 27 3 7 4 2" xfId="10458" xr:uid="{00000000-0005-0000-0000-0000A30C0000}"/>
    <cellStyle name="Comma 27 3 7 4 2 2" xfId="18426" xr:uid="{00000000-0005-0000-0000-0000A40C0000}"/>
    <cellStyle name="Comma 27 3 7 4 3" xfId="14017" xr:uid="{00000000-0005-0000-0000-0000A50C0000}"/>
    <cellStyle name="Comma 27 3 7 5" xfId="8759" xr:uid="{00000000-0005-0000-0000-0000A60C0000}"/>
    <cellStyle name="Comma 27 3 7 5 2" xfId="17187" xr:uid="{00000000-0005-0000-0000-0000A70C0000}"/>
    <cellStyle name="Comma 27 3 7 6" xfId="21282" xr:uid="{00000000-0005-0000-0000-0000A80C0000}"/>
    <cellStyle name="Comma 27 3 8" xfId="1026" xr:uid="{00000000-0005-0000-0000-0000A90C0000}"/>
    <cellStyle name="Comma 27 3 8 2" xfId="5408" xr:uid="{00000000-0005-0000-0000-0000AA0C0000}"/>
    <cellStyle name="Comma 27 3 8 2 2" xfId="11383" xr:uid="{00000000-0005-0000-0000-0000AB0C0000}"/>
    <cellStyle name="Comma 27 3 8 2 2 2" xfId="19341" xr:uid="{00000000-0005-0000-0000-0000AC0C0000}"/>
    <cellStyle name="Comma 27 3 8 2 3" xfId="14932" xr:uid="{00000000-0005-0000-0000-0000AD0C0000}"/>
    <cellStyle name="Comma 27 3 9" xfId="6558" xr:uid="{00000000-0005-0000-0000-0000AE0C0000}"/>
    <cellStyle name="Comma 27 3 9 2" xfId="12318" xr:uid="{00000000-0005-0000-0000-0000AF0C0000}"/>
    <cellStyle name="Comma 27 3 9 2 2" xfId="20273" xr:uid="{00000000-0005-0000-0000-0000B00C0000}"/>
    <cellStyle name="Comma 27 3 9 3" xfId="15864" xr:uid="{00000000-0005-0000-0000-0000B10C0000}"/>
    <cellStyle name="Comma 27 4" xfId="1027" xr:uid="{00000000-0005-0000-0000-0000B20C0000}"/>
    <cellStyle name="Comma 27 4 10" xfId="4336" xr:uid="{00000000-0005-0000-0000-0000B30C0000}"/>
    <cellStyle name="Comma 27 4 10 2" xfId="10459" xr:uid="{00000000-0005-0000-0000-0000B40C0000}"/>
    <cellStyle name="Comma 27 4 10 2 2" xfId="18427" xr:uid="{00000000-0005-0000-0000-0000B50C0000}"/>
    <cellStyle name="Comma 27 4 10 3" xfId="14018" xr:uid="{00000000-0005-0000-0000-0000B60C0000}"/>
    <cellStyle name="Comma 27 4 11" xfId="8758" xr:uid="{00000000-0005-0000-0000-0000B70C0000}"/>
    <cellStyle name="Comma 27 4 11 2" xfId="17186" xr:uid="{00000000-0005-0000-0000-0000B80C0000}"/>
    <cellStyle name="Comma 27 4 12" xfId="21283" xr:uid="{00000000-0005-0000-0000-0000B90C0000}"/>
    <cellStyle name="Comma 27 4 2" xfId="1028" xr:uid="{00000000-0005-0000-0000-0000BA0C0000}"/>
    <cellStyle name="Comma 27 4 2 2" xfId="1029" xr:uid="{00000000-0005-0000-0000-0000BB0C0000}"/>
    <cellStyle name="Comma 27 4 2 2 2" xfId="1030" xr:uid="{00000000-0005-0000-0000-0000BC0C0000}"/>
    <cellStyle name="Comma 27 4 2 2 2 2" xfId="1031" xr:uid="{00000000-0005-0000-0000-0000BD0C0000}"/>
    <cellStyle name="Comma 27 4 2 2 2 2 2" xfId="5429" xr:uid="{00000000-0005-0000-0000-0000BE0C0000}"/>
    <cellStyle name="Comma 27 4 2 2 2 2 2 2" xfId="11404" xr:uid="{00000000-0005-0000-0000-0000BF0C0000}"/>
    <cellStyle name="Comma 27 4 2 2 2 2 2 2 2" xfId="19362" xr:uid="{00000000-0005-0000-0000-0000C00C0000}"/>
    <cellStyle name="Comma 27 4 2 2 2 2 2 3" xfId="14953" xr:uid="{00000000-0005-0000-0000-0000C10C0000}"/>
    <cellStyle name="Comma 27 4 2 2 2 3" xfId="6579" xr:uid="{00000000-0005-0000-0000-0000C20C0000}"/>
    <cellStyle name="Comma 27 4 2 2 2 3 2" xfId="12339" xr:uid="{00000000-0005-0000-0000-0000C30C0000}"/>
    <cellStyle name="Comma 27 4 2 2 2 3 2 2" xfId="20294" xr:uid="{00000000-0005-0000-0000-0000C40C0000}"/>
    <cellStyle name="Comma 27 4 2 2 2 3 3" xfId="15885" xr:uid="{00000000-0005-0000-0000-0000C50C0000}"/>
    <cellStyle name="Comma 27 4 2 2 2 4" xfId="4339" xr:uid="{00000000-0005-0000-0000-0000C60C0000}"/>
    <cellStyle name="Comma 27 4 2 2 2 4 2" xfId="10462" xr:uid="{00000000-0005-0000-0000-0000C70C0000}"/>
    <cellStyle name="Comma 27 4 2 2 2 4 2 2" xfId="18430" xr:uid="{00000000-0005-0000-0000-0000C80C0000}"/>
    <cellStyle name="Comma 27 4 2 2 2 4 3" xfId="14021" xr:uid="{00000000-0005-0000-0000-0000C90C0000}"/>
    <cellStyle name="Comma 27 4 2 2 2 5" xfId="8755" xr:uid="{00000000-0005-0000-0000-0000CA0C0000}"/>
    <cellStyle name="Comma 27 4 2 2 2 5 2" xfId="17183" xr:uid="{00000000-0005-0000-0000-0000CB0C0000}"/>
    <cellStyle name="Comma 27 4 2 2 2 6" xfId="21286" xr:uid="{00000000-0005-0000-0000-0000CC0C0000}"/>
    <cellStyle name="Comma 27 4 2 2 3" xfId="1032" xr:uid="{00000000-0005-0000-0000-0000CD0C0000}"/>
    <cellStyle name="Comma 27 4 2 2 3 2" xfId="5428" xr:uid="{00000000-0005-0000-0000-0000CE0C0000}"/>
    <cellStyle name="Comma 27 4 2 2 3 2 2" xfId="11403" xr:uid="{00000000-0005-0000-0000-0000CF0C0000}"/>
    <cellStyle name="Comma 27 4 2 2 3 2 2 2" xfId="19361" xr:uid="{00000000-0005-0000-0000-0000D00C0000}"/>
    <cellStyle name="Comma 27 4 2 2 3 2 3" xfId="14952" xr:uid="{00000000-0005-0000-0000-0000D10C0000}"/>
    <cellStyle name="Comma 27 4 2 2 4" xfId="6578" xr:uid="{00000000-0005-0000-0000-0000D20C0000}"/>
    <cellStyle name="Comma 27 4 2 2 4 2" xfId="12338" xr:uid="{00000000-0005-0000-0000-0000D30C0000}"/>
    <cellStyle name="Comma 27 4 2 2 4 2 2" xfId="20293" xr:uid="{00000000-0005-0000-0000-0000D40C0000}"/>
    <cellStyle name="Comma 27 4 2 2 4 3" xfId="15884" xr:uid="{00000000-0005-0000-0000-0000D50C0000}"/>
    <cellStyle name="Comma 27 4 2 2 5" xfId="4338" xr:uid="{00000000-0005-0000-0000-0000D60C0000}"/>
    <cellStyle name="Comma 27 4 2 2 5 2" xfId="10461" xr:uid="{00000000-0005-0000-0000-0000D70C0000}"/>
    <cellStyle name="Comma 27 4 2 2 5 2 2" xfId="18429" xr:uid="{00000000-0005-0000-0000-0000D80C0000}"/>
    <cellStyle name="Comma 27 4 2 2 5 3" xfId="14020" xr:uid="{00000000-0005-0000-0000-0000D90C0000}"/>
    <cellStyle name="Comma 27 4 2 2 6" xfId="8756" xr:uid="{00000000-0005-0000-0000-0000DA0C0000}"/>
    <cellStyle name="Comma 27 4 2 2 6 2" xfId="17184" xr:uid="{00000000-0005-0000-0000-0000DB0C0000}"/>
    <cellStyle name="Comma 27 4 2 2 7" xfId="21285" xr:uid="{00000000-0005-0000-0000-0000DC0C0000}"/>
    <cellStyle name="Comma 27 4 2 3" xfId="1033" xr:uid="{00000000-0005-0000-0000-0000DD0C0000}"/>
    <cellStyle name="Comma 27 4 2 3 2" xfId="1034" xr:uid="{00000000-0005-0000-0000-0000DE0C0000}"/>
    <cellStyle name="Comma 27 4 2 3 2 2" xfId="5430" xr:uid="{00000000-0005-0000-0000-0000DF0C0000}"/>
    <cellStyle name="Comma 27 4 2 3 2 2 2" xfId="11405" xr:uid="{00000000-0005-0000-0000-0000E00C0000}"/>
    <cellStyle name="Comma 27 4 2 3 2 2 2 2" xfId="19363" xr:uid="{00000000-0005-0000-0000-0000E10C0000}"/>
    <cellStyle name="Comma 27 4 2 3 2 2 3" xfId="14954" xr:uid="{00000000-0005-0000-0000-0000E20C0000}"/>
    <cellStyle name="Comma 27 4 2 3 3" xfId="6580" xr:uid="{00000000-0005-0000-0000-0000E30C0000}"/>
    <cellStyle name="Comma 27 4 2 3 3 2" xfId="12340" xr:uid="{00000000-0005-0000-0000-0000E40C0000}"/>
    <cellStyle name="Comma 27 4 2 3 3 2 2" xfId="20295" xr:uid="{00000000-0005-0000-0000-0000E50C0000}"/>
    <cellStyle name="Comma 27 4 2 3 3 3" xfId="15886" xr:uid="{00000000-0005-0000-0000-0000E60C0000}"/>
    <cellStyle name="Comma 27 4 2 3 4" xfId="4340" xr:uid="{00000000-0005-0000-0000-0000E70C0000}"/>
    <cellStyle name="Comma 27 4 2 3 4 2" xfId="10463" xr:uid="{00000000-0005-0000-0000-0000E80C0000}"/>
    <cellStyle name="Comma 27 4 2 3 4 2 2" xfId="18431" xr:uid="{00000000-0005-0000-0000-0000E90C0000}"/>
    <cellStyle name="Comma 27 4 2 3 4 3" xfId="14022" xr:uid="{00000000-0005-0000-0000-0000EA0C0000}"/>
    <cellStyle name="Comma 27 4 2 3 5" xfId="8754" xr:uid="{00000000-0005-0000-0000-0000EB0C0000}"/>
    <cellStyle name="Comma 27 4 2 3 5 2" xfId="17182" xr:uid="{00000000-0005-0000-0000-0000EC0C0000}"/>
    <cellStyle name="Comma 27 4 2 3 6" xfId="21287" xr:uid="{00000000-0005-0000-0000-0000ED0C0000}"/>
    <cellStyle name="Comma 27 4 2 4" xfId="1035" xr:uid="{00000000-0005-0000-0000-0000EE0C0000}"/>
    <cellStyle name="Comma 27 4 2 4 2" xfId="5427" xr:uid="{00000000-0005-0000-0000-0000EF0C0000}"/>
    <cellStyle name="Comma 27 4 2 4 2 2" xfId="11402" xr:uid="{00000000-0005-0000-0000-0000F00C0000}"/>
    <cellStyle name="Comma 27 4 2 4 2 2 2" xfId="19360" xr:uid="{00000000-0005-0000-0000-0000F10C0000}"/>
    <cellStyle name="Comma 27 4 2 4 2 3" xfId="14951" xr:uid="{00000000-0005-0000-0000-0000F20C0000}"/>
    <cellStyle name="Comma 27 4 2 5" xfId="6577" xr:uid="{00000000-0005-0000-0000-0000F30C0000}"/>
    <cellStyle name="Comma 27 4 2 5 2" xfId="12337" xr:uid="{00000000-0005-0000-0000-0000F40C0000}"/>
    <cellStyle name="Comma 27 4 2 5 2 2" xfId="20292" xr:uid="{00000000-0005-0000-0000-0000F50C0000}"/>
    <cellStyle name="Comma 27 4 2 5 3" xfId="15883" xr:uid="{00000000-0005-0000-0000-0000F60C0000}"/>
    <cellStyle name="Comma 27 4 2 6" xfId="4337" xr:uid="{00000000-0005-0000-0000-0000F70C0000}"/>
    <cellStyle name="Comma 27 4 2 6 2" xfId="10460" xr:uid="{00000000-0005-0000-0000-0000F80C0000}"/>
    <cellStyle name="Comma 27 4 2 6 2 2" xfId="18428" xr:uid="{00000000-0005-0000-0000-0000F90C0000}"/>
    <cellStyle name="Comma 27 4 2 6 3" xfId="14019" xr:uid="{00000000-0005-0000-0000-0000FA0C0000}"/>
    <cellStyle name="Comma 27 4 2 7" xfId="8757" xr:uid="{00000000-0005-0000-0000-0000FB0C0000}"/>
    <cellStyle name="Comma 27 4 2 7 2" xfId="17185" xr:uid="{00000000-0005-0000-0000-0000FC0C0000}"/>
    <cellStyle name="Comma 27 4 2 8" xfId="21284" xr:uid="{00000000-0005-0000-0000-0000FD0C0000}"/>
    <cellStyle name="Comma 27 4 3" xfId="1036" xr:uid="{00000000-0005-0000-0000-0000FE0C0000}"/>
    <cellStyle name="Comma 27 4 3 2" xfId="1037" xr:uid="{00000000-0005-0000-0000-0000FF0C0000}"/>
    <cellStyle name="Comma 27 4 3 2 2" xfId="1038" xr:uid="{00000000-0005-0000-0000-0000000D0000}"/>
    <cellStyle name="Comma 27 4 3 2 2 2" xfId="1039" xr:uid="{00000000-0005-0000-0000-0000010D0000}"/>
    <cellStyle name="Comma 27 4 3 2 2 2 2" xfId="5433" xr:uid="{00000000-0005-0000-0000-0000020D0000}"/>
    <cellStyle name="Comma 27 4 3 2 2 2 2 2" xfId="11408" xr:uid="{00000000-0005-0000-0000-0000030D0000}"/>
    <cellStyle name="Comma 27 4 3 2 2 2 2 2 2" xfId="19366" xr:uid="{00000000-0005-0000-0000-0000040D0000}"/>
    <cellStyle name="Comma 27 4 3 2 2 2 2 3" xfId="14957" xr:uid="{00000000-0005-0000-0000-0000050D0000}"/>
    <cellStyle name="Comma 27 4 3 2 2 3" xfId="6583" xr:uid="{00000000-0005-0000-0000-0000060D0000}"/>
    <cellStyle name="Comma 27 4 3 2 2 3 2" xfId="12343" xr:uid="{00000000-0005-0000-0000-0000070D0000}"/>
    <cellStyle name="Comma 27 4 3 2 2 3 2 2" xfId="20298" xr:uid="{00000000-0005-0000-0000-0000080D0000}"/>
    <cellStyle name="Comma 27 4 3 2 2 3 3" xfId="15889" xr:uid="{00000000-0005-0000-0000-0000090D0000}"/>
    <cellStyle name="Comma 27 4 3 2 2 4" xfId="4343" xr:uid="{00000000-0005-0000-0000-00000A0D0000}"/>
    <cellStyle name="Comma 27 4 3 2 2 4 2" xfId="10466" xr:uid="{00000000-0005-0000-0000-00000B0D0000}"/>
    <cellStyle name="Comma 27 4 3 2 2 4 2 2" xfId="18434" xr:uid="{00000000-0005-0000-0000-00000C0D0000}"/>
    <cellStyle name="Comma 27 4 3 2 2 4 3" xfId="14025" xr:uid="{00000000-0005-0000-0000-00000D0D0000}"/>
    <cellStyle name="Comma 27 4 3 2 2 5" xfId="8751" xr:uid="{00000000-0005-0000-0000-00000E0D0000}"/>
    <cellStyle name="Comma 27 4 3 2 2 5 2" xfId="17179" xr:uid="{00000000-0005-0000-0000-00000F0D0000}"/>
    <cellStyle name="Comma 27 4 3 2 2 6" xfId="21290" xr:uid="{00000000-0005-0000-0000-0000100D0000}"/>
    <cellStyle name="Comma 27 4 3 2 3" xfId="1040" xr:uid="{00000000-0005-0000-0000-0000110D0000}"/>
    <cellStyle name="Comma 27 4 3 2 3 2" xfId="5432" xr:uid="{00000000-0005-0000-0000-0000120D0000}"/>
    <cellStyle name="Comma 27 4 3 2 3 2 2" xfId="11407" xr:uid="{00000000-0005-0000-0000-0000130D0000}"/>
    <cellStyle name="Comma 27 4 3 2 3 2 2 2" xfId="19365" xr:uid="{00000000-0005-0000-0000-0000140D0000}"/>
    <cellStyle name="Comma 27 4 3 2 3 2 3" xfId="14956" xr:uid="{00000000-0005-0000-0000-0000150D0000}"/>
    <cellStyle name="Comma 27 4 3 2 4" xfId="6582" xr:uid="{00000000-0005-0000-0000-0000160D0000}"/>
    <cellStyle name="Comma 27 4 3 2 4 2" xfId="12342" xr:uid="{00000000-0005-0000-0000-0000170D0000}"/>
    <cellStyle name="Comma 27 4 3 2 4 2 2" xfId="20297" xr:uid="{00000000-0005-0000-0000-0000180D0000}"/>
    <cellStyle name="Comma 27 4 3 2 4 3" xfId="15888" xr:uid="{00000000-0005-0000-0000-0000190D0000}"/>
    <cellStyle name="Comma 27 4 3 2 5" xfId="4342" xr:uid="{00000000-0005-0000-0000-00001A0D0000}"/>
    <cellStyle name="Comma 27 4 3 2 5 2" xfId="10465" xr:uid="{00000000-0005-0000-0000-00001B0D0000}"/>
    <cellStyle name="Comma 27 4 3 2 5 2 2" xfId="18433" xr:uid="{00000000-0005-0000-0000-00001C0D0000}"/>
    <cellStyle name="Comma 27 4 3 2 5 3" xfId="14024" xr:uid="{00000000-0005-0000-0000-00001D0D0000}"/>
    <cellStyle name="Comma 27 4 3 2 6" xfId="8752" xr:uid="{00000000-0005-0000-0000-00001E0D0000}"/>
    <cellStyle name="Comma 27 4 3 2 6 2" xfId="17180" xr:uid="{00000000-0005-0000-0000-00001F0D0000}"/>
    <cellStyle name="Comma 27 4 3 2 7" xfId="21289" xr:uid="{00000000-0005-0000-0000-0000200D0000}"/>
    <cellStyle name="Comma 27 4 3 3" xfId="1041" xr:uid="{00000000-0005-0000-0000-0000210D0000}"/>
    <cellStyle name="Comma 27 4 3 3 2" xfId="1042" xr:uid="{00000000-0005-0000-0000-0000220D0000}"/>
    <cellStyle name="Comma 27 4 3 3 2 2" xfId="5434" xr:uid="{00000000-0005-0000-0000-0000230D0000}"/>
    <cellStyle name="Comma 27 4 3 3 2 2 2" xfId="11409" xr:uid="{00000000-0005-0000-0000-0000240D0000}"/>
    <cellStyle name="Comma 27 4 3 3 2 2 2 2" xfId="19367" xr:uid="{00000000-0005-0000-0000-0000250D0000}"/>
    <cellStyle name="Comma 27 4 3 3 2 2 3" xfId="14958" xr:uid="{00000000-0005-0000-0000-0000260D0000}"/>
    <cellStyle name="Comma 27 4 3 3 3" xfId="6584" xr:uid="{00000000-0005-0000-0000-0000270D0000}"/>
    <cellStyle name="Comma 27 4 3 3 3 2" xfId="12344" xr:uid="{00000000-0005-0000-0000-0000280D0000}"/>
    <cellStyle name="Comma 27 4 3 3 3 2 2" xfId="20299" xr:uid="{00000000-0005-0000-0000-0000290D0000}"/>
    <cellStyle name="Comma 27 4 3 3 3 3" xfId="15890" xr:uid="{00000000-0005-0000-0000-00002A0D0000}"/>
    <cellStyle name="Comma 27 4 3 3 4" xfId="4344" xr:uid="{00000000-0005-0000-0000-00002B0D0000}"/>
    <cellStyle name="Comma 27 4 3 3 4 2" xfId="10467" xr:uid="{00000000-0005-0000-0000-00002C0D0000}"/>
    <cellStyle name="Comma 27 4 3 3 4 2 2" xfId="18435" xr:uid="{00000000-0005-0000-0000-00002D0D0000}"/>
    <cellStyle name="Comma 27 4 3 3 4 3" xfId="14026" xr:uid="{00000000-0005-0000-0000-00002E0D0000}"/>
    <cellStyle name="Comma 27 4 3 3 5" xfId="8750" xr:uid="{00000000-0005-0000-0000-00002F0D0000}"/>
    <cellStyle name="Comma 27 4 3 3 5 2" xfId="17178" xr:uid="{00000000-0005-0000-0000-0000300D0000}"/>
    <cellStyle name="Comma 27 4 3 3 6" xfId="21291" xr:uid="{00000000-0005-0000-0000-0000310D0000}"/>
    <cellStyle name="Comma 27 4 3 4" xfId="1043" xr:uid="{00000000-0005-0000-0000-0000320D0000}"/>
    <cellStyle name="Comma 27 4 3 4 2" xfId="5431" xr:uid="{00000000-0005-0000-0000-0000330D0000}"/>
    <cellStyle name="Comma 27 4 3 4 2 2" xfId="11406" xr:uid="{00000000-0005-0000-0000-0000340D0000}"/>
    <cellStyle name="Comma 27 4 3 4 2 2 2" xfId="19364" xr:uid="{00000000-0005-0000-0000-0000350D0000}"/>
    <cellStyle name="Comma 27 4 3 4 2 3" xfId="14955" xr:uid="{00000000-0005-0000-0000-0000360D0000}"/>
    <cellStyle name="Comma 27 4 3 5" xfId="6581" xr:uid="{00000000-0005-0000-0000-0000370D0000}"/>
    <cellStyle name="Comma 27 4 3 5 2" xfId="12341" xr:uid="{00000000-0005-0000-0000-0000380D0000}"/>
    <cellStyle name="Comma 27 4 3 5 2 2" xfId="20296" xr:uid="{00000000-0005-0000-0000-0000390D0000}"/>
    <cellStyle name="Comma 27 4 3 5 3" xfId="15887" xr:uid="{00000000-0005-0000-0000-00003A0D0000}"/>
    <cellStyle name="Comma 27 4 3 6" xfId="4341" xr:uid="{00000000-0005-0000-0000-00003B0D0000}"/>
    <cellStyle name="Comma 27 4 3 6 2" xfId="10464" xr:uid="{00000000-0005-0000-0000-00003C0D0000}"/>
    <cellStyle name="Comma 27 4 3 6 2 2" xfId="18432" xr:uid="{00000000-0005-0000-0000-00003D0D0000}"/>
    <cellStyle name="Comma 27 4 3 6 3" xfId="14023" xr:uid="{00000000-0005-0000-0000-00003E0D0000}"/>
    <cellStyle name="Comma 27 4 3 7" xfId="8753" xr:uid="{00000000-0005-0000-0000-00003F0D0000}"/>
    <cellStyle name="Comma 27 4 3 7 2" xfId="17181" xr:uid="{00000000-0005-0000-0000-0000400D0000}"/>
    <cellStyle name="Comma 27 4 3 8" xfId="21288" xr:uid="{00000000-0005-0000-0000-0000410D0000}"/>
    <cellStyle name="Comma 27 4 4" xfId="1044" xr:uid="{00000000-0005-0000-0000-0000420D0000}"/>
    <cellStyle name="Comma 27 4 4 2" xfId="1045" xr:uid="{00000000-0005-0000-0000-0000430D0000}"/>
    <cellStyle name="Comma 27 4 4 2 2" xfId="1046" xr:uid="{00000000-0005-0000-0000-0000440D0000}"/>
    <cellStyle name="Comma 27 4 4 2 2 2" xfId="1047" xr:uid="{00000000-0005-0000-0000-0000450D0000}"/>
    <cellStyle name="Comma 27 4 4 2 2 2 2" xfId="5437" xr:uid="{00000000-0005-0000-0000-0000460D0000}"/>
    <cellStyle name="Comma 27 4 4 2 2 2 2 2" xfId="11412" xr:uid="{00000000-0005-0000-0000-0000470D0000}"/>
    <cellStyle name="Comma 27 4 4 2 2 2 2 2 2" xfId="19370" xr:uid="{00000000-0005-0000-0000-0000480D0000}"/>
    <cellStyle name="Comma 27 4 4 2 2 2 2 3" xfId="14961" xr:uid="{00000000-0005-0000-0000-0000490D0000}"/>
    <cellStyle name="Comma 27 4 4 2 2 3" xfId="6587" xr:uid="{00000000-0005-0000-0000-00004A0D0000}"/>
    <cellStyle name="Comma 27 4 4 2 2 3 2" xfId="12347" xr:uid="{00000000-0005-0000-0000-00004B0D0000}"/>
    <cellStyle name="Comma 27 4 4 2 2 3 2 2" xfId="20302" xr:uid="{00000000-0005-0000-0000-00004C0D0000}"/>
    <cellStyle name="Comma 27 4 4 2 2 3 3" xfId="15893" xr:uid="{00000000-0005-0000-0000-00004D0D0000}"/>
    <cellStyle name="Comma 27 4 4 2 2 4" xfId="4347" xr:uid="{00000000-0005-0000-0000-00004E0D0000}"/>
    <cellStyle name="Comma 27 4 4 2 2 4 2" xfId="10470" xr:uid="{00000000-0005-0000-0000-00004F0D0000}"/>
    <cellStyle name="Comma 27 4 4 2 2 4 2 2" xfId="18438" xr:uid="{00000000-0005-0000-0000-0000500D0000}"/>
    <cellStyle name="Comma 27 4 4 2 2 4 3" xfId="14029" xr:uid="{00000000-0005-0000-0000-0000510D0000}"/>
    <cellStyle name="Comma 27 4 4 2 2 5" xfId="8747" xr:uid="{00000000-0005-0000-0000-0000520D0000}"/>
    <cellStyle name="Comma 27 4 4 2 2 5 2" xfId="17175" xr:uid="{00000000-0005-0000-0000-0000530D0000}"/>
    <cellStyle name="Comma 27 4 4 2 2 6" xfId="21294" xr:uid="{00000000-0005-0000-0000-0000540D0000}"/>
    <cellStyle name="Comma 27 4 4 2 3" xfId="1048" xr:uid="{00000000-0005-0000-0000-0000550D0000}"/>
    <cellStyle name="Comma 27 4 4 2 3 2" xfId="5436" xr:uid="{00000000-0005-0000-0000-0000560D0000}"/>
    <cellStyle name="Comma 27 4 4 2 3 2 2" xfId="11411" xr:uid="{00000000-0005-0000-0000-0000570D0000}"/>
    <cellStyle name="Comma 27 4 4 2 3 2 2 2" xfId="19369" xr:uid="{00000000-0005-0000-0000-0000580D0000}"/>
    <cellStyle name="Comma 27 4 4 2 3 2 3" xfId="14960" xr:uid="{00000000-0005-0000-0000-0000590D0000}"/>
    <cellStyle name="Comma 27 4 4 2 4" xfId="6586" xr:uid="{00000000-0005-0000-0000-00005A0D0000}"/>
    <cellStyle name="Comma 27 4 4 2 4 2" xfId="12346" xr:uid="{00000000-0005-0000-0000-00005B0D0000}"/>
    <cellStyle name="Comma 27 4 4 2 4 2 2" xfId="20301" xr:uid="{00000000-0005-0000-0000-00005C0D0000}"/>
    <cellStyle name="Comma 27 4 4 2 4 3" xfId="15892" xr:uid="{00000000-0005-0000-0000-00005D0D0000}"/>
    <cellStyle name="Comma 27 4 4 2 5" xfId="4346" xr:uid="{00000000-0005-0000-0000-00005E0D0000}"/>
    <cellStyle name="Comma 27 4 4 2 5 2" xfId="10469" xr:uid="{00000000-0005-0000-0000-00005F0D0000}"/>
    <cellStyle name="Comma 27 4 4 2 5 2 2" xfId="18437" xr:uid="{00000000-0005-0000-0000-0000600D0000}"/>
    <cellStyle name="Comma 27 4 4 2 5 3" xfId="14028" xr:uid="{00000000-0005-0000-0000-0000610D0000}"/>
    <cellStyle name="Comma 27 4 4 2 6" xfId="8748" xr:uid="{00000000-0005-0000-0000-0000620D0000}"/>
    <cellStyle name="Comma 27 4 4 2 6 2" xfId="17176" xr:uid="{00000000-0005-0000-0000-0000630D0000}"/>
    <cellStyle name="Comma 27 4 4 2 7" xfId="21293" xr:uid="{00000000-0005-0000-0000-0000640D0000}"/>
    <cellStyle name="Comma 27 4 4 3" xfId="1049" xr:uid="{00000000-0005-0000-0000-0000650D0000}"/>
    <cellStyle name="Comma 27 4 4 3 2" xfId="1050" xr:uid="{00000000-0005-0000-0000-0000660D0000}"/>
    <cellStyle name="Comma 27 4 4 3 2 2" xfId="5438" xr:uid="{00000000-0005-0000-0000-0000670D0000}"/>
    <cellStyle name="Comma 27 4 4 3 2 2 2" xfId="11413" xr:uid="{00000000-0005-0000-0000-0000680D0000}"/>
    <cellStyle name="Comma 27 4 4 3 2 2 2 2" xfId="19371" xr:uid="{00000000-0005-0000-0000-0000690D0000}"/>
    <cellStyle name="Comma 27 4 4 3 2 2 3" xfId="14962" xr:uid="{00000000-0005-0000-0000-00006A0D0000}"/>
    <cellStyle name="Comma 27 4 4 3 3" xfId="6588" xr:uid="{00000000-0005-0000-0000-00006B0D0000}"/>
    <cellStyle name="Comma 27 4 4 3 3 2" xfId="12348" xr:uid="{00000000-0005-0000-0000-00006C0D0000}"/>
    <cellStyle name="Comma 27 4 4 3 3 2 2" xfId="20303" xr:uid="{00000000-0005-0000-0000-00006D0D0000}"/>
    <cellStyle name="Comma 27 4 4 3 3 3" xfId="15894" xr:uid="{00000000-0005-0000-0000-00006E0D0000}"/>
    <cellStyle name="Comma 27 4 4 3 4" xfId="4348" xr:uid="{00000000-0005-0000-0000-00006F0D0000}"/>
    <cellStyle name="Comma 27 4 4 3 4 2" xfId="10471" xr:uid="{00000000-0005-0000-0000-0000700D0000}"/>
    <cellStyle name="Comma 27 4 4 3 4 2 2" xfId="18439" xr:uid="{00000000-0005-0000-0000-0000710D0000}"/>
    <cellStyle name="Comma 27 4 4 3 4 3" xfId="14030" xr:uid="{00000000-0005-0000-0000-0000720D0000}"/>
    <cellStyle name="Comma 27 4 4 3 5" xfId="8746" xr:uid="{00000000-0005-0000-0000-0000730D0000}"/>
    <cellStyle name="Comma 27 4 4 3 5 2" xfId="17174" xr:uid="{00000000-0005-0000-0000-0000740D0000}"/>
    <cellStyle name="Comma 27 4 4 3 6" xfId="21295" xr:uid="{00000000-0005-0000-0000-0000750D0000}"/>
    <cellStyle name="Comma 27 4 4 4" xfId="1051" xr:uid="{00000000-0005-0000-0000-0000760D0000}"/>
    <cellStyle name="Comma 27 4 4 4 2" xfId="5435" xr:uid="{00000000-0005-0000-0000-0000770D0000}"/>
    <cellStyle name="Comma 27 4 4 4 2 2" xfId="11410" xr:uid="{00000000-0005-0000-0000-0000780D0000}"/>
    <cellStyle name="Comma 27 4 4 4 2 2 2" xfId="19368" xr:uid="{00000000-0005-0000-0000-0000790D0000}"/>
    <cellStyle name="Comma 27 4 4 4 2 3" xfId="14959" xr:uid="{00000000-0005-0000-0000-00007A0D0000}"/>
    <cellStyle name="Comma 27 4 4 5" xfId="6585" xr:uid="{00000000-0005-0000-0000-00007B0D0000}"/>
    <cellStyle name="Comma 27 4 4 5 2" xfId="12345" xr:uid="{00000000-0005-0000-0000-00007C0D0000}"/>
    <cellStyle name="Comma 27 4 4 5 2 2" xfId="20300" xr:uid="{00000000-0005-0000-0000-00007D0D0000}"/>
    <cellStyle name="Comma 27 4 4 5 3" xfId="15891" xr:uid="{00000000-0005-0000-0000-00007E0D0000}"/>
    <cellStyle name="Comma 27 4 4 6" xfId="4345" xr:uid="{00000000-0005-0000-0000-00007F0D0000}"/>
    <cellStyle name="Comma 27 4 4 6 2" xfId="10468" xr:uid="{00000000-0005-0000-0000-0000800D0000}"/>
    <cellStyle name="Comma 27 4 4 6 2 2" xfId="18436" xr:uid="{00000000-0005-0000-0000-0000810D0000}"/>
    <cellStyle name="Comma 27 4 4 6 3" xfId="14027" xr:uid="{00000000-0005-0000-0000-0000820D0000}"/>
    <cellStyle name="Comma 27 4 4 7" xfId="8749" xr:uid="{00000000-0005-0000-0000-0000830D0000}"/>
    <cellStyle name="Comma 27 4 4 7 2" xfId="17177" xr:uid="{00000000-0005-0000-0000-0000840D0000}"/>
    <cellStyle name="Comma 27 4 4 8" xfId="21292" xr:uid="{00000000-0005-0000-0000-0000850D0000}"/>
    <cellStyle name="Comma 27 4 5" xfId="1052" xr:uid="{00000000-0005-0000-0000-0000860D0000}"/>
    <cellStyle name="Comma 27 4 5 2" xfId="1053" xr:uid="{00000000-0005-0000-0000-0000870D0000}"/>
    <cellStyle name="Comma 27 4 5 2 2" xfId="1054" xr:uid="{00000000-0005-0000-0000-0000880D0000}"/>
    <cellStyle name="Comma 27 4 5 2 2 2" xfId="5440" xr:uid="{00000000-0005-0000-0000-0000890D0000}"/>
    <cellStyle name="Comma 27 4 5 2 2 2 2" xfId="11415" xr:uid="{00000000-0005-0000-0000-00008A0D0000}"/>
    <cellStyle name="Comma 27 4 5 2 2 2 2 2" xfId="19373" xr:uid="{00000000-0005-0000-0000-00008B0D0000}"/>
    <cellStyle name="Comma 27 4 5 2 2 2 3" xfId="14964" xr:uid="{00000000-0005-0000-0000-00008C0D0000}"/>
    <cellStyle name="Comma 27 4 5 2 3" xfId="6590" xr:uid="{00000000-0005-0000-0000-00008D0D0000}"/>
    <cellStyle name="Comma 27 4 5 2 3 2" xfId="12350" xr:uid="{00000000-0005-0000-0000-00008E0D0000}"/>
    <cellStyle name="Comma 27 4 5 2 3 2 2" xfId="20305" xr:uid="{00000000-0005-0000-0000-00008F0D0000}"/>
    <cellStyle name="Comma 27 4 5 2 3 3" xfId="15896" xr:uid="{00000000-0005-0000-0000-0000900D0000}"/>
    <cellStyle name="Comma 27 4 5 2 4" xfId="4350" xr:uid="{00000000-0005-0000-0000-0000910D0000}"/>
    <cellStyle name="Comma 27 4 5 2 4 2" xfId="10473" xr:uid="{00000000-0005-0000-0000-0000920D0000}"/>
    <cellStyle name="Comma 27 4 5 2 4 2 2" xfId="18441" xr:uid="{00000000-0005-0000-0000-0000930D0000}"/>
    <cellStyle name="Comma 27 4 5 2 4 3" xfId="14032" xr:uid="{00000000-0005-0000-0000-0000940D0000}"/>
    <cellStyle name="Comma 27 4 5 2 5" xfId="8744" xr:uid="{00000000-0005-0000-0000-0000950D0000}"/>
    <cellStyle name="Comma 27 4 5 2 5 2" xfId="17172" xr:uid="{00000000-0005-0000-0000-0000960D0000}"/>
    <cellStyle name="Comma 27 4 5 2 6" xfId="21297" xr:uid="{00000000-0005-0000-0000-0000970D0000}"/>
    <cellStyle name="Comma 27 4 5 3" xfId="1055" xr:uid="{00000000-0005-0000-0000-0000980D0000}"/>
    <cellStyle name="Comma 27 4 5 3 2" xfId="5439" xr:uid="{00000000-0005-0000-0000-0000990D0000}"/>
    <cellStyle name="Comma 27 4 5 3 2 2" xfId="11414" xr:uid="{00000000-0005-0000-0000-00009A0D0000}"/>
    <cellStyle name="Comma 27 4 5 3 2 2 2" xfId="19372" xr:uid="{00000000-0005-0000-0000-00009B0D0000}"/>
    <cellStyle name="Comma 27 4 5 3 2 3" xfId="14963" xr:uid="{00000000-0005-0000-0000-00009C0D0000}"/>
    <cellStyle name="Comma 27 4 5 4" xfId="6589" xr:uid="{00000000-0005-0000-0000-00009D0D0000}"/>
    <cellStyle name="Comma 27 4 5 4 2" xfId="12349" xr:uid="{00000000-0005-0000-0000-00009E0D0000}"/>
    <cellStyle name="Comma 27 4 5 4 2 2" xfId="20304" xr:uid="{00000000-0005-0000-0000-00009F0D0000}"/>
    <cellStyle name="Comma 27 4 5 4 3" xfId="15895" xr:uid="{00000000-0005-0000-0000-0000A00D0000}"/>
    <cellStyle name="Comma 27 4 5 5" xfId="4349" xr:uid="{00000000-0005-0000-0000-0000A10D0000}"/>
    <cellStyle name="Comma 27 4 5 5 2" xfId="10472" xr:uid="{00000000-0005-0000-0000-0000A20D0000}"/>
    <cellStyle name="Comma 27 4 5 5 2 2" xfId="18440" xr:uid="{00000000-0005-0000-0000-0000A30D0000}"/>
    <cellStyle name="Comma 27 4 5 5 3" xfId="14031" xr:uid="{00000000-0005-0000-0000-0000A40D0000}"/>
    <cellStyle name="Comma 27 4 5 6" xfId="8745" xr:uid="{00000000-0005-0000-0000-0000A50D0000}"/>
    <cellStyle name="Comma 27 4 5 6 2" xfId="17173" xr:uid="{00000000-0005-0000-0000-0000A60D0000}"/>
    <cellStyle name="Comma 27 4 5 7" xfId="21296" xr:uid="{00000000-0005-0000-0000-0000A70D0000}"/>
    <cellStyle name="Comma 27 4 6" xfId="1056" xr:uid="{00000000-0005-0000-0000-0000A80D0000}"/>
    <cellStyle name="Comma 27 4 6 2" xfId="1057" xr:uid="{00000000-0005-0000-0000-0000A90D0000}"/>
    <cellStyle name="Comma 27 4 6 2 2" xfId="1058" xr:uid="{00000000-0005-0000-0000-0000AA0D0000}"/>
    <cellStyle name="Comma 27 4 6 2 2 2" xfId="5442" xr:uid="{00000000-0005-0000-0000-0000AB0D0000}"/>
    <cellStyle name="Comma 27 4 6 2 2 2 2" xfId="11417" xr:uid="{00000000-0005-0000-0000-0000AC0D0000}"/>
    <cellStyle name="Comma 27 4 6 2 2 2 2 2" xfId="19375" xr:uid="{00000000-0005-0000-0000-0000AD0D0000}"/>
    <cellStyle name="Comma 27 4 6 2 2 2 3" xfId="14966" xr:uid="{00000000-0005-0000-0000-0000AE0D0000}"/>
    <cellStyle name="Comma 27 4 6 2 3" xfId="6592" xr:uid="{00000000-0005-0000-0000-0000AF0D0000}"/>
    <cellStyle name="Comma 27 4 6 2 3 2" xfId="12352" xr:uid="{00000000-0005-0000-0000-0000B00D0000}"/>
    <cellStyle name="Comma 27 4 6 2 3 2 2" xfId="20307" xr:uid="{00000000-0005-0000-0000-0000B10D0000}"/>
    <cellStyle name="Comma 27 4 6 2 3 3" xfId="15898" xr:uid="{00000000-0005-0000-0000-0000B20D0000}"/>
    <cellStyle name="Comma 27 4 6 2 4" xfId="4352" xr:uid="{00000000-0005-0000-0000-0000B30D0000}"/>
    <cellStyle name="Comma 27 4 6 2 4 2" xfId="10475" xr:uid="{00000000-0005-0000-0000-0000B40D0000}"/>
    <cellStyle name="Comma 27 4 6 2 4 2 2" xfId="18443" xr:uid="{00000000-0005-0000-0000-0000B50D0000}"/>
    <cellStyle name="Comma 27 4 6 2 4 3" xfId="14034" xr:uid="{00000000-0005-0000-0000-0000B60D0000}"/>
    <cellStyle name="Comma 27 4 6 2 5" xfId="8742" xr:uid="{00000000-0005-0000-0000-0000B70D0000}"/>
    <cellStyle name="Comma 27 4 6 2 5 2" xfId="17170" xr:uid="{00000000-0005-0000-0000-0000B80D0000}"/>
    <cellStyle name="Comma 27 4 6 2 6" xfId="21299" xr:uid="{00000000-0005-0000-0000-0000B90D0000}"/>
    <cellStyle name="Comma 27 4 6 3" xfId="1059" xr:uid="{00000000-0005-0000-0000-0000BA0D0000}"/>
    <cellStyle name="Comma 27 4 6 3 2" xfId="5441" xr:uid="{00000000-0005-0000-0000-0000BB0D0000}"/>
    <cellStyle name="Comma 27 4 6 3 2 2" xfId="11416" xr:uid="{00000000-0005-0000-0000-0000BC0D0000}"/>
    <cellStyle name="Comma 27 4 6 3 2 2 2" xfId="19374" xr:uid="{00000000-0005-0000-0000-0000BD0D0000}"/>
    <cellStyle name="Comma 27 4 6 3 2 3" xfId="14965" xr:uid="{00000000-0005-0000-0000-0000BE0D0000}"/>
    <cellStyle name="Comma 27 4 6 4" xfId="6591" xr:uid="{00000000-0005-0000-0000-0000BF0D0000}"/>
    <cellStyle name="Comma 27 4 6 4 2" xfId="12351" xr:uid="{00000000-0005-0000-0000-0000C00D0000}"/>
    <cellStyle name="Comma 27 4 6 4 2 2" xfId="20306" xr:uid="{00000000-0005-0000-0000-0000C10D0000}"/>
    <cellStyle name="Comma 27 4 6 4 3" xfId="15897" xr:uid="{00000000-0005-0000-0000-0000C20D0000}"/>
    <cellStyle name="Comma 27 4 6 5" xfId="4351" xr:uid="{00000000-0005-0000-0000-0000C30D0000}"/>
    <cellStyle name="Comma 27 4 6 5 2" xfId="10474" xr:uid="{00000000-0005-0000-0000-0000C40D0000}"/>
    <cellStyle name="Comma 27 4 6 5 2 2" xfId="18442" xr:uid="{00000000-0005-0000-0000-0000C50D0000}"/>
    <cellStyle name="Comma 27 4 6 5 3" xfId="14033" xr:uid="{00000000-0005-0000-0000-0000C60D0000}"/>
    <cellStyle name="Comma 27 4 6 6" xfId="8743" xr:uid="{00000000-0005-0000-0000-0000C70D0000}"/>
    <cellStyle name="Comma 27 4 6 6 2" xfId="17171" xr:uid="{00000000-0005-0000-0000-0000C80D0000}"/>
    <cellStyle name="Comma 27 4 6 7" xfId="21298" xr:uid="{00000000-0005-0000-0000-0000C90D0000}"/>
    <cellStyle name="Comma 27 4 7" xfId="1060" xr:uid="{00000000-0005-0000-0000-0000CA0D0000}"/>
    <cellStyle name="Comma 27 4 7 2" xfId="1061" xr:uid="{00000000-0005-0000-0000-0000CB0D0000}"/>
    <cellStyle name="Comma 27 4 7 2 2" xfId="5443" xr:uid="{00000000-0005-0000-0000-0000CC0D0000}"/>
    <cellStyle name="Comma 27 4 7 2 2 2" xfId="11418" xr:uid="{00000000-0005-0000-0000-0000CD0D0000}"/>
    <cellStyle name="Comma 27 4 7 2 2 2 2" xfId="19376" xr:uid="{00000000-0005-0000-0000-0000CE0D0000}"/>
    <cellStyle name="Comma 27 4 7 2 2 3" xfId="14967" xr:uid="{00000000-0005-0000-0000-0000CF0D0000}"/>
    <cellStyle name="Comma 27 4 7 3" xfId="6593" xr:uid="{00000000-0005-0000-0000-0000D00D0000}"/>
    <cellStyle name="Comma 27 4 7 3 2" xfId="12353" xr:uid="{00000000-0005-0000-0000-0000D10D0000}"/>
    <cellStyle name="Comma 27 4 7 3 2 2" xfId="20308" xr:uid="{00000000-0005-0000-0000-0000D20D0000}"/>
    <cellStyle name="Comma 27 4 7 3 3" xfId="15899" xr:uid="{00000000-0005-0000-0000-0000D30D0000}"/>
    <cellStyle name="Comma 27 4 7 4" xfId="4353" xr:uid="{00000000-0005-0000-0000-0000D40D0000}"/>
    <cellStyle name="Comma 27 4 7 4 2" xfId="10476" xr:uid="{00000000-0005-0000-0000-0000D50D0000}"/>
    <cellStyle name="Comma 27 4 7 4 2 2" xfId="18444" xr:uid="{00000000-0005-0000-0000-0000D60D0000}"/>
    <cellStyle name="Comma 27 4 7 4 3" xfId="14035" xr:uid="{00000000-0005-0000-0000-0000D70D0000}"/>
    <cellStyle name="Comma 27 4 7 5" xfId="8741" xr:uid="{00000000-0005-0000-0000-0000D80D0000}"/>
    <cellStyle name="Comma 27 4 7 5 2" xfId="17169" xr:uid="{00000000-0005-0000-0000-0000D90D0000}"/>
    <cellStyle name="Comma 27 4 7 6" xfId="21300" xr:uid="{00000000-0005-0000-0000-0000DA0D0000}"/>
    <cellStyle name="Comma 27 4 8" xfId="1062" xr:uid="{00000000-0005-0000-0000-0000DB0D0000}"/>
    <cellStyle name="Comma 27 4 8 2" xfId="5426" xr:uid="{00000000-0005-0000-0000-0000DC0D0000}"/>
    <cellStyle name="Comma 27 4 8 2 2" xfId="11401" xr:uid="{00000000-0005-0000-0000-0000DD0D0000}"/>
    <cellStyle name="Comma 27 4 8 2 2 2" xfId="19359" xr:uid="{00000000-0005-0000-0000-0000DE0D0000}"/>
    <cellStyle name="Comma 27 4 8 2 3" xfId="14950" xr:uid="{00000000-0005-0000-0000-0000DF0D0000}"/>
    <cellStyle name="Comma 27 4 9" xfId="6576" xr:uid="{00000000-0005-0000-0000-0000E00D0000}"/>
    <cellStyle name="Comma 27 4 9 2" xfId="12336" xr:uid="{00000000-0005-0000-0000-0000E10D0000}"/>
    <cellStyle name="Comma 27 4 9 2 2" xfId="20291" xr:uid="{00000000-0005-0000-0000-0000E20D0000}"/>
    <cellStyle name="Comma 27 4 9 3" xfId="15882" xr:uid="{00000000-0005-0000-0000-0000E30D0000}"/>
    <cellStyle name="Comma 27 5" xfId="1063" xr:uid="{00000000-0005-0000-0000-0000E40D0000}"/>
    <cellStyle name="Comma 27 5 2" xfId="1064" xr:uid="{00000000-0005-0000-0000-0000E50D0000}"/>
    <cellStyle name="Comma 27 5 2 2" xfId="1065" xr:uid="{00000000-0005-0000-0000-0000E60D0000}"/>
    <cellStyle name="Comma 27 5 2 2 2" xfId="1066" xr:uid="{00000000-0005-0000-0000-0000E70D0000}"/>
    <cellStyle name="Comma 27 5 2 2 2 2" xfId="5446" xr:uid="{00000000-0005-0000-0000-0000E80D0000}"/>
    <cellStyle name="Comma 27 5 2 2 2 2 2" xfId="11421" xr:uid="{00000000-0005-0000-0000-0000E90D0000}"/>
    <cellStyle name="Comma 27 5 2 2 2 2 2 2" xfId="19379" xr:uid="{00000000-0005-0000-0000-0000EA0D0000}"/>
    <cellStyle name="Comma 27 5 2 2 2 2 3" xfId="14970" xr:uid="{00000000-0005-0000-0000-0000EB0D0000}"/>
    <cellStyle name="Comma 27 5 2 2 3" xfId="6596" xr:uid="{00000000-0005-0000-0000-0000EC0D0000}"/>
    <cellStyle name="Comma 27 5 2 2 3 2" xfId="12356" xr:uid="{00000000-0005-0000-0000-0000ED0D0000}"/>
    <cellStyle name="Comma 27 5 2 2 3 2 2" xfId="20311" xr:uid="{00000000-0005-0000-0000-0000EE0D0000}"/>
    <cellStyle name="Comma 27 5 2 2 3 3" xfId="15902" xr:uid="{00000000-0005-0000-0000-0000EF0D0000}"/>
    <cellStyle name="Comma 27 5 2 2 4" xfId="4356" xr:uid="{00000000-0005-0000-0000-0000F00D0000}"/>
    <cellStyle name="Comma 27 5 2 2 4 2" xfId="10479" xr:uid="{00000000-0005-0000-0000-0000F10D0000}"/>
    <cellStyle name="Comma 27 5 2 2 4 2 2" xfId="18447" xr:uid="{00000000-0005-0000-0000-0000F20D0000}"/>
    <cellStyle name="Comma 27 5 2 2 4 3" xfId="14038" xr:uid="{00000000-0005-0000-0000-0000F30D0000}"/>
    <cellStyle name="Comma 27 5 2 2 5" xfId="8738" xr:uid="{00000000-0005-0000-0000-0000F40D0000}"/>
    <cellStyle name="Comma 27 5 2 2 5 2" xfId="17166" xr:uid="{00000000-0005-0000-0000-0000F50D0000}"/>
    <cellStyle name="Comma 27 5 2 2 6" xfId="21303" xr:uid="{00000000-0005-0000-0000-0000F60D0000}"/>
    <cellStyle name="Comma 27 5 2 3" xfId="1067" xr:uid="{00000000-0005-0000-0000-0000F70D0000}"/>
    <cellStyle name="Comma 27 5 2 3 2" xfId="5445" xr:uid="{00000000-0005-0000-0000-0000F80D0000}"/>
    <cellStyle name="Comma 27 5 2 3 2 2" xfId="11420" xr:uid="{00000000-0005-0000-0000-0000F90D0000}"/>
    <cellStyle name="Comma 27 5 2 3 2 2 2" xfId="19378" xr:uid="{00000000-0005-0000-0000-0000FA0D0000}"/>
    <cellStyle name="Comma 27 5 2 3 2 3" xfId="14969" xr:uid="{00000000-0005-0000-0000-0000FB0D0000}"/>
    <cellStyle name="Comma 27 5 2 4" xfId="6595" xr:uid="{00000000-0005-0000-0000-0000FC0D0000}"/>
    <cellStyle name="Comma 27 5 2 4 2" xfId="12355" xr:uid="{00000000-0005-0000-0000-0000FD0D0000}"/>
    <cellStyle name="Comma 27 5 2 4 2 2" xfId="20310" xr:uid="{00000000-0005-0000-0000-0000FE0D0000}"/>
    <cellStyle name="Comma 27 5 2 4 3" xfId="15901" xr:uid="{00000000-0005-0000-0000-0000FF0D0000}"/>
    <cellStyle name="Comma 27 5 2 5" xfId="4355" xr:uid="{00000000-0005-0000-0000-0000000E0000}"/>
    <cellStyle name="Comma 27 5 2 5 2" xfId="10478" xr:uid="{00000000-0005-0000-0000-0000010E0000}"/>
    <cellStyle name="Comma 27 5 2 5 2 2" xfId="18446" xr:uid="{00000000-0005-0000-0000-0000020E0000}"/>
    <cellStyle name="Comma 27 5 2 5 3" xfId="14037" xr:uid="{00000000-0005-0000-0000-0000030E0000}"/>
    <cellStyle name="Comma 27 5 2 6" xfId="8739" xr:uid="{00000000-0005-0000-0000-0000040E0000}"/>
    <cellStyle name="Comma 27 5 2 6 2" xfId="17167" xr:uid="{00000000-0005-0000-0000-0000050E0000}"/>
    <cellStyle name="Comma 27 5 2 7" xfId="21302" xr:uid="{00000000-0005-0000-0000-0000060E0000}"/>
    <cellStyle name="Comma 27 5 3" xfId="1068" xr:uid="{00000000-0005-0000-0000-0000070E0000}"/>
    <cellStyle name="Comma 27 5 3 2" xfId="1069" xr:uid="{00000000-0005-0000-0000-0000080E0000}"/>
    <cellStyle name="Comma 27 5 3 2 2" xfId="5447" xr:uid="{00000000-0005-0000-0000-0000090E0000}"/>
    <cellStyle name="Comma 27 5 3 2 2 2" xfId="11422" xr:uid="{00000000-0005-0000-0000-00000A0E0000}"/>
    <cellStyle name="Comma 27 5 3 2 2 2 2" xfId="19380" xr:uid="{00000000-0005-0000-0000-00000B0E0000}"/>
    <cellStyle name="Comma 27 5 3 2 2 3" xfId="14971" xr:uid="{00000000-0005-0000-0000-00000C0E0000}"/>
    <cellStyle name="Comma 27 5 3 3" xfId="6597" xr:uid="{00000000-0005-0000-0000-00000D0E0000}"/>
    <cellStyle name="Comma 27 5 3 3 2" xfId="12357" xr:uid="{00000000-0005-0000-0000-00000E0E0000}"/>
    <cellStyle name="Comma 27 5 3 3 2 2" xfId="20312" xr:uid="{00000000-0005-0000-0000-00000F0E0000}"/>
    <cellStyle name="Comma 27 5 3 3 3" xfId="15903" xr:uid="{00000000-0005-0000-0000-0000100E0000}"/>
    <cellStyle name="Comma 27 5 3 4" xfId="4357" xr:uid="{00000000-0005-0000-0000-0000110E0000}"/>
    <cellStyle name="Comma 27 5 3 4 2" xfId="10480" xr:uid="{00000000-0005-0000-0000-0000120E0000}"/>
    <cellStyle name="Comma 27 5 3 4 2 2" xfId="18448" xr:uid="{00000000-0005-0000-0000-0000130E0000}"/>
    <cellStyle name="Comma 27 5 3 4 3" xfId="14039" xr:uid="{00000000-0005-0000-0000-0000140E0000}"/>
    <cellStyle name="Comma 27 5 3 5" xfId="8737" xr:uid="{00000000-0005-0000-0000-0000150E0000}"/>
    <cellStyle name="Comma 27 5 3 5 2" xfId="17165" xr:uid="{00000000-0005-0000-0000-0000160E0000}"/>
    <cellStyle name="Comma 27 5 3 6" xfId="21304" xr:uid="{00000000-0005-0000-0000-0000170E0000}"/>
    <cellStyle name="Comma 27 5 4" xfId="1070" xr:uid="{00000000-0005-0000-0000-0000180E0000}"/>
    <cellStyle name="Comma 27 5 4 2" xfId="5444" xr:uid="{00000000-0005-0000-0000-0000190E0000}"/>
    <cellStyle name="Comma 27 5 4 2 2" xfId="11419" xr:uid="{00000000-0005-0000-0000-00001A0E0000}"/>
    <cellStyle name="Comma 27 5 4 2 2 2" xfId="19377" xr:uid="{00000000-0005-0000-0000-00001B0E0000}"/>
    <cellStyle name="Comma 27 5 4 2 3" xfId="14968" xr:uid="{00000000-0005-0000-0000-00001C0E0000}"/>
    <cellStyle name="Comma 27 5 5" xfId="6594" xr:uid="{00000000-0005-0000-0000-00001D0E0000}"/>
    <cellStyle name="Comma 27 5 5 2" xfId="12354" xr:uid="{00000000-0005-0000-0000-00001E0E0000}"/>
    <cellStyle name="Comma 27 5 5 2 2" xfId="20309" xr:uid="{00000000-0005-0000-0000-00001F0E0000}"/>
    <cellStyle name="Comma 27 5 5 3" xfId="15900" xr:uid="{00000000-0005-0000-0000-0000200E0000}"/>
    <cellStyle name="Comma 27 5 6" xfId="4354" xr:uid="{00000000-0005-0000-0000-0000210E0000}"/>
    <cellStyle name="Comma 27 5 6 2" xfId="10477" xr:uid="{00000000-0005-0000-0000-0000220E0000}"/>
    <cellStyle name="Comma 27 5 6 2 2" xfId="18445" xr:uid="{00000000-0005-0000-0000-0000230E0000}"/>
    <cellStyle name="Comma 27 5 6 3" xfId="14036" xr:uid="{00000000-0005-0000-0000-0000240E0000}"/>
    <cellStyle name="Comma 27 5 7" xfId="8740" xr:uid="{00000000-0005-0000-0000-0000250E0000}"/>
    <cellStyle name="Comma 27 5 7 2" xfId="17168" xr:uid="{00000000-0005-0000-0000-0000260E0000}"/>
    <cellStyle name="Comma 27 5 8" xfId="21301" xr:uid="{00000000-0005-0000-0000-0000270E0000}"/>
    <cellStyle name="Comma 27 6" xfId="1071" xr:uid="{00000000-0005-0000-0000-0000280E0000}"/>
    <cellStyle name="Comma 27 6 2" xfId="1072" xr:uid="{00000000-0005-0000-0000-0000290E0000}"/>
    <cellStyle name="Comma 27 6 2 2" xfId="1073" xr:uid="{00000000-0005-0000-0000-00002A0E0000}"/>
    <cellStyle name="Comma 27 6 2 2 2" xfId="1074" xr:uid="{00000000-0005-0000-0000-00002B0E0000}"/>
    <cellStyle name="Comma 27 6 2 2 2 2" xfId="5450" xr:uid="{00000000-0005-0000-0000-00002C0E0000}"/>
    <cellStyle name="Comma 27 6 2 2 2 2 2" xfId="11425" xr:uid="{00000000-0005-0000-0000-00002D0E0000}"/>
    <cellStyle name="Comma 27 6 2 2 2 2 2 2" xfId="19383" xr:uid="{00000000-0005-0000-0000-00002E0E0000}"/>
    <cellStyle name="Comma 27 6 2 2 2 2 3" xfId="14974" xr:uid="{00000000-0005-0000-0000-00002F0E0000}"/>
    <cellStyle name="Comma 27 6 2 2 3" xfId="6600" xr:uid="{00000000-0005-0000-0000-0000300E0000}"/>
    <cellStyle name="Comma 27 6 2 2 3 2" xfId="12360" xr:uid="{00000000-0005-0000-0000-0000310E0000}"/>
    <cellStyle name="Comma 27 6 2 2 3 2 2" xfId="20315" xr:uid="{00000000-0005-0000-0000-0000320E0000}"/>
    <cellStyle name="Comma 27 6 2 2 3 3" xfId="15906" xr:uid="{00000000-0005-0000-0000-0000330E0000}"/>
    <cellStyle name="Comma 27 6 2 2 4" xfId="4360" xr:uid="{00000000-0005-0000-0000-0000340E0000}"/>
    <cellStyle name="Comma 27 6 2 2 4 2" xfId="10483" xr:uid="{00000000-0005-0000-0000-0000350E0000}"/>
    <cellStyle name="Comma 27 6 2 2 4 2 2" xfId="18451" xr:uid="{00000000-0005-0000-0000-0000360E0000}"/>
    <cellStyle name="Comma 27 6 2 2 4 3" xfId="14042" xr:uid="{00000000-0005-0000-0000-0000370E0000}"/>
    <cellStyle name="Comma 27 6 2 2 5" xfId="8734" xr:uid="{00000000-0005-0000-0000-0000380E0000}"/>
    <cellStyle name="Comma 27 6 2 2 5 2" xfId="17162" xr:uid="{00000000-0005-0000-0000-0000390E0000}"/>
    <cellStyle name="Comma 27 6 2 2 6" xfId="21307" xr:uid="{00000000-0005-0000-0000-00003A0E0000}"/>
    <cellStyle name="Comma 27 6 2 3" xfId="1075" xr:uid="{00000000-0005-0000-0000-00003B0E0000}"/>
    <cellStyle name="Comma 27 6 2 3 2" xfId="5449" xr:uid="{00000000-0005-0000-0000-00003C0E0000}"/>
    <cellStyle name="Comma 27 6 2 3 2 2" xfId="11424" xr:uid="{00000000-0005-0000-0000-00003D0E0000}"/>
    <cellStyle name="Comma 27 6 2 3 2 2 2" xfId="19382" xr:uid="{00000000-0005-0000-0000-00003E0E0000}"/>
    <cellStyle name="Comma 27 6 2 3 2 3" xfId="14973" xr:uid="{00000000-0005-0000-0000-00003F0E0000}"/>
    <cellStyle name="Comma 27 6 2 4" xfId="6599" xr:uid="{00000000-0005-0000-0000-0000400E0000}"/>
    <cellStyle name="Comma 27 6 2 4 2" xfId="12359" xr:uid="{00000000-0005-0000-0000-0000410E0000}"/>
    <cellStyle name="Comma 27 6 2 4 2 2" xfId="20314" xr:uid="{00000000-0005-0000-0000-0000420E0000}"/>
    <cellStyle name="Comma 27 6 2 4 3" xfId="15905" xr:uid="{00000000-0005-0000-0000-0000430E0000}"/>
    <cellStyle name="Comma 27 6 2 5" xfId="4359" xr:uid="{00000000-0005-0000-0000-0000440E0000}"/>
    <cellStyle name="Comma 27 6 2 5 2" xfId="10482" xr:uid="{00000000-0005-0000-0000-0000450E0000}"/>
    <cellStyle name="Comma 27 6 2 5 2 2" xfId="18450" xr:uid="{00000000-0005-0000-0000-0000460E0000}"/>
    <cellStyle name="Comma 27 6 2 5 3" xfId="14041" xr:uid="{00000000-0005-0000-0000-0000470E0000}"/>
    <cellStyle name="Comma 27 6 2 6" xfId="8735" xr:uid="{00000000-0005-0000-0000-0000480E0000}"/>
    <cellStyle name="Comma 27 6 2 6 2" xfId="17163" xr:uid="{00000000-0005-0000-0000-0000490E0000}"/>
    <cellStyle name="Comma 27 6 2 7" xfId="21306" xr:uid="{00000000-0005-0000-0000-00004A0E0000}"/>
    <cellStyle name="Comma 27 6 3" xfId="1076" xr:uid="{00000000-0005-0000-0000-00004B0E0000}"/>
    <cellStyle name="Comma 27 6 3 2" xfId="1077" xr:uid="{00000000-0005-0000-0000-00004C0E0000}"/>
    <cellStyle name="Comma 27 6 3 2 2" xfId="5451" xr:uid="{00000000-0005-0000-0000-00004D0E0000}"/>
    <cellStyle name="Comma 27 6 3 2 2 2" xfId="11426" xr:uid="{00000000-0005-0000-0000-00004E0E0000}"/>
    <cellStyle name="Comma 27 6 3 2 2 2 2" xfId="19384" xr:uid="{00000000-0005-0000-0000-00004F0E0000}"/>
    <cellStyle name="Comma 27 6 3 2 2 3" xfId="14975" xr:uid="{00000000-0005-0000-0000-0000500E0000}"/>
    <cellStyle name="Comma 27 6 3 3" xfId="6601" xr:uid="{00000000-0005-0000-0000-0000510E0000}"/>
    <cellStyle name="Comma 27 6 3 3 2" xfId="12361" xr:uid="{00000000-0005-0000-0000-0000520E0000}"/>
    <cellStyle name="Comma 27 6 3 3 2 2" xfId="20316" xr:uid="{00000000-0005-0000-0000-0000530E0000}"/>
    <cellStyle name="Comma 27 6 3 3 3" xfId="15907" xr:uid="{00000000-0005-0000-0000-0000540E0000}"/>
    <cellStyle name="Comma 27 6 3 4" xfId="4361" xr:uid="{00000000-0005-0000-0000-0000550E0000}"/>
    <cellStyle name="Comma 27 6 3 4 2" xfId="10484" xr:uid="{00000000-0005-0000-0000-0000560E0000}"/>
    <cellStyle name="Comma 27 6 3 4 2 2" xfId="18452" xr:uid="{00000000-0005-0000-0000-0000570E0000}"/>
    <cellStyle name="Comma 27 6 3 4 3" xfId="14043" xr:uid="{00000000-0005-0000-0000-0000580E0000}"/>
    <cellStyle name="Comma 27 6 3 5" xfId="8733" xr:uid="{00000000-0005-0000-0000-0000590E0000}"/>
    <cellStyle name="Comma 27 6 3 5 2" xfId="17161" xr:uid="{00000000-0005-0000-0000-00005A0E0000}"/>
    <cellStyle name="Comma 27 6 3 6" xfId="21308" xr:uid="{00000000-0005-0000-0000-00005B0E0000}"/>
    <cellStyle name="Comma 27 6 4" xfId="1078" xr:uid="{00000000-0005-0000-0000-00005C0E0000}"/>
    <cellStyle name="Comma 27 6 4 2" xfId="5448" xr:uid="{00000000-0005-0000-0000-00005D0E0000}"/>
    <cellStyle name="Comma 27 6 4 2 2" xfId="11423" xr:uid="{00000000-0005-0000-0000-00005E0E0000}"/>
    <cellStyle name="Comma 27 6 4 2 2 2" xfId="19381" xr:uid="{00000000-0005-0000-0000-00005F0E0000}"/>
    <cellStyle name="Comma 27 6 4 2 3" xfId="14972" xr:uid="{00000000-0005-0000-0000-0000600E0000}"/>
    <cellStyle name="Comma 27 6 5" xfId="6598" xr:uid="{00000000-0005-0000-0000-0000610E0000}"/>
    <cellStyle name="Comma 27 6 5 2" xfId="12358" xr:uid="{00000000-0005-0000-0000-0000620E0000}"/>
    <cellStyle name="Comma 27 6 5 2 2" xfId="20313" xr:uid="{00000000-0005-0000-0000-0000630E0000}"/>
    <cellStyle name="Comma 27 6 5 3" xfId="15904" xr:uid="{00000000-0005-0000-0000-0000640E0000}"/>
    <cellStyle name="Comma 27 6 6" xfId="4358" xr:uid="{00000000-0005-0000-0000-0000650E0000}"/>
    <cellStyle name="Comma 27 6 6 2" xfId="10481" xr:uid="{00000000-0005-0000-0000-0000660E0000}"/>
    <cellStyle name="Comma 27 6 6 2 2" xfId="18449" xr:uid="{00000000-0005-0000-0000-0000670E0000}"/>
    <cellStyle name="Comma 27 6 6 3" xfId="14040" xr:uid="{00000000-0005-0000-0000-0000680E0000}"/>
    <cellStyle name="Comma 27 6 7" xfId="8736" xr:uid="{00000000-0005-0000-0000-0000690E0000}"/>
    <cellStyle name="Comma 27 6 7 2" xfId="17164" xr:uid="{00000000-0005-0000-0000-00006A0E0000}"/>
    <cellStyle name="Comma 27 6 8" xfId="21305" xr:uid="{00000000-0005-0000-0000-00006B0E0000}"/>
    <cellStyle name="Comma 27 7" xfId="1079" xr:uid="{00000000-0005-0000-0000-00006C0E0000}"/>
    <cellStyle name="Comma 27 7 2" xfId="1080" xr:uid="{00000000-0005-0000-0000-00006D0E0000}"/>
    <cellStyle name="Comma 27 7 2 2" xfId="1081" xr:uid="{00000000-0005-0000-0000-00006E0E0000}"/>
    <cellStyle name="Comma 27 7 2 2 2" xfId="1082" xr:uid="{00000000-0005-0000-0000-00006F0E0000}"/>
    <cellStyle name="Comma 27 7 2 2 2 2" xfId="5454" xr:uid="{00000000-0005-0000-0000-0000700E0000}"/>
    <cellStyle name="Comma 27 7 2 2 2 2 2" xfId="11429" xr:uid="{00000000-0005-0000-0000-0000710E0000}"/>
    <cellStyle name="Comma 27 7 2 2 2 2 2 2" xfId="19387" xr:uid="{00000000-0005-0000-0000-0000720E0000}"/>
    <cellStyle name="Comma 27 7 2 2 2 2 3" xfId="14978" xr:uid="{00000000-0005-0000-0000-0000730E0000}"/>
    <cellStyle name="Comma 27 7 2 2 3" xfId="6604" xr:uid="{00000000-0005-0000-0000-0000740E0000}"/>
    <cellStyle name="Comma 27 7 2 2 3 2" xfId="12364" xr:uid="{00000000-0005-0000-0000-0000750E0000}"/>
    <cellStyle name="Comma 27 7 2 2 3 2 2" xfId="20319" xr:uid="{00000000-0005-0000-0000-0000760E0000}"/>
    <cellStyle name="Comma 27 7 2 2 3 3" xfId="15910" xr:uid="{00000000-0005-0000-0000-0000770E0000}"/>
    <cellStyle name="Comma 27 7 2 2 4" xfId="4364" xr:uid="{00000000-0005-0000-0000-0000780E0000}"/>
    <cellStyle name="Comma 27 7 2 2 4 2" xfId="10487" xr:uid="{00000000-0005-0000-0000-0000790E0000}"/>
    <cellStyle name="Comma 27 7 2 2 4 2 2" xfId="18455" xr:uid="{00000000-0005-0000-0000-00007A0E0000}"/>
    <cellStyle name="Comma 27 7 2 2 4 3" xfId="14046" xr:uid="{00000000-0005-0000-0000-00007B0E0000}"/>
    <cellStyle name="Comma 27 7 2 2 5" xfId="8730" xr:uid="{00000000-0005-0000-0000-00007C0E0000}"/>
    <cellStyle name="Comma 27 7 2 2 5 2" xfId="17158" xr:uid="{00000000-0005-0000-0000-00007D0E0000}"/>
    <cellStyle name="Comma 27 7 2 2 6" xfId="21311" xr:uid="{00000000-0005-0000-0000-00007E0E0000}"/>
    <cellStyle name="Comma 27 7 2 3" xfId="1083" xr:uid="{00000000-0005-0000-0000-00007F0E0000}"/>
    <cellStyle name="Comma 27 7 2 3 2" xfId="5453" xr:uid="{00000000-0005-0000-0000-0000800E0000}"/>
    <cellStyle name="Comma 27 7 2 3 2 2" xfId="11428" xr:uid="{00000000-0005-0000-0000-0000810E0000}"/>
    <cellStyle name="Comma 27 7 2 3 2 2 2" xfId="19386" xr:uid="{00000000-0005-0000-0000-0000820E0000}"/>
    <cellStyle name="Comma 27 7 2 3 2 3" xfId="14977" xr:uid="{00000000-0005-0000-0000-0000830E0000}"/>
    <cellStyle name="Comma 27 7 2 4" xfId="6603" xr:uid="{00000000-0005-0000-0000-0000840E0000}"/>
    <cellStyle name="Comma 27 7 2 4 2" xfId="12363" xr:uid="{00000000-0005-0000-0000-0000850E0000}"/>
    <cellStyle name="Comma 27 7 2 4 2 2" xfId="20318" xr:uid="{00000000-0005-0000-0000-0000860E0000}"/>
    <cellStyle name="Comma 27 7 2 4 3" xfId="15909" xr:uid="{00000000-0005-0000-0000-0000870E0000}"/>
    <cellStyle name="Comma 27 7 2 5" xfId="4363" xr:uid="{00000000-0005-0000-0000-0000880E0000}"/>
    <cellStyle name="Comma 27 7 2 5 2" xfId="10486" xr:uid="{00000000-0005-0000-0000-0000890E0000}"/>
    <cellStyle name="Comma 27 7 2 5 2 2" xfId="18454" xr:uid="{00000000-0005-0000-0000-00008A0E0000}"/>
    <cellStyle name="Comma 27 7 2 5 3" xfId="14045" xr:uid="{00000000-0005-0000-0000-00008B0E0000}"/>
    <cellStyle name="Comma 27 7 2 6" xfId="8731" xr:uid="{00000000-0005-0000-0000-00008C0E0000}"/>
    <cellStyle name="Comma 27 7 2 6 2" xfId="17159" xr:uid="{00000000-0005-0000-0000-00008D0E0000}"/>
    <cellStyle name="Comma 27 7 2 7" xfId="21310" xr:uid="{00000000-0005-0000-0000-00008E0E0000}"/>
    <cellStyle name="Comma 27 7 3" xfId="1084" xr:uid="{00000000-0005-0000-0000-00008F0E0000}"/>
    <cellStyle name="Comma 27 7 3 2" xfId="1085" xr:uid="{00000000-0005-0000-0000-0000900E0000}"/>
    <cellStyle name="Comma 27 7 3 2 2" xfId="5455" xr:uid="{00000000-0005-0000-0000-0000910E0000}"/>
    <cellStyle name="Comma 27 7 3 2 2 2" xfId="11430" xr:uid="{00000000-0005-0000-0000-0000920E0000}"/>
    <cellStyle name="Comma 27 7 3 2 2 2 2" xfId="19388" xr:uid="{00000000-0005-0000-0000-0000930E0000}"/>
    <cellStyle name="Comma 27 7 3 2 2 3" xfId="14979" xr:uid="{00000000-0005-0000-0000-0000940E0000}"/>
    <cellStyle name="Comma 27 7 3 3" xfId="6605" xr:uid="{00000000-0005-0000-0000-0000950E0000}"/>
    <cellStyle name="Comma 27 7 3 3 2" xfId="12365" xr:uid="{00000000-0005-0000-0000-0000960E0000}"/>
    <cellStyle name="Comma 27 7 3 3 2 2" xfId="20320" xr:uid="{00000000-0005-0000-0000-0000970E0000}"/>
    <cellStyle name="Comma 27 7 3 3 3" xfId="15911" xr:uid="{00000000-0005-0000-0000-0000980E0000}"/>
    <cellStyle name="Comma 27 7 3 4" xfId="4365" xr:uid="{00000000-0005-0000-0000-0000990E0000}"/>
    <cellStyle name="Comma 27 7 3 4 2" xfId="10488" xr:uid="{00000000-0005-0000-0000-00009A0E0000}"/>
    <cellStyle name="Comma 27 7 3 4 2 2" xfId="18456" xr:uid="{00000000-0005-0000-0000-00009B0E0000}"/>
    <cellStyle name="Comma 27 7 3 4 3" xfId="14047" xr:uid="{00000000-0005-0000-0000-00009C0E0000}"/>
    <cellStyle name="Comma 27 7 3 5" xfId="8729" xr:uid="{00000000-0005-0000-0000-00009D0E0000}"/>
    <cellStyle name="Comma 27 7 3 5 2" xfId="17157" xr:uid="{00000000-0005-0000-0000-00009E0E0000}"/>
    <cellStyle name="Comma 27 7 3 6" xfId="21312" xr:uid="{00000000-0005-0000-0000-00009F0E0000}"/>
    <cellStyle name="Comma 27 7 4" xfId="1086" xr:uid="{00000000-0005-0000-0000-0000A00E0000}"/>
    <cellStyle name="Comma 27 7 4 2" xfId="5452" xr:uid="{00000000-0005-0000-0000-0000A10E0000}"/>
    <cellStyle name="Comma 27 7 4 2 2" xfId="11427" xr:uid="{00000000-0005-0000-0000-0000A20E0000}"/>
    <cellStyle name="Comma 27 7 4 2 2 2" xfId="19385" xr:uid="{00000000-0005-0000-0000-0000A30E0000}"/>
    <cellStyle name="Comma 27 7 4 2 3" xfId="14976" xr:uid="{00000000-0005-0000-0000-0000A40E0000}"/>
    <cellStyle name="Comma 27 7 5" xfId="6602" xr:uid="{00000000-0005-0000-0000-0000A50E0000}"/>
    <cellStyle name="Comma 27 7 5 2" xfId="12362" xr:uid="{00000000-0005-0000-0000-0000A60E0000}"/>
    <cellStyle name="Comma 27 7 5 2 2" xfId="20317" xr:uid="{00000000-0005-0000-0000-0000A70E0000}"/>
    <cellStyle name="Comma 27 7 5 3" xfId="15908" xr:uid="{00000000-0005-0000-0000-0000A80E0000}"/>
    <cellStyle name="Comma 27 7 6" xfId="4362" xr:uid="{00000000-0005-0000-0000-0000A90E0000}"/>
    <cellStyle name="Comma 27 7 6 2" xfId="10485" xr:uid="{00000000-0005-0000-0000-0000AA0E0000}"/>
    <cellStyle name="Comma 27 7 6 2 2" xfId="18453" xr:uid="{00000000-0005-0000-0000-0000AB0E0000}"/>
    <cellStyle name="Comma 27 7 6 3" xfId="14044" xr:uid="{00000000-0005-0000-0000-0000AC0E0000}"/>
    <cellStyle name="Comma 27 7 7" xfId="8732" xr:uid="{00000000-0005-0000-0000-0000AD0E0000}"/>
    <cellStyle name="Comma 27 7 7 2" xfId="17160" xr:uid="{00000000-0005-0000-0000-0000AE0E0000}"/>
    <cellStyle name="Comma 27 7 8" xfId="21309" xr:uid="{00000000-0005-0000-0000-0000AF0E0000}"/>
    <cellStyle name="Comma 27 8" xfId="1087" xr:uid="{00000000-0005-0000-0000-0000B00E0000}"/>
    <cellStyle name="Comma 27 8 2" xfId="1088" xr:uid="{00000000-0005-0000-0000-0000B10E0000}"/>
    <cellStyle name="Comma 27 8 2 2" xfId="1089" xr:uid="{00000000-0005-0000-0000-0000B20E0000}"/>
    <cellStyle name="Comma 27 8 2 2 2" xfId="5457" xr:uid="{00000000-0005-0000-0000-0000B30E0000}"/>
    <cellStyle name="Comma 27 8 2 2 2 2" xfId="11432" xr:uid="{00000000-0005-0000-0000-0000B40E0000}"/>
    <cellStyle name="Comma 27 8 2 2 2 2 2" xfId="19390" xr:uid="{00000000-0005-0000-0000-0000B50E0000}"/>
    <cellStyle name="Comma 27 8 2 2 2 3" xfId="14981" xr:uid="{00000000-0005-0000-0000-0000B60E0000}"/>
    <cellStyle name="Comma 27 8 2 3" xfId="6607" xr:uid="{00000000-0005-0000-0000-0000B70E0000}"/>
    <cellStyle name="Comma 27 8 2 3 2" xfId="12367" xr:uid="{00000000-0005-0000-0000-0000B80E0000}"/>
    <cellStyle name="Comma 27 8 2 3 2 2" xfId="20322" xr:uid="{00000000-0005-0000-0000-0000B90E0000}"/>
    <cellStyle name="Comma 27 8 2 3 3" xfId="15913" xr:uid="{00000000-0005-0000-0000-0000BA0E0000}"/>
    <cellStyle name="Comma 27 8 2 4" xfId="4367" xr:uid="{00000000-0005-0000-0000-0000BB0E0000}"/>
    <cellStyle name="Comma 27 8 2 4 2" xfId="10490" xr:uid="{00000000-0005-0000-0000-0000BC0E0000}"/>
    <cellStyle name="Comma 27 8 2 4 2 2" xfId="18458" xr:uid="{00000000-0005-0000-0000-0000BD0E0000}"/>
    <cellStyle name="Comma 27 8 2 4 3" xfId="14049" xr:uid="{00000000-0005-0000-0000-0000BE0E0000}"/>
    <cellStyle name="Comma 27 8 2 5" xfId="8727" xr:uid="{00000000-0005-0000-0000-0000BF0E0000}"/>
    <cellStyle name="Comma 27 8 2 5 2" xfId="17155" xr:uid="{00000000-0005-0000-0000-0000C00E0000}"/>
    <cellStyle name="Comma 27 8 2 6" xfId="21314" xr:uid="{00000000-0005-0000-0000-0000C10E0000}"/>
    <cellStyle name="Comma 27 8 3" xfId="1090" xr:uid="{00000000-0005-0000-0000-0000C20E0000}"/>
    <cellStyle name="Comma 27 8 3 2" xfId="5456" xr:uid="{00000000-0005-0000-0000-0000C30E0000}"/>
    <cellStyle name="Comma 27 8 3 2 2" xfId="11431" xr:uid="{00000000-0005-0000-0000-0000C40E0000}"/>
    <cellStyle name="Comma 27 8 3 2 2 2" xfId="19389" xr:uid="{00000000-0005-0000-0000-0000C50E0000}"/>
    <cellStyle name="Comma 27 8 3 2 3" xfId="14980" xr:uid="{00000000-0005-0000-0000-0000C60E0000}"/>
    <cellStyle name="Comma 27 8 4" xfId="6606" xr:uid="{00000000-0005-0000-0000-0000C70E0000}"/>
    <cellStyle name="Comma 27 8 4 2" xfId="12366" xr:uid="{00000000-0005-0000-0000-0000C80E0000}"/>
    <cellStyle name="Comma 27 8 4 2 2" xfId="20321" xr:uid="{00000000-0005-0000-0000-0000C90E0000}"/>
    <cellStyle name="Comma 27 8 4 3" xfId="15912" xr:uid="{00000000-0005-0000-0000-0000CA0E0000}"/>
    <cellStyle name="Comma 27 8 5" xfId="4366" xr:uid="{00000000-0005-0000-0000-0000CB0E0000}"/>
    <cellStyle name="Comma 27 8 5 2" xfId="10489" xr:uid="{00000000-0005-0000-0000-0000CC0E0000}"/>
    <cellStyle name="Comma 27 8 5 2 2" xfId="18457" xr:uid="{00000000-0005-0000-0000-0000CD0E0000}"/>
    <cellStyle name="Comma 27 8 5 3" xfId="14048" xr:uid="{00000000-0005-0000-0000-0000CE0E0000}"/>
    <cellStyle name="Comma 27 8 6" xfId="8728" xr:uid="{00000000-0005-0000-0000-0000CF0E0000}"/>
    <cellStyle name="Comma 27 8 6 2" xfId="17156" xr:uid="{00000000-0005-0000-0000-0000D00E0000}"/>
    <cellStyle name="Comma 27 8 7" xfId="21313" xr:uid="{00000000-0005-0000-0000-0000D10E0000}"/>
    <cellStyle name="Comma 27 9" xfId="1091" xr:uid="{00000000-0005-0000-0000-0000D20E0000}"/>
    <cellStyle name="Comma 27 9 2" xfId="1092" xr:uid="{00000000-0005-0000-0000-0000D30E0000}"/>
    <cellStyle name="Comma 27 9 2 2" xfId="1093" xr:uid="{00000000-0005-0000-0000-0000D40E0000}"/>
    <cellStyle name="Comma 27 9 2 2 2" xfId="5459" xr:uid="{00000000-0005-0000-0000-0000D50E0000}"/>
    <cellStyle name="Comma 27 9 2 2 2 2" xfId="11434" xr:uid="{00000000-0005-0000-0000-0000D60E0000}"/>
    <cellStyle name="Comma 27 9 2 2 2 2 2" xfId="19392" xr:uid="{00000000-0005-0000-0000-0000D70E0000}"/>
    <cellStyle name="Comma 27 9 2 2 2 3" xfId="14983" xr:uid="{00000000-0005-0000-0000-0000D80E0000}"/>
    <cellStyle name="Comma 27 9 2 3" xfId="6609" xr:uid="{00000000-0005-0000-0000-0000D90E0000}"/>
    <cellStyle name="Comma 27 9 2 3 2" xfId="12369" xr:uid="{00000000-0005-0000-0000-0000DA0E0000}"/>
    <cellStyle name="Comma 27 9 2 3 2 2" xfId="20324" xr:uid="{00000000-0005-0000-0000-0000DB0E0000}"/>
    <cellStyle name="Comma 27 9 2 3 3" xfId="15915" xr:uid="{00000000-0005-0000-0000-0000DC0E0000}"/>
    <cellStyle name="Comma 27 9 2 4" xfId="4369" xr:uid="{00000000-0005-0000-0000-0000DD0E0000}"/>
    <cellStyle name="Comma 27 9 2 4 2" xfId="10492" xr:uid="{00000000-0005-0000-0000-0000DE0E0000}"/>
    <cellStyle name="Comma 27 9 2 4 2 2" xfId="18460" xr:uid="{00000000-0005-0000-0000-0000DF0E0000}"/>
    <cellStyle name="Comma 27 9 2 4 3" xfId="14051" xr:uid="{00000000-0005-0000-0000-0000E00E0000}"/>
    <cellStyle name="Comma 27 9 2 5" xfId="8725" xr:uid="{00000000-0005-0000-0000-0000E10E0000}"/>
    <cellStyle name="Comma 27 9 2 5 2" xfId="17153" xr:uid="{00000000-0005-0000-0000-0000E20E0000}"/>
    <cellStyle name="Comma 27 9 2 6" xfId="21316" xr:uid="{00000000-0005-0000-0000-0000E30E0000}"/>
    <cellStyle name="Comma 27 9 3" xfId="1094" xr:uid="{00000000-0005-0000-0000-0000E40E0000}"/>
    <cellStyle name="Comma 27 9 3 2" xfId="5458" xr:uid="{00000000-0005-0000-0000-0000E50E0000}"/>
    <cellStyle name="Comma 27 9 3 2 2" xfId="11433" xr:uid="{00000000-0005-0000-0000-0000E60E0000}"/>
    <cellStyle name="Comma 27 9 3 2 2 2" xfId="19391" xr:uid="{00000000-0005-0000-0000-0000E70E0000}"/>
    <cellStyle name="Comma 27 9 3 2 3" xfId="14982" xr:uid="{00000000-0005-0000-0000-0000E80E0000}"/>
    <cellStyle name="Comma 27 9 4" xfId="6608" xr:uid="{00000000-0005-0000-0000-0000E90E0000}"/>
    <cellStyle name="Comma 27 9 4 2" xfId="12368" xr:uid="{00000000-0005-0000-0000-0000EA0E0000}"/>
    <cellStyle name="Comma 27 9 4 2 2" xfId="20323" xr:uid="{00000000-0005-0000-0000-0000EB0E0000}"/>
    <cellStyle name="Comma 27 9 4 3" xfId="15914" xr:uid="{00000000-0005-0000-0000-0000EC0E0000}"/>
    <cellStyle name="Comma 27 9 5" xfId="4368" xr:uid="{00000000-0005-0000-0000-0000ED0E0000}"/>
    <cellStyle name="Comma 27 9 5 2" xfId="10491" xr:uid="{00000000-0005-0000-0000-0000EE0E0000}"/>
    <cellStyle name="Comma 27 9 5 2 2" xfId="18459" xr:uid="{00000000-0005-0000-0000-0000EF0E0000}"/>
    <cellStyle name="Comma 27 9 5 3" xfId="14050" xr:uid="{00000000-0005-0000-0000-0000F00E0000}"/>
    <cellStyle name="Comma 27 9 6" xfId="8726" xr:uid="{00000000-0005-0000-0000-0000F10E0000}"/>
    <cellStyle name="Comma 27 9 6 2" xfId="17154" xr:uid="{00000000-0005-0000-0000-0000F20E0000}"/>
    <cellStyle name="Comma 27 9 7" xfId="21315" xr:uid="{00000000-0005-0000-0000-0000F30E0000}"/>
    <cellStyle name="Comma 270" xfId="9414" xr:uid="{00000000-0005-0000-0000-0000F40E0000}"/>
    <cellStyle name="Comma 271" xfId="9435" xr:uid="{00000000-0005-0000-0000-0000F50E0000}"/>
    <cellStyle name="Comma 272" xfId="9461" xr:uid="{00000000-0005-0000-0000-0000F60E0000}"/>
    <cellStyle name="Comma 273" xfId="9516" xr:uid="{00000000-0005-0000-0000-0000F70E0000}"/>
    <cellStyle name="Comma 274" xfId="9441" xr:uid="{00000000-0005-0000-0000-0000F80E0000}"/>
    <cellStyle name="Comma 275" xfId="9535" xr:uid="{00000000-0005-0000-0000-0000F90E0000}"/>
    <cellStyle name="Comma 276" xfId="9468" xr:uid="{00000000-0005-0000-0000-0000FA0E0000}"/>
    <cellStyle name="Comma 277" xfId="9479" xr:uid="{00000000-0005-0000-0000-0000FB0E0000}"/>
    <cellStyle name="Comma 278" xfId="9443" xr:uid="{00000000-0005-0000-0000-0000FC0E0000}"/>
    <cellStyle name="Comma 279" xfId="9349" xr:uid="{00000000-0005-0000-0000-0000FD0E0000}"/>
    <cellStyle name="Comma 28" xfId="1095" xr:uid="{00000000-0005-0000-0000-0000FE0E0000}"/>
    <cellStyle name="Comma 28 2" xfId="1096" xr:uid="{00000000-0005-0000-0000-0000FF0E0000}"/>
    <cellStyle name="Comma 280" xfId="9500" xr:uid="{00000000-0005-0000-0000-0000000F0000}"/>
    <cellStyle name="Comma 281" xfId="9434" xr:uid="{00000000-0005-0000-0000-0000010F0000}"/>
    <cellStyle name="Comma 282" xfId="9456" xr:uid="{00000000-0005-0000-0000-0000020F0000}"/>
    <cellStyle name="Comma 283" xfId="9472" xr:uid="{00000000-0005-0000-0000-0000030F0000}"/>
    <cellStyle name="Comma 284" xfId="9521" xr:uid="{00000000-0005-0000-0000-0000040F0000}"/>
    <cellStyle name="Comma 285" xfId="9466" xr:uid="{00000000-0005-0000-0000-0000050F0000}"/>
    <cellStyle name="Comma 286" xfId="9470" xr:uid="{00000000-0005-0000-0000-0000060F0000}"/>
    <cellStyle name="Comma 287" xfId="9481" xr:uid="{00000000-0005-0000-0000-0000070F0000}"/>
    <cellStyle name="Comma 288" xfId="9376" xr:uid="{00000000-0005-0000-0000-0000080F0000}"/>
    <cellStyle name="Comma 289" xfId="9573" xr:uid="{00000000-0005-0000-0000-0000090F0000}"/>
    <cellStyle name="Comma 29" xfId="1097" xr:uid="{00000000-0005-0000-0000-00000A0F0000}"/>
    <cellStyle name="Comma 290" xfId="9594" xr:uid="{00000000-0005-0000-0000-00000B0F0000}"/>
    <cellStyle name="Comma 291" xfId="9569" xr:uid="{00000000-0005-0000-0000-00000C0F0000}"/>
    <cellStyle name="Comma 292" xfId="9582" xr:uid="{00000000-0005-0000-0000-00000D0F0000}"/>
    <cellStyle name="Comma 293" xfId="9567" xr:uid="{00000000-0005-0000-0000-00000E0F0000}"/>
    <cellStyle name="Comma 294" xfId="9579" xr:uid="{00000000-0005-0000-0000-00000F0F0000}"/>
    <cellStyle name="Comma 295" xfId="9566" xr:uid="{00000000-0005-0000-0000-0000100F0000}"/>
    <cellStyle name="Comma 296" xfId="9577" xr:uid="{00000000-0005-0000-0000-0000110F0000}"/>
    <cellStyle name="Comma 297" xfId="9565" xr:uid="{00000000-0005-0000-0000-0000120F0000}"/>
    <cellStyle name="Comma 298" xfId="9575" xr:uid="{00000000-0005-0000-0000-0000130F0000}"/>
    <cellStyle name="Comma 299" xfId="9563" xr:uid="{00000000-0005-0000-0000-0000140F0000}"/>
    <cellStyle name="Comma 3" xfId="1098" xr:uid="{00000000-0005-0000-0000-0000150F0000}"/>
    <cellStyle name="Comma 3 10" xfId="1099" xr:uid="{00000000-0005-0000-0000-0000160F0000}"/>
    <cellStyle name="Comma 3 11" xfId="1100" xr:uid="{00000000-0005-0000-0000-0000170F0000}"/>
    <cellStyle name="Comma 3 12" xfId="1101" xr:uid="{00000000-0005-0000-0000-0000180F0000}"/>
    <cellStyle name="Comma 3 13" xfId="5460" xr:uid="{00000000-0005-0000-0000-0000190F0000}"/>
    <cellStyle name="Comma 3 2" xfId="1102" xr:uid="{00000000-0005-0000-0000-00001A0F0000}"/>
    <cellStyle name="Comma 3 2 10" xfId="1103" xr:uid="{00000000-0005-0000-0000-00001B0F0000}"/>
    <cellStyle name="Comma 3 2 2" xfId="1104" xr:uid="{00000000-0005-0000-0000-00001C0F0000}"/>
    <cellStyle name="Comma 3 2 3" xfId="1105" xr:uid="{00000000-0005-0000-0000-00001D0F0000}"/>
    <cellStyle name="Comma 3 2 3 2" xfId="1106" xr:uid="{00000000-0005-0000-0000-00001E0F0000}"/>
    <cellStyle name="Comma 3 2 3_Copy of Xl0000002" xfId="1107" xr:uid="{00000000-0005-0000-0000-00001F0F0000}"/>
    <cellStyle name="Comma 3 2 4" xfId="1108" xr:uid="{00000000-0005-0000-0000-0000200F0000}"/>
    <cellStyle name="Comma 3 2 5" xfId="1109" xr:uid="{00000000-0005-0000-0000-0000210F0000}"/>
    <cellStyle name="Comma 3 2 6" xfId="1110" xr:uid="{00000000-0005-0000-0000-0000220F0000}"/>
    <cellStyle name="Comma 3 2 7" xfId="1111" xr:uid="{00000000-0005-0000-0000-0000230F0000}"/>
    <cellStyle name="Comma 3 2 8" xfId="1112" xr:uid="{00000000-0005-0000-0000-0000240F0000}"/>
    <cellStyle name="Comma 3 2 9" xfId="1113" xr:uid="{00000000-0005-0000-0000-0000250F0000}"/>
    <cellStyle name="Comma 3 2_Copy of Xl0000002" xfId="1114" xr:uid="{00000000-0005-0000-0000-0000260F0000}"/>
    <cellStyle name="Comma 3 3" xfId="1115" xr:uid="{00000000-0005-0000-0000-0000270F0000}"/>
    <cellStyle name="Comma 3 3 2" xfId="4370" xr:uid="{00000000-0005-0000-0000-0000280F0000}"/>
    <cellStyle name="Comma 3 4" xfId="1116" xr:uid="{00000000-0005-0000-0000-0000290F0000}"/>
    <cellStyle name="Comma 3 4 2" xfId="1117" xr:uid="{00000000-0005-0000-0000-00002A0F0000}"/>
    <cellStyle name="Comma 3 4 3" xfId="1118" xr:uid="{00000000-0005-0000-0000-00002B0F0000}"/>
    <cellStyle name="Comma 3 5" xfId="1119" xr:uid="{00000000-0005-0000-0000-00002C0F0000}"/>
    <cellStyle name="Comma 3 6" xfId="1120" xr:uid="{00000000-0005-0000-0000-00002D0F0000}"/>
    <cellStyle name="Comma 3 7" xfId="1121" xr:uid="{00000000-0005-0000-0000-00002E0F0000}"/>
    <cellStyle name="Comma 3 8" xfId="1122" xr:uid="{00000000-0005-0000-0000-00002F0F0000}"/>
    <cellStyle name="Comma 3 8 2" xfId="1123" xr:uid="{00000000-0005-0000-0000-0000300F0000}"/>
    <cellStyle name="Comma 3 9" xfId="1124" xr:uid="{00000000-0005-0000-0000-0000310F0000}"/>
    <cellStyle name="Comma 3 9 2" xfId="1125" xr:uid="{00000000-0005-0000-0000-0000320F0000}"/>
    <cellStyle name="Comma 3_BRAKE DOWN PC RATE -  DO HOME REV.01" xfId="1126" xr:uid="{00000000-0005-0000-0000-0000330F0000}"/>
    <cellStyle name="Comma 30" xfId="1127" xr:uid="{00000000-0005-0000-0000-0000340F0000}"/>
    <cellStyle name="Comma 30 2" xfId="1128" xr:uid="{00000000-0005-0000-0000-0000350F0000}"/>
    <cellStyle name="Comma 300" xfId="9574" xr:uid="{00000000-0005-0000-0000-0000360F0000}"/>
    <cellStyle name="Comma 301" xfId="9564" xr:uid="{00000000-0005-0000-0000-0000370F0000}"/>
    <cellStyle name="Comma 302" xfId="9576" xr:uid="{00000000-0005-0000-0000-0000380F0000}"/>
    <cellStyle name="Comma 303" xfId="9562" xr:uid="{00000000-0005-0000-0000-0000390F0000}"/>
    <cellStyle name="Comma 304" xfId="9578" xr:uid="{00000000-0005-0000-0000-00003A0F0000}"/>
    <cellStyle name="Comma 305" xfId="9568" xr:uid="{00000000-0005-0000-0000-00003B0F0000}"/>
    <cellStyle name="Comma 306" xfId="9595" xr:uid="{00000000-0005-0000-0000-00003C0F0000}"/>
    <cellStyle name="Comma 307" xfId="9571" xr:uid="{00000000-0005-0000-0000-00003D0F0000}"/>
    <cellStyle name="Comma 308" xfId="9596" xr:uid="{00000000-0005-0000-0000-00003E0F0000}"/>
    <cellStyle name="Comma 309" xfId="9570" xr:uid="{00000000-0005-0000-0000-00003F0F0000}"/>
    <cellStyle name="Comma 31" xfId="1129" xr:uid="{00000000-0005-0000-0000-0000400F0000}"/>
    <cellStyle name="Comma 310" xfId="9597" xr:uid="{00000000-0005-0000-0000-0000410F0000}"/>
    <cellStyle name="Comma 311" xfId="9572" xr:uid="{00000000-0005-0000-0000-0000420F0000}"/>
    <cellStyle name="Comma 312" xfId="9598" xr:uid="{00000000-0005-0000-0000-0000430F0000}"/>
    <cellStyle name="Comma 313" xfId="10346" xr:uid="{00000000-0005-0000-0000-0000440F0000}"/>
    <cellStyle name="Comma 314" xfId="10352" xr:uid="{00000000-0005-0000-0000-0000450F0000}"/>
    <cellStyle name="Comma 315" xfId="10354" xr:uid="{00000000-0005-0000-0000-0000460F0000}"/>
    <cellStyle name="Comma 316" xfId="12370" xr:uid="{00000000-0005-0000-0000-0000470F0000}"/>
    <cellStyle name="Comma 317" xfId="13174" xr:uid="{00000000-0005-0000-0000-0000480F0000}"/>
    <cellStyle name="Comma 318" xfId="13169" xr:uid="{00000000-0005-0000-0000-0000490F0000}"/>
    <cellStyle name="Comma 319" xfId="9656" xr:uid="{00000000-0005-0000-0000-00004A0F0000}"/>
    <cellStyle name="Comma 32" xfId="1130" xr:uid="{00000000-0005-0000-0000-00004B0F0000}"/>
    <cellStyle name="Comma 32 2" xfId="1131" xr:uid="{00000000-0005-0000-0000-00004C0F0000}"/>
    <cellStyle name="Comma 32 2 2" xfId="8375" xr:uid="{00000000-0005-0000-0000-00004D0F0000}"/>
    <cellStyle name="Comma 32 3" xfId="4371" xr:uid="{00000000-0005-0000-0000-00004E0F0000}"/>
    <cellStyle name="Comma 32 3 2" xfId="22158" xr:uid="{00000000-0005-0000-0000-00004F0F0000}"/>
    <cellStyle name="Comma 32 3 3" xfId="22190" xr:uid="{00000000-0005-0000-0000-0000500F0000}"/>
    <cellStyle name="Comma 32 4" xfId="8374" xr:uid="{00000000-0005-0000-0000-0000510F0000}"/>
    <cellStyle name="Comma 320" xfId="13175" xr:uid="{00000000-0005-0000-0000-0000520F0000}"/>
    <cellStyle name="Comma 321" xfId="9970" xr:uid="{00000000-0005-0000-0000-0000530F0000}"/>
    <cellStyle name="Comma 322" xfId="10349" xr:uid="{00000000-0005-0000-0000-0000540F0000}"/>
    <cellStyle name="Comma 323" xfId="9752" xr:uid="{00000000-0005-0000-0000-0000550F0000}"/>
    <cellStyle name="Comma 324" xfId="12373" xr:uid="{00000000-0005-0000-0000-0000560F0000}"/>
    <cellStyle name="Comma 325" xfId="13183" xr:uid="{00000000-0005-0000-0000-0000570F0000}"/>
    <cellStyle name="Comma 326" xfId="10348" xr:uid="{00000000-0005-0000-0000-0000580F0000}"/>
    <cellStyle name="Comma 327" xfId="13179" xr:uid="{00000000-0005-0000-0000-0000590F0000}"/>
    <cellStyle name="Comma 328" xfId="13181" xr:uid="{00000000-0005-0000-0000-00005A0F0000}"/>
    <cellStyle name="Comma 329" xfId="9664" xr:uid="{00000000-0005-0000-0000-00005B0F0000}"/>
    <cellStyle name="Comma 33" xfId="1132" xr:uid="{00000000-0005-0000-0000-00005C0F0000}"/>
    <cellStyle name="Comma 33 2" xfId="1133" xr:uid="{00000000-0005-0000-0000-00005D0F0000}"/>
    <cellStyle name="Comma 33 2 2" xfId="8377" xr:uid="{00000000-0005-0000-0000-00005E0F0000}"/>
    <cellStyle name="Comma 33 3" xfId="4372" xr:uid="{00000000-0005-0000-0000-00005F0F0000}"/>
    <cellStyle name="Comma 33 3 2" xfId="22159" xr:uid="{00000000-0005-0000-0000-0000600F0000}"/>
    <cellStyle name="Comma 33 3 3" xfId="22191" xr:uid="{00000000-0005-0000-0000-0000610F0000}"/>
    <cellStyle name="Comma 33 4" xfId="8376" xr:uid="{00000000-0005-0000-0000-0000620F0000}"/>
    <cellStyle name="Comma 330" xfId="9921" xr:uid="{00000000-0005-0000-0000-0000630F0000}"/>
    <cellStyle name="Comma 331" xfId="13170" xr:uid="{00000000-0005-0000-0000-0000640F0000}"/>
    <cellStyle name="Comma 332" xfId="9972" xr:uid="{00000000-0005-0000-0000-0000650F0000}"/>
    <cellStyle name="Comma 333" xfId="13171" xr:uid="{00000000-0005-0000-0000-0000660F0000}"/>
    <cellStyle name="Comma 334" xfId="13177" xr:uid="{00000000-0005-0000-0000-0000670F0000}"/>
    <cellStyle name="Comma 335" xfId="13172" xr:uid="{00000000-0005-0000-0000-0000680F0000}"/>
    <cellStyle name="Comma 336" xfId="10347" xr:uid="{00000000-0005-0000-0000-0000690F0000}"/>
    <cellStyle name="Comma 337" xfId="9705" xr:uid="{00000000-0005-0000-0000-00006A0F0000}"/>
    <cellStyle name="Comma 338" xfId="9660" xr:uid="{00000000-0005-0000-0000-00006B0F0000}"/>
    <cellStyle name="Comma 339" xfId="12372" xr:uid="{00000000-0005-0000-0000-00006C0F0000}"/>
    <cellStyle name="Comma 34" xfId="1134" xr:uid="{00000000-0005-0000-0000-00006D0F0000}"/>
    <cellStyle name="Comma 34 2" xfId="1135" xr:uid="{00000000-0005-0000-0000-00006E0F0000}"/>
    <cellStyle name="Comma 34 2 2" xfId="8379" xr:uid="{00000000-0005-0000-0000-00006F0F0000}"/>
    <cellStyle name="Comma 34 3" xfId="4373" xr:uid="{00000000-0005-0000-0000-0000700F0000}"/>
    <cellStyle name="Comma 34 3 2" xfId="22160" xr:uid="{00000000-0005-0000-0000-0000710F0000}"/>
    <cellStyle name="Comma 34 3 3" xfId="22192" xr:uid="{00000000-0005-0000-0000-0000720F0000}"/>
    <cellStyle name="Comma 34 4" xfId="8378" xr:uid="{00000000-0005-0000-0000-0000730F0000}"/>
    <cellStyle name="Comma 340" xfId="13187" xr:uid="{00000000-0005-0000-0000-0000740F0000}"/>
    <cellStyle name="Comma 340 2" xfId="21120" xr:uid="{00000000-0005-0000-0000-0000750F0000}"/>
    <cellStyle name="Comma 341" xfId="13192" xr:uid="{00000000-0005-0000-0000-0000760F0000}"/>
    <cellStyle name="Comma 341 2" xfId="21125" xr:uid="{00000000-0005-0000-0000-0000770F0000}"/>
    <cellStyle name="Comma 342" xfId="13197" xr:uid="{00000000-0005-0000-0000-0000780F0000}"/>
    <cellStyle name="Comma 342 2" xfId="21130" xr:uid="{00000000-0005-0000-0000-0000790F0000}"/>
    <cellStyle name="Comma 343" xfId="13200" xr:uid="{00000000-0005-0000-0000-00007A0F0000}"/>
    <cellStyle name="Comma 343 2" xfId="21133" xr:uid="{00000000-0005-0000-0000-00007B0F0000}"/>
    <cellStyle name="Comma 344" xfId="13190" xr:uid="{00000000-0005-0000-0000-00007C0F0000}"/>
    <cellStyle name="Comma 344 2" xfId="21123" xr:uid="{00000000-0005-0000-0000-00007D0F0000}"/>
    <cellStyle name="Comma 345" xfId="13195" xr:uid="{00000000-0005-0000-0000-00007E0F0000}"/>
    <cellStyle name="Comma 345 2" xfId="21128" xr:uid="{00000000-0005-0000-0000-00007F0F0000}"/>
    <cellStyle name="Comma 346" xfId="13193" xr:uid="{00000000-0005-0000-0000-0000800F0000}"/>
    <cellStyle name="Comma 346 2" xfId="21126" xr:uid="{00000000-0005-0000-0000-0000810F0000}"/>
    <cellStyle name="Comma 347" xfId="13188" xr:uid="{00000000-0005-0000-0000-0000820F0000}"/>
    <cellStyle name="Comma 347 2" xfId="21121" xr:uid="{00000000-0005-0000-0000-0000830F0000}"/>
    <cellStyle name="Comma 348" xfId="13189" xr:uid="{00000000-0005-0000-0000-0000840F0000}"/>
    <cellStyle name="Comma 348 2" xfId="21122" xr:uid="{00000000-0005-0000-0000-0000850F0000}"/>
    <cellStyle name="Comma 349" xfId="13207" xr:uid="{00000000-0005-0000-0000-0000860F0000}"/>
    <cellStyle name="Comma 349 2" xfId="21140" xr:uid="{00000000-0005-0000-0000-0000870F0000}"/>
    <cellStyle name="Comma 35" xfId="1136" xr:uid="{00000000-0005-0000-0000-0000880F0000}"/>
    <cellStyle name="Comma 35 2" xfId="1137" xr:uid="{00000000-0005-0000-0000-0000890F0000}"/>
    <cellStyle name="Comma 35 2 2" xfId="8381" xr:uid="{00000000-0005-0000-0000-00008A0F0000}"/>
    <cellStyle name="Comma 35 3" xfId="4374" xr:uid="{00000000-0005-0000-0000-00008B0F0000}"/>
    <cellStyle name="Comma 35 3 2" xfId="22161" xr:uid="{00000000-0005-0000-0000-00008C0F0000}"/>
    <cellStyle name="Comma 35 3 3" xfId="22193" xr:uid="{00000000-0005-0000-0000-00008D0F0000}"/>
    <cellStyle name="Comma 35 4" xfId="8380" xr:uid="{00000000-0005-0000-0000-00008E0F0000}"/>
    <cellStyle name="Comma 350" xfId="13206" xr:uid="{00000000-0005-0000-0000-00008F0F0000}"/>
    <cellStyle name="Comma 350 2" xfId="21139" xr:uid="{00000000-0005-0000-0000-0000900F0000}"/>
    <cellStyle name="Comma 351" xfId="13209" xr:uid="{00000000-0005-0000-0000-0000910F0000}"/>
    <cellStyle name="Comma 351 2" xfId="21142" xr:uid="{00000000-0005-0000-0000-0000920F0000}"/>
    <cellStyle name="Comma 352" xfId="13211" xr:uid="{00000000-0005-0000-0000-0000930F0000}"/>
    <cellStyle name="Comma 352 2" xfId="21144" xr:uid="{00000000-0005-0000-0000-0000940F0000}"/>
    <cellStyle name="Comma 353" xfId="13215" xr:uid="{00000000-0005-0000-0000-0000950F0000}"/>
    <cellStyle name="Comma 353 2" xfId="21148" xr:uid="{00000000-0005-0000-0000-0000960F0000}"/>
    <cellStyle name="Comma 354" xfId="13212" xr:uid="{00000000-0005-0000-0000-0000970F0000}"/>
    <cellStyle name="Comma 354 2" xfId="21145" xr:uid="{00000000-0005-0000-0000-0000980F0000}"/>
    <cellStyle name="Comma 355" xfId="13218" xr:uid="{00000000-0005-0000-0000-0000990F0000}"/>
    <cellStyle name="Comma 355 2" xfId="21151" xr:uid="{00000000-0005-0000-0000-00009A0F0000}"/>
    <cellStyle name="Comma 356" xfId="13216" xr:uid="{00000000-0005-0000-0000-00009B0F0000}"/>
    <cellStyle name="Comma 356 2" xfId="21149" xr:uid="{00000000-0005-0000-0000-00009C0F0000}"/>
    <cellStyle name="Comma 357" xfId="13913" xr:uid="{00000000-0005-0000-0000-00009D0F0000}"/>
    <cellStyle name="Comma 358" xfId="13223" xr:uid="{00000000-0005-0000-0000-00009E0F0000}"/>
    <cellStyle name="Comma 359" xfId="21162" xr:uid="{00000000-0005-0000-0000-00009F0F0000}"/>
    <cellStyle name="Comma 36" xfId="1138" xr:uid="{00000000-0005-0000-0000-0000A00F0000}"/>
    <cellStyle name="Comma 36 2" xfId="1139" xr:uid="{00000000-0005-0000-0000-0000A10F0000}"/>
    <cellStyle name="Comma 36 2 2" xfId="8383" xr:uid="{00000000-0005-0000-0000-0000A20F0000}"/>
    <cellStyle name="Comma 36 3" xfId="4375" xr:uid="{00000000-0005-0000-0000-0000A30F0000}"/>
    <cellStyle name="Comma 36 3 2" xfId="22162" xr:uid="{00000000-0005-0000-0000-0000A40F0000}"/>
    <cellStyle name="Comma 36 3 3" xfId="22194" xr:uid="{00000000-0005-0000-0000-0000A50F0000}"/>
    <cellStyle name="Comma 36 4" xfId="8382" xr:uid="{00000000-0005-0000-0000-0000A60F0000}"/>
    <cellStyle name="Comma 360" xfId="15916" xr:uid="{00000000-0005-0000-0000-0000A70F0000}"/>
    <cellStyle name="Comma 361" xfId="21189" xr:uid="{00000000-0005-0000-0000-0000A80F0000}"/>
    <cellStyle name="Comma 362" xfId="21171" xr:uid="{00000000-0005-0000-0000-0000A90F0000}"/>
    <cellStyle name="Comma 363" xfId="13539" xr:uid="{00000000-0005-0000-0000-0000AA0F0000}"/>
    <cellStyle name="Comma 364" xfId="21160" xr:uid="{00000000-0005-0000-0000-0000AB0F0000}"/>
    <cellStyle name="Comma 365" xfId="21187" xr:uid="{00000000-0005-0000-0000-0000AC0F0000}"/>
    <cellStyle name="Comma 366" xfId="17650" xr:uid="{00000000-0005-0000-0000-0000AD0F0000}"/>
    <cellStyle name="Comma 367" xfId="21176" xr:uid="{00000000-0005-0000-0000-0000AE0F0000}"/>
    <cellStyle name="Comma 368" xfId="21163" xr:uid="{00000000-0005-0000-0000-0000AF0F0000}"/>
    <cellStyle name="Comma 369" xfId="21155" xr:uid="{00000000-0005-0000-0000-0000B00F0000}"/>
    <cellStyle name="Comma 37" xfId="1140" xr:uid="{00000000-0005-0000-0000-0000B10F0000}"/>
    <cellStyle name="Comma 37 2" xfId="1141" xr:uid="{00000000-0005-0000-0000-0000B20F0000}"/>
    <cellStyle name="Comma 37 2 2" xfId="8385" xr:uid="{00000000-0005-0000-0000-0000B30F0000}"/>
    <cellStyle name="Comma 37 3" xfId="4376" xr:uid="{00000000-0005-0000-0000-0000B40F0000}"/>
    <cellStyle name="Comma 37 3 2" xfId="22163" xr:uid="{00000000-0005-0000-0000-0000B50F0000}"/>
    <cellStyle name="Comma 37 3 3" xfId="22195" xr:uid="{00000000-0005-0000-0000-0000B60F0000}"/>
    <cellStyle name="Comma 37 4" xfId="8384" xr:uid="{00000000-0005-0000-0000-0000B70F0000}"/>
    <cellStyle name="Comma 370" xfId="13912" xr:uid="{00000000-0005-0000-0000-0000B80F0000}"/>
    <cellStyle name="Comma 371" xfId="13224" xr:uid="{00000000-0005-0000-0000-0000B90F0000}"/>
    <cellStyle name="Comma 372" xfId="21164" xr:uid="{00000000-0005-0000-0000-0000BA0F0000}"/>
    <cellStyle name="Comma 373" xfId="21179" xr:uid="{00000000-0005-0000-0000-0000BB0F0000}"/>
    <cellStyle name="Comma 374" xfId="13538" xr:uid="{00000000-0005-0000-0000-0000BC0F0000}"/>
    <cellStyle name="Comma 375" xfId="13339" xr:uid="{00000000-0005-0000-0000-0000BD0F0000}"/>
    <cellStyle name="Comma 376" xfId="13226" xr:uid="{00000000-0005-0000-0000-0000BE0F0000}"/>
    <cellStyle name="Comma 377" xfId="21170" xr:uid="{00000000-0005-0000-0000-0000BF0F0000}"/>
    <cellStyle name="Comma 378" xfId="21180" xr:uid="{00000000-0005-0000-0000-0000C00F0000}"/>
    <cellStyle name="Comma 379" xfId="13225" xr:uid="{00000000-0005-0000-0000-0000C10F0000}"/>
    <cellStyle name="Comma 38" xfId="1142" xr:uid="{00000000-0005-0000-0000-0000C20F0000}"/>
    <cellStyle name="Comma 38 2" xfId="1143" xr:uid="{00000000-0005-0000-0000-0000C30F0000}"/>
    <cellStyle name="Comma 38 2 2" xfId="8387" xr:uid="{00000000-0005-0000-0000-0000C40F0000}"/>
    <cellStyle name="Comma 38 3" xfId="4377" xr:uid="{00000000-0005-0000-0000-0000C50F0000}"/>
    <cellStyle name="Comma 38 3 2" xfId="22164" xr:uid="{00000000-0005-0000-0000-0000C60F0000}"/>
    <cellStyle name="Comma 38 3 3" xfId="22196" xr:uid="{00000000-0005-0000-0000-0000C70F0000}"/>
    <cellStyle name="Comma 38 4" xfId="8386" xr:uid="{00000000-0005-0000-0000-0000C80F0000}"/>
    <cellStyle name="Comma 380" xfId="21157" xr:uid="{00000000-0005-0000-0000-0000C90F0000}"/>
    <cellStyle name="Comma 381" xfId="21167" xr:uid="{00000000-0005-0000-0000-0000CA0F0000}"/>
    <cellStyle name="Comma 382" xfId="13901" xr:uid="{00000000-0005-0000-0000-0000CB0F0000}"/>
    <cellStyle name="Comma 383" xfId="13407" xr:uid="{00000000-0005-0000-0000-0000CC0F0000}"/>
    <cellStyle name="Comma 384" xfId="21178" xr:uid="{00000000-0005-0000-0000-0000CD0F0000}"/>
    <cellStyle name="Comma 385" xfId="13301" xr:uid="{00000000-0005-0000-0000-0000CE0F0000}"/>
    <cellStyle name="Comma 386" xfId="21173" xr:uid="{00000000-0005-0000-0000-0000CF0F0000}"/>
    <cellStyle name="Comma 387" xfId="21181" xr:uid="{00000000-0005-0000-0000-0000D00F0000}"/>
    <cellStyle name="Comma 388" xfId="21186" xr:uid="{00000000-0005-0000-0000-0000D10F0000}"/>
    <cellStyle name="Comma 389" xfId="4175" xr:uid="{00000000-0005-0000-0000-0000D20F0000}"/>
    <cellStyle name="Comma 39" xfId="1144" xr:uid="{00000000-0005-0000-0000-0000D30F0000}"/>
    <cellStyle name="Comma 390" xfId="22133" xr:uid="{00000000-0005-0000-0000-0000D40F0000}"/>
    <cellStyle name="Comma 391" xfId="22136" xr:uid="{00000000-0005-0000-0000-0000D50F0000}"/>
    <cellStyle name="Comma 392" xfId="22135" xr:uid="{00000000-0005-0000-0000-0000D60F0000}"/>
    <cellStyle name="Comma 393" xfId="22156" xr:uid="{00000000-0005-0000-0000-0000D70F0000}"/>
    <cellStyle name="Comma 394" xfId="22154" xr:uid="{00000000-0005-0000-0000-0000D80F0000}"/>
    <cellStyle name="Comma 395" xfId="22168" xr:uid="{00000000-0005-0000-0000-0000D90F0000}"/>
    <cellStyle name="Comma 396" xfId="22188" xr:uid="{00000000-0005-0000-0000-0000DA0F0000}"/>
    <cellStyle name="Comma 397" xfId="22186" xr:uid="{00000000-0005-0000-0000-0000DB0F0000}"/>
    <cellStyle name="Comma 4" xfId="1145" xr:uid="{00000000-0005-0000-0000-0000DC0F0000}"/>
    <cellStyle name="Comma 4 2" xfId="1146" xr:uid="{00000000-0005-0000-0000-0000DD0F0000}"/>
    <cellStyle name="Comma 4 2 2" xfId="1147" xr:uid="{00000000-0005-0000-0000-0000DE0F0000}"/>
    <cellStyle name="Comma 4 2 2 2" xfId="1148" xr:uid="{00000000-0005-0000-0000-0000DF0F0000}"/>
    <cellStyle name="Comma 4 2 2 3" xfId="1149" xr:uid="{00000000-0005-0000-0000-0000E00F0000}"/>
    <cellStyle name="Comma 4 2 3" xfId="1150" xr:uid="{00000000-0005-0000-0000-0000E10F0000}"/>
    <cellStyle name="Comma 4 2 4" xfId="1151" xr:uid="{00000000-0005-0000-0000-0000E20F0000}"/>
    <cellStyle name="Comma 4 3" xfId="1152" xr:uid="{00000000-0005-0000-0000-0000E30F0000}"/>
    <cellStyle name="Comma 4 3 2" xfId="1153" xr:uid="{00000000-0005-0000-0000-0000E40F0000}"/>
    <cellStyle name="Comma 4 4" xfId="1154" xr:uid="{00000000-0005-0000-0000-0000E50F0000}"/>
    <cellStyle name="Comma 4 5" xfId="1155" xr:uid="{00000000-0005-0000-0000-0000E60F0000}"/>
    <cellStyle name="Comma 4 5 2" xfId="4378" xr:uid="{00000000-0005-0000-0000-0000E70F0000}"/>
    <cellStyle name="Comma 4_BOQ.Piling Work (TSP Project) Rev.22.12.2010" xfId="1156" xr:uid="{00000000-0005-0000-0000-0000E80F0000}"/>
    <cellStyle name="Comma 40" xfId="1157" xr:uid="{00000000-0005-0000-0000-0000E90F0000}"/>
    <cellStyle name="Comma 41" xfId="1158" xr:uid="{00000000-0005-0000-0000-0000EA0F0000}"/>
    <cellStyle name="Comma 42" xfId="1159" xr:uid="{00000000-0005-0000-0000-0000EB0F0000}"/>
    <cellStyle name="Comma 43" xfId="1160" xr:uid="{00000000-0005-0000-0000-0000EC0F0000}"/>
    <cellStyle name="Comma 44" xfId="1161" xr:uid="{00000000-0005-0000-0000-0000ED0F0000}"/>
    <cellStyle name="Comma 45" xfId="1162" xr:uid="{00000000-0005-0000-0000-0000EE0F0000}"/>
    <cellStyle name="Comma 46" xfId="1163" xr:uid="{00000000-0005-0000-0000-0000EF0F0000}"/>
    <cellStyle name="Comma 47" xfId="1164" xr:uid="{00000000-0005-0000-0000-0000F00F0000}"/>
    <cellStyle name="Comma 48" xfId="1165" xr:uid="{00000000-0005-0000-0000-0000F10F0000}"/>
    <cellStyle name="Comma 49" xfId="1166" xr:uid="{00000000-0005-0000-0000-0000F20F0000}"/>
    <cellStyle name="Comma 5" xfId="1167" xr:uid="{00000000-0005-0000-0000-0000F30F0000}"/>
    <cellStyle name="Comma 5 10" xfId="1168" xr:uid="{00000000-0005-0000-0000-0000F40F0000}"/>
    <cellStyle name="Comma 5 2" xfId="1169" xr:uid="{00000000-0005-0000-0000-0000F50F0000}"/>
    <cellStyle name="Comma 5 2 2" xfId="1170" xr:uid="{00000000-0005-0000-0000-0000F60F0000}"/>
    <cellStyle name="Comma 5 3" xfId="1171" xr:uid="{00000000-0005-0000-0000-0000F70F0000}"/>
    <cellStyle name="Comma 5 3 2" xfId="1172" xr:uid="{00000000-0005-0000-0000-0000F80F0000}"/>
    <cellStyle name="Comma 5 3 2 2" xfId="1173" xr:uid="{00000000-0005-0000-0000-0000F90F0000}"/>
    <cellStyle name="Comma 5 4" xfId="1174" xr:uid="{00000000-0005-0000-0000-0000FA0F0000}"/>
    <cellStyle name="Comma 5 5" xfId="1175" xr:uid="{00000000-0005-0000-0000-0000FB0F0000}"/>
    <cellStyle name="Comma 5 6" xfId="1176" xr:uid="{00000000-0005-0000-0000-0000FC0F0000}"/>
    <cellStyle name="Comma 5 7" xfId="1177" xr:uid="{00000000-0005-0000-0000-0000FD0F0000}"/>
    <cellStyle name="Comma 5 8" xfId="1178" xr:uid="{00000000-0005-0000-0000-0000FE0F0000}"/>
    <cellStyle name="Comma 5 9" xfId="1179" xr:uid="{00000000-0005-0000-0000-0000FF0F0000}"/>
    <cellStyle name="Comma 5_Copy of Break Down- KING POWER PATTAYA" xfId="1180" xr:uid="{00000000-0005-0000-0000-000000100000}"/>
    <cellStyle name="Comma 50" xfId="1181" xr:uid="{00000000-0005-0000-0000-000001100000}"/>
    <cellStyle name="Comma 51" xfId="1182" xr:uid="{00000000-0005-0000-0000-000002100000}"/>
    <cellStyle name="Comma 52" xfId="1183" xr:uid="{00000000-0005-0000-0000-000003100000}"/>
    <cellStyle name="Comma 53" xfId="1184" xr:uid="{00000000-0005-0000-0000-000004100000}"/>
    <cellStyle name="Comma 54" xfId="1185" xr:uid="{00000000-0005-0000-0000-000005100000}"/>
    <cellStyle name="Comma 55" xfId="1186" xr:uid="{00000000-0005-0000-0000-000006100000}"/>
    <cellStyle name="Comma 56" xfId="1187" xr:uid="{00000000-0005-0000-0000-000007100000}"/>
    <cellStyle name="Comma 57" xfId="1188" xr:uid="{00000000-0005-0000-0000-000008100000}"/>
    <cellStyle name="Comma 58" xfId="1189" xr:uid="{00000000-0005-0000-0000-000009100000}"/>
    <cellStyle name="Comma 59" xfId="1190" xr:uid="{00000000-0005-0000-0000-00000A100000}"/>
    <cellStyle name="Comma 6" xfId="1191" xr:uid="{00000000-0005-0000-0000-00000B100000}"/>
    <cellStyle name="Comma 6 2" xfId="1192" xr:uid="{00000000-0005-0000-0000-00000C100000}"/>
    <cellStyle name="Comma 6 2 2" xfId="1193" xr:uid="{00000000-0005-0000-0000-00000D100000}"/>
    <cellStyle name="Comma 6 3" xfId="1194" xr:uid="{00000000-0005-0000-0000-00000E100000}"/>
    <cellStyle name="Comma 6 4" xfId="1195" xr:uid="{00000000-0005-0000-0000-00000F100000}"/>
    <cellStyle name="Comma 6 5" xfId="1196" xr:uid="{00000000-0005-0000-0000-000010100000}"/>
    <cellStyle name="Comma 60" xfId="1197" xr:uid="{00000000-0005-0000-0000-000011100000}"/>
    <cellStyle name="Comma 61" xfId="1198" xr:uid="{00000000-0005-0000-0000-000012100000}"/>
    <cellStyle name="Comma 62" xfId="1199" xr:uid="{00000000-0005-0000-0000-000013100000}"/>
    <cellStyle name="Comma 63" xfId="1200" xr:uid="{00000000-0005-0000-0000-000014100000}"/>
    <cellStyle name="Comma 64" xfId="1201" xr:uid="{00000000-0005-0000-0000-000015100000}"/>
    <cellStyle name="Comma 65" xfId="1202" xr:uid="{00000000-0005-0000-0000-000016100000}"/>
    <cellStyle name="Comma 66" xfId="1203" xr:uid="{00000000-0005-0000-0000-000017100000}"/>
    <cellStyle name="Comma 67" xfId="1204" xr:uid="{00000000-0005-0000-0000-000018100000}"/>
    <cellStyle name="Comma 68" xfId="1205" xr:uid="{00000000-0005-0000-0000-000019100000}"/>
    <cellStyle name="Comma 69" xfId="1206" xr:uid="{00000000-0005-0000-0000-00001A100000}"/>
    <cellStyle name="Comma 7" xfId="1207" xr:uid="{00000000-0005-0000-0000-00001B100000}"/>
    <cellStyle name="Comma 7 2" xfId="1208" xr:uid="{00000000-0005-0000-0000-00001C100000}"/>
    <cellStyle name="Comma 7 3" xfId="1209" xr:uid="{00000000-0005-0000-0000-00001D100000}"/>
    <cellStyle name="Comma 7 4" xfId="1210" xr:uid="{00000000-0005-0000-0000-00001E100000}"/>
    <cellStyle name="Comma 7 5" xfId="1211" xr:uid="{00000000-0005-0000-0000-00001F100000}"/>
    <cellStyle name="Comma 7 6" xfId="1212" xr:uid="{00000000-0005-0000-0000-000020100000}"/>
    <cellStyle name="Comma 7 6 2" xfId="8388" xr:uid="{00000000-0005-0000-0000-000021100000}"/>
    <cellStyle name="Comma 7 7" xfId="4176" xr:uid="{00000000-0005-0000-0000-000022100000}"/>
    <cellStyle name="Comma 70" xfId="1213" xr:uid="{00000000-0005-0000-0000-000023100000}"/>
    <cellStyle name="Comma 71" xfId="1214" xr:uid="{00000000-0005-0000-0000-000024100000}"/>
    <cellStyle name="Comma 72" xfId="1215" xr:uid="{00000000-0005-0000-0000-000025100000}"/>
    <cellStyle name="Comma 73" xfId="1216" xr:uid="{00000000-0005-0000-0000-000026100000}"/>
    <cellStyle name="Comma 74" xfId="1217" xr:uid="{00000000-0005-0000-0000-000027100000}"/>
    <cellStyle name="Comma 75" xfId="1218" xr:uid="{00000000-0005-0000-0000-000028100000}"/>
    <cellStyle name="Comma 76" xfId="1219" xr:uid="{00000000-0005-0000-0000-000029100000}"/>
    <cellStyle name="Comma 77" xfId="1220" xr:uid="{00000000-0005-0000-0000-00002A100000}"/>
    <cellStyle name="Comma 78" xfId="1221" xr:uid="{00000000-0005-0000-0000-00002B100000}"/>
    <cellStyle name="Comma 79" xfId="1222" xr:uid="{00000000-0005-0000-0000-00002C100000}"/>
    <cellStyle name="Comma 8" xfId="1223" xr:uid="{00000000-0005-0000-0000-00002D100000}"/>
    <cellStyle name="Comma 8 10" xfId="1224" xr:uid="{00000000-0005-0000-0000-00002E100000}"/>
    <cellStyle name="Comma 8 11" xfId="1225" xr:uid="{00000000-0005-0000-0000-00002F100000}"/>
    <cellStyle name="Comma 8 11 2" xfId="8390" xr:uid="{00000000-0005-0000-0000-000030100000}"/>
    <cellStyle name="Comma 8 12" xfId="4380" xr:uid="{00000000-0005-0000-0000-000031100000}"/>
    <cellStyle name="Comma 8 12 2" xfId="22165" xr:uid="{00000000-0005-0000-0000-000032100000}"/>
    <cellStyle name="Comma 8 12 3" xfId="22197" xr:uid="{00000000-0005-0000-0000-000033100000}"/>
    <cellStyle name="Comma 8 13" xfId="8389" xr:uid="{00000000-0005-0000-0000-000034100000}"/>
    <cellStyle name="Comma 8 2" xfId="1226" xr:uid="{00000000-0005-0000-0000-000035100000}"/>
    <cellStyle name="Comma 8 3" xfId="1227" xr:uid="{00000000-0005-0000-0000-000036100000}"/>
    <cellStyle name="Comma 8 4" xfId="1228" xr:uid="{00000000-0005-0000-0000-000037100000}"/>
    <cellStyle name="Comma 8 5" xfId="1229" xr:uid="{00000000-0005-0000-0000-000038100000}"/>
    <cellStyle name="Comma 8 6" xfId="1230" xr:uid="{00000000-0005-0000-0000-000039100000}"/>
    <cellStyle name="Comma 8 7" xfId="1231" xr:uid="{00000000-0005-0000-0000-00003A100000}"/>
    <cellStyle name="Comma 8 8" xfId="1232" xr:uid="{00000000-0005-0000-0000-00003B100000}"/>
    <cellStyle name="Comma 8 9" xfId="1233" xr:uid="{00000000-0005-0000-0000-00003C100000}"/>
    <cellStyle name="Comma 80" xfId="1234" xr:uid="{00000000-0005-0000-0000-00003D100000}"/>
    <cellStyle name="Comma 81" xfId="1235" xr:uid="{00000000-0005-0000-0000-00003E100000}"/>
    <cellStyle name="Comma 82" xfId="1236" xr:uid="{00000000-0005-0000-0000-00003F100000}"/>
    <cellStyle name="Comma 83" xfId="1237" xr:uid="{00000000-0005-0000-0000-000040100000}"/>
    <cellStyle name="Comma 84" xfId="1238" xr:uid="{00000000-0005-0000-0000-000041100000}"/>
    <cellStyle name="Comma 85" xfId="1239" xr:uid="{00000000-0005-0000-0000-000042100000}"/>
    <cellStyle name="Comma 86" xfId="1240" xr:uid="{00000000-0005-0000-0000-000043100000}"/>
    <cellStyle name="Comma 87" xfId="1241" xr:uid="{00000000-0005-0000-0000-000044100000}"/>
    <cellStyle name="Comma 88" xfId="1242" xr:uid="{00000000-0005-0000-0000-000045100000}"/>
    <cellStyle name="Comma 89" xfId="1243" xr:uid="{00000000-0005-0000-0000-000046100000}"/>
    <cellStyle name="Comma 9" xfId="1244" xr:uid="{00000000-0005-0000-0000-000047100000}"/>
    <cellStyle name="Comma 9 2" xfId="1245" xr:uid="{00000000-0005-0000-0000-000048100000}"/>
    <cellStyle name="Comma 9 2 2" xfId="1246" xr:uid="{00000000-0005-0000-0000-000049100000}"/>
    <cellStyle name="Comma 9 3" xfId="1247" xr:uid="{00000000-0005-0000-0000-00004A100000}"/>
    <cellStyle name="Comma 9 4" xfId="1248" xr:uid="{00000000-0005-0000-0000-00004B100000}"/>
    <cellStyle name="Comma 9 5" xfId="1249" xr:uid="{00000000-0005-0000-0000-00004C100000}"/>
    <cellStyle name="Comma 9 6" xfId="1250" xr:uid="{00000000-0005-0000-0000-00004D100000}"/>
    <cellStyle name="Comma 9 7" xfId="1251" xr:uid="{00000000-0005-0000-0000-00004E100000}"/>
    <cellStyle name="Comma 9 8" xfId="1252" xr:uid="{00000000-0005-0000-0000-00004F100000}"/>
    <cellStyle name="Comma 9 9" xfId="1253" xr:uid="{00000000-0005-0000-0000-000050100000}"/>
    <cellStyle name="Comma 90" xfId="1254" xr:uid="{00000000-0005-0000-0000-000051100000}"/>
    <cellStyle name="Comma 91" xfId="1255" xr:uid="{00000000-0005-0000-0000-000052100000}"/>
    <cellStyle name="Comma 92" xfId="1256" xr:uid="{00000000-0005-0000-0000-000053100000}"/>
    <cellStyle name="Comma 93" xfId="1257" xr:uid="{00000000-0005-0000-0000-000054100000}"/>
    <cellStyle name="Comma 94" xfId="1258" xr:uid="{00000000-0005-0000-0000-000055100000}"/>
    <cellStyle name="Comma 95" xfId="1259" xr:uid="{00000000-0005-0000-0000-000056100000}"/>
    <cellStyle name="Comma 96" xfId="1260" xr:uid="{00000000-0005-0000-0000-000057100000}"/>
    <cellStyle name="Comma 97" xfId="1261" xr:uid="{00000000-0005-0000-0000-000058100000}"/>
    <cellStyle name="Comma 98" xfId="1262" xr:uid="{00000000-0005-0000-0000-000059100000}"/>
    <cellStyle name="Comma 99" xfId="1263" xr:uid="{00000000-0005-0000-0000-00005A100000}"/>
    <cellStyle name="comma zerodec" xfId="1264" xr:uid="{00000000-0005-0000-0000-00005B100000}"/>
    <cellStyle name="Comma_แบบตารางใหม่" xfId="2" xr:uid="{00000000-0005-0000-0000-00005C100000}"/>
    <cellStyle name="Comma0" xfId="1265" xr:uid="{00000000-0005-0000-0000-00005D100000}"/>
    <cellStyle name="Comma0 2" xfId="1266" xr:uid="{00000000-0005-0000-0000-00005E100000}"/>
    <cellStyle name="Comma0 3" xfId="1267" xr:uid="{00000000-0005-0000-0000-00005F100000}"/>
    <cellStyle name="Comma0 4" xfId="1268" xr:uid="{00000000-0005-0000-0000-000060100000}"/>
    <cellStyle name="Comma0 5" xfId="1269" xr:uid="{00000000-0005-0000-0000-000061100000}"/>
    <cellStyle name="Comma0 6" xfId="1270" xr:uid="{00000000-0005-0000-0000-000062100000}"/>
    <cellStyle name="Comma0_Summary Rojana Green Field rev.01" xfId="1271" xr:uid="{00000000-0005-0000-0000-000063100000}"/>
    <cellStyle name="COMMON (0)  D1" xfId="1272" xr:uid="{00000000-0005-0000-0000-000064100000}"/>
    <cellStyle name="company_title" xfId="1273" xr:uid="{00000000-0005-0000-0000-000065100000}"/>
    <cellStyle name="Copied" xfId="1274" xr:uid="{00000000-0005-0000-0000-000066100000}"/>
    <cellStyle name="Currency [00]" xfId="1275" xr:uid="{00000000-0005-0000-0000-000067100000}"/>
    <cellStyle name="Currency [0S_laroux_4_CIVIL_TN-82422" xfId="1276" xr:uid="{00000000-0005-0000-0000-000068100000}"/>
    <cellStyle name="Currency 0 Decimals" xfId="1277" xr:uid="{00000000-0005-0000-0000-000069100000}"/>
    <cellStyle name="Currency 2" xfId="1278" xr:uid="{00000000-0005-0000-0000-00006A100000}"/>
    <cellStyle name="Currency 2 2" xfId="1279" xr:uid="{00000000-0005-0000-0000-00006B100000}"/>
    <cellStyle name="Currency0" xfId="1280" xr:uid="{00000000-0005-0000-0000-00006C100000}"/>
    <cellStyle name="Currency0 2" xfId="1281" xr:uid="{00000000-0005-0000-0000-00006D100000}"/>
    <cellStyle name="Currency0 3" xfId="1282" xr:uid="{00000000-0005-0000-0000-00006E100000}"/>
    <cellStyle name="Currency0 4" xfId="1283" xr:uid="{00000000-0005-0000-0000-00006F100000}"/>
    <cellStyle name="Currency0 5" xfId="1284" xr:uid="{00000000-0005-0000-0000-000070100000}"/>
    <cellStyle name="Currency0 6" xfId="1285" xr:uid="{00000000-0005-0000-0000-000071100000}"/>
    <cellStyle name="Currency0_Summary Rojana Green Field rev.01" xfId="1286" xr:uid="{00000000-0005-0000-0000-000072100000}"/>
    <cellStyle name="Currency1" xfId="1287" xr:uid="{00000000-0005-0000-0000-000073100000}"/>
    <cellStyle name="custom" xfId="1288" xr:uid="{00000000-0005-0000-0000-000074100000}"/>
    <cellStyle name="Custom - Style8" xfId="1289" xr:uid="{00000000-0005-0000-0000-000075100000}"/>
    <cellStyle name="Dan" xfId="1290" xr:uid="{00000000-0005-0000-0000-000076100000}"/>
    <cellStyle name="Data   - Style2" xfId="1291" xr:uid="{00000000-0005-0000-0000-000077100000}"/>
    <cellStyle name="Data   - Style2 2" xfId="1292" xr:uid="{00000000-0005-0000-0000-000078100000}"/>
    <cellStyle name="Data   - Style2 3" xfId="1293" xr:uid="{00000000-0005-0000-0000-000079100000}"/>
    <cellStyle name="Data   - Style2 4" xfId="1294" xr:uid="{00000000-0005-0000-0000-00007A100000}"/>
    <cellStyle name="Data   - Style2 5" xfId="1295" xr:uid="{00000000-0005-0000-0000-00007B100000}"/>
    <cellStyle name="DataPilot Category" xfId="1296" xr:uid="{00000000-0005-0000-0000-00007C100000}"/>
    <cellStyle name="Date" xfId="1297" xr:uid="{00000000-0005-0000-0000-00007D100000}"/>
    <cellStyle name="Date 2" xfId="1298" xr:uid="{00000000-0005-0000-0000-00007E100000}"/>
    <cellStyle name="Date 3" xfId="1299" xr:uid="{00000000-0005-0000-0000-00007F100000}"/>
    <cellStyle name="Date 4" xfId="1300" xr:uid="{00000000-0005-0000-0000-000080100000}"/>
    <cellStyle name="Date 5" xfId="1301" xr:uid="{00000000-0005-0000-0000-000081100000}"/>
    <cellStyle name="Date 6" xfId="1302" xr:uid="{00000000-0005-0000-0000-000082100000}"/>
    <cellStyle name="Date 7" xfId="1303" xr:uid="{00000000-0005-0000-0000-000083100000}"/>
    <cellStyle name="Date 8" xfId="1304" xr:uid="{00000000-0005-0000-0000-000084100000}"/>
    <cellStyle name="Date 9" xfId="1305" xr:uid="{00000000-0005-0000-0000-000085100000}"/>
    <cellStyle name="Date Short" xfId="1306" xr:uid="{00000000-0005-0000-0000-000086100000}"/>
    <cellStyle name="Date_3-Plumbing" xfId="1307" xr:uid="{00000000-0005-0000-0000-000087100000}"/>
    <cellStyle name="Dezimal [0]_Beschichtung (2)" xfId="1308" xr:uid="{00000000-0005-0000-0000-000088100000}"/>
    <cellStyle name="Dezimal_Beschichtung (2)" xfId="1309" xr:uid="{00000000-0005-0000-0000-000089100000}"/>
    <cellStyle name="Dillernia=14" xfId="1310" xr:uid="{00000000-0005-0000-0000-00008A100000}"/>
    <cellStyle name="Dillernia-15" xfId="1311" xr:uid="{00000000-0005-0000-0000-00008B100000}"/>
    <cellStyle name="Dollar (zero dec)" xfId="1312" xr:uid="{00000000-0005-0000-0000-00008C100000}"/>
    <cellStyle name="E&amp;Y House" xfId="1313" xr:uid="{00000000-0005-0000-0000-00008D100000}"/>
    <cellStyle name="EDS" xfId="1314" xr:uid="{00000000-0005-0000-0000-00008E100000}"/>
    <cellStyle name="Emphasis 1" xfId="1315" xr:uid="{00000000-0005-0000-0000-00008F100000}"/>
    <cellStyle name="Emphasis 2" xfId="1316" xr:uid="{00000000-0005-0000-0000-000090100000}"/>
    <cellStyle name="Emphasis 3" xfId="1317" xr:uid="{00000000-0005-0000-0000-000091100000}"/>
    <cellStyle name="Enter Currency (0)" xfId="1318" xr:uid="{00000000-0005-0000-0000-000092100000}"/>
    <cellStyle name="Enter Currency (2)" xfId="1319" xr:uid="{00000000-0005-0000-0000-000093100000}"/>
    <cellStyle name="Enter Units (0)" xfId="1320" xr:uid="{00000000-0005-0000-0000-000094100000}"/>
    <cellStyle name="Enter Units (1)" xfId="1321" xr:uid="{00000000-0005-0000-0000-000095100000}"/>
    <cellStyle name="Enter Units (2)" xfId="1322" xr:uid="{00000000-0005-0000-0000-000096100000}"/>
    <cellStyle name="Entered" xfId="1323" xr:uid="{00000000-0005-0000-0000-000097100000}"/>
    <cellStyle name="En-t๊te 1" xfId="1324" xr:uid="{00000000-0005-0000-0000-000098100000}"/>
    <cellStyle name="En-t๊te 2" xfId="1325" xr:uid="{00000000-0005-0000-0000-000099100000}"/>
    <cellStyle name="Euro" xfId="1326" xr:uid="{00000000-0005-0000-0000-00009A100000}"/>
    <cellStyle name="Excel Built-in Comma" xfId="1327" xr:uid="{00000000-0005-0000-0000-00009B100000}"/>
    <cellStyle name="Excel Built-in Comma 2" xfId="1328" xr:uid="{00000000-0005-0000-0000-00009C100000}"/>
    <cellStyle name="Excel Built-in Normal" xfId="1329" xr:uid="{00000000-0005-0000-0000-00009D100000}"/>
    <cellStyle name="Excel Built-in Normal 1" xfId="1330" xr:uid="{00000000-0005-0000-0000-00009E100000}"/>
    <cellStyle name="Excel Built-in Normal 2" xfId="1331" xr:uid="{00000000-0005-0000-0000-00009F100000}"/>
    <cellStyle name="Excel Built-in Normal 2 2" xfId="1332" xr:uid="{00000000-0005-0000-0000-0000A0100000}"/>
    <cellStyle name="Excel_BuiltIn_Comma 1" xfId="1333" xr:uid="{00000000-0005-0000-0000-0000A1100000}"/>
    <cellStyle name="Explanatory Text" xfId="1334" xr:uid="{00000000-0005-0000-0000-0000A2100000}"/>
    <cellStyle name="Explanatory Text 2" xfId="1335" xr:uid="{00000000-0005-0000-0000-0000A3100000}"/>
    <cellStyle name="Explanatory Text 2 2" xfId="1336" xr:uid="{00000000-0005-0000-0000-0000A4100000}"/>
    <cellStyle name="Explanatory Text 3" xfId="1337" xr:uid="{00000000-0005-0000-0000-0000A5100000}"/>
    <cellStyle name="Explanatory Text 4" xfId="1338" xr:uid="{00000000-0005-0000-0000-0000A6100000}"/>
    <cellStyle name="Explanatory Text_TYTB-UT_Estimate Cost M&amp;E Rev00B_1301-16" xfId="1339" xr:uid="{00000000-0005-0000-0000-0000A7100000}"/>
    <cellStyle name="Financier0" xfId="1340" xr:uid="{00000000-0005-0000-0000-0000A8100000}"/>
    <cellStyle name="Fixed" xfId="1341" xr:uid="{00000000-0005-0000-0000-0000A9100000}"/>
    <cellStyle name="Fixed 2" xfId="1342" xr:uid="{00000000-0005-0000-0000-0000AA100000}"/>
    <cellStyle name="Fixed 3" xfId="1343" xr:uid="{00000000-0005-0000-0000-0000AB100000}"/>
    <cellStyle name="Fixed 4" xfId="1344" xr:uid="{00000000-0005-0000-0000-0000AC100000}"/>
    <cellStyle name="Fixed 5" xfId="1345" xr:uid="{00000000-0005-0000-0000-0000AD100000}"/>
    <cellStyle name="Fixed 6" xfId="1346" xr:uid="{00000000-0005-0000-0000-0000AE100000}"/>
    <cellStyle name="Fixed 7" xfId="1347" xr:uid="{00000000-0005-0000-0000-0000AF100000}"/>
    <cellStyle name="Fixed 8" xfId="1348" xr:uid="{00000000-0005-0000-0000-0000B0100000}"/>
    <cellStyle name="Fixed 9" xfId="1349" xr:uid="{00000000-0005-0000-0000-0000B1100000}"/>
    <cellStyle name="Fixed_LAMPTAN_Cost Compare BOQ R01 with Minnimum Cost" xfId="1350" xr:uid="{00000000-0005-0000-0000-0000B2100000}"/>
    <cellStyle name="Format Number Column" xfId="1351" xr:uid="{00000000-0005-0000-0000-0000B3100000}"/>
    <cellStyle name="Good" xfId="1352" xr:uid="{00000000-0005-0000-0000-0000B4100000}"/>
    <cellStyle name="Good 2" xfId="1353" xr:uid="{00000000-0005-0000-0000-0000B5100000}"/>
    <cellStyle name="Good 2 2" xfId="1354" xr:uid="{00000000-0005-0000-0000-0000B6100000}"/>
    <cellStyle name="Good 3" xfId="1355" xr:uid="{00000000-0005-0000-0000-0000B7100000}"/>
    <cellStyle name="Good 4" xfId="1356" xr:uid="{00000000-0005-0000-0000-0000B8100000}"/>
    <cellStyle name="Good_TYTB-UT_Estimate Cost M&amp;E Rev00B_1301-16" xfId="1357" xr:uid="{00000000-0005-0000-0000-0000B9100000}"/>
    <cellStyle name="Grey" xfId="1358" xr:uid="{00000000-0005-0000-0000-0000BA100000}"/>
    <cellStyle name="HEADER" xfId="1359" xr:uid="{00000000-0005-0000-0000-0000BB100000}"/>
    <cellStyle name="Header1" xfId="1360" xr:uid="{00000000-0005-0000-0000-0000BC100000}"/>
    <cellStyle name="Header2" xfId="1361" xr:uid="{00000000-0005-0000-0000-0000BD100000}"/>
    <cellStyle name="Header2 2" xfId="1362" xr:uid="{00000000-0005-0000-0000-0000BE100000}"/>
    <cellStyle name="Header2 2 2" xfId="8392" xr:uid="{00000000-0005-0000-0000-0000BF100000}"/>
    <cellStyle name="Header2 3" xfId="8391" xr:uid="{00000000-0005-0000-0000-0000C0100000}"/>
    <cellStyle name="Heading" xfId="1363" xr:uid="{00000000-0005-0000-0000-0000C1100000}"/>
    <cellStyle name="Heading 1" xfId="1364" xr:uid="{00000000-0005-0000-0000-0000C2100000}"/>
    <cellStyle name="Heading 1 2" xfId="1365" xr:uid="{00000000-0005-0000-0000-0000C3100000}"/>
    <cellStyle name="Heading 1 2 2" xfId="1366" xr:uid="{00000000-0005-0000-0000-0000C4100000}"/>
    <cellStyle name="Heading 1 3" xfId="1367" xr:uid="{00000000-0005-0000-0000-0000C5100000}"/>
    <cellStyle name="Heading 1 4" xfId="1368" xr:uid="{00000000-0005-0000-0000-0000C6100000}"/>
    <cellStyle name="Heading 1_Book1" xfId="1369" xr:uid="{00000000-0005-0000-0000-0000C7100000}"/>
    <cellStyle name="Heading 2" xfId="1370" xr:uid="{00000000-0005-0000-0000-0000C8100000}"/>
    <cellStyle name="Heading 2 2" xfId="1371" xr:uid="{00000000-0005-0000-0000-0000C9100000}"/>
    <cellStyle name="Heading 2 2 2" xfId="1372" xr:uid="{00000000-0005-0000-0000-0000CA100000}"/>
    <cellStyle name="Heading 2 3" xfId="1373" xr:uid="{00000000-0005-0000-0000-0000CB100000}"/>
    <cellStyle name="Heading 2 4" xfId="1374" xr:uid="{00000000-0005-0000-0000-0000CC100000}"/>
    <cellStyle name="Heading 2_Book1" xfId="1375" xr:uid="{00000000-0005-0000-0000-0000CD100000}"/>
    <cellStyle name="Heading 3" xfId="1376" xr:uid="{00000000-0005-0000-0000-0000CE100000}"/>
    <cellStyle name="Heading 3 2" xfId="1377" xr:uid="{00000000-0005-0000-0000-0000CF100000}"/>
    <cellStyle name="Heading 3 2 2" xfId="1378" xr:uid="{00000000-0005-0000-0000-0000D0100000}"/>
    <cellStyle name="Heading 3 3" xfId="1379" xr:uid="{00000000-0005-0000-0000-0000D1100000}"/>
    <cellStyle name="Heading 3 4" xfId="1380" xr:uid="{00000000-0005-0000-0000-0000D2100000}"/>
    <cellStyle name="Heading 3_Book1" xfId="1381" xr:uid="{00000000-0005-0000-0000-0000D3100000}"/>
    <cellStyle name="Heading 4" xfId="1382" xr:uid="{00000000-0005-0000-0000-0000D4100000}"/>
    <cellStyle name="Heading 4 2" xfId="1383" xr:uid="{00000000-0005-0000-0000-0000D5100000}"/>
    <cellStyle name="Heading 4 2 2" xfId="1384" xr:uid="{00000000-0005-0000-0000-0000D6100000}"/>
    <cellStyle name="Heading 4 3" xfId="1385" xr:uid="{00000000-0005-0000-0000-0000D7100000}"/>
    <cellStyle name="Heading 4 4" xfId="1386" xr:uid="{00000000-0005-0000-0000-0000D8100000}"/>
    <cellStyle name="Heading 4_Book1" xfId="1387" xr:uid="{00000000-0005-0000-0000-0000D9100000}"/>
    <cellStyle name="HEADING1" xfId="1388" xr:uid="{00000000-0005-0000-0000-0000DA100000}"/>
    <cellStyle name="HEADING1 1" xfId="1389" xr:uid="{00000000-0005-0000-0000-0000DB100000}"/>
    <cellStyle name="HEADING2" xfId="1390" xr:uid="{00000000-0005-0000-0000-0000DC100000}"/>
    <cellStyle name="HEADING2 2" xfId="1391" xr:uid="{00000000-0005-0000-0000-0000DD100000}"/>
    <cellStyle name="HEADING2 3" xfId="1392" xr:uid="{00000000-0005-0000-0000-0000DE100000}"/>
    <cellStyle name="HEADING2 4" xfId="1393" xr:uid="{00000000-0005-0000-0000-0000DF100000}"/>
    <cellStyle name="HEADING2 5" xfId="1394" xr:uid="{00000000-0005-0000-0000-0000E0100000}"/>
    <cellStyle name="HEADING2 6" xfId="1395" xr:uid="{00000000-0005-0000-0000-0000E1100000}"/>
    <cellStyle name="HEADING2 7" xfId="1396" xr:uid="{00000000-0005-0000-0000-0000E2100000}"/>
    <cellStyle name="HEADING2 8" xfId="1397" xr:uid="{00000000-0005-0000-0000-0000E3100000}"/>
    <cellStyle name="HEADING2 9" xfId="1398" xr:uid="{00000000-0005-0000-0000-0000E4100000}"/>
    <cellStyle name="Hyperlink 2" xfId="1399" xr:uid="{00000000-0005-0000-0000-0000E5100000}"/>
    <cellStyle name="Hyperlink 3" xfId="1400" xr:uid="{00000000-0005-0000-0000-0000E6100000}"/>
    <cellStyle name="Hyperlink 4" xfId="1401" xr:uid="{00000000-0005-0000-0000-0000E7100000}"/>
    <cellStyle name="Hyperlink 5" xfId="1402" xr:uid="{00000000-0005-0000-0000-0000E8100000}"/>
    <cellStyle name="Hyperlink 6" xfId="1403" xr:uid="{00000000-0005-0000-0000-0000E9100000}"/>
    <cellStyle name="Hyperlink 7" xfId="1404" xr:uid="{00000000-0005-0000-0000-0000EA100000}"/>
    <cellStyle name="Hyperlink 8" xfId="1405" xr:uid="{00000000-0005-0000-0000-0000EB100000}"/>
    <cellStyle name="Hyperlink seguido" xfId="1406" xr:uid="{00000000-0005-0000-0000-0000EC100000}"/>
    <cellStyle name="Indent" xfId="1407" xr:uid="{00000000-0005-0000-0000-0000ED100000}"/>
    <cellStyle name="Input" xfId="1408" xr:uid="{00000000-0005-0000-0000-0000EE100000}"/>
    <cellStyle name="Input [yellow]" xfId="1409" xr:uid="{00000000-0005-0000-0000-0000EF100000}"/>
    <cellStyle name="Input [yellow] 2" xfId="1410" xr:uid="{00000000-0005-0000-0000-0000F0100000}"/>
    <cellStyle name="Input [yellow] 2 2" xfId="8394" xr:uid="{00000000-0005-0000-0000-0000F1100000}"/>
    <cellStyle name="Input [yellow] 3" xfId="8393" xr:uid="{00000000-0005-0000-0000-0000F2100000}"/>
    <cellStyle name="Input 10" xfId="1411" xr:uid="{00000000-0005-0000-0000-0000F3100000}"/>
    <cellStyle name="Input 10 2" xfId="1412" xr:uid="{00000000-0005-0000-0000-0000F4100000}"/>
    <cellStyle name="Input 10 3" xfId="1413" xr:uid="{00000000-0005-0000-0000-0000F5100000}"/>
    <cellStyle name="Input 10 4" xfId="1414" xr:uid="{00000000-0005-0000-0000-0000F6100000}"/>
    <cellStyle name="Input 10 5" xfId="1415" xr:uid="{00000000-0005-0000-0000-0000F7100000}"/>
    <cellStyle name="Input 100" xfId="1416" xr:uid="{00000000-0005-0000-0000-0000F8100000}"/>
    <cellStyle name="Input 101" xfId="1417" xr:uid="{00000000-0005-0000-0000-0000F9100000}"/>
    <cellStyle name="Input 102" xfId="1418" xr:uid="{00000000-0005-0000-0000-0000FA100000}"/>
    <cellStyle name="Input 103" xfId="1419" xr:uid="{00000000-0005-0000-0000-0000FB100000}"/>
    <cellStyle name="Input 104" xfId="1420" xr:uid="{00000000-0005-0000-0000-0000FC100000}"/>
    <cellStyle name="Input 105" xfId="1421" xr:uid="{00000000-0005-0000-0000-0000FD100000}"/>
    <cellStyle name="Input 106" xfId="1422" xr:uid="{00000000-0005-0000-0000-0000FE100000}"/>
    <cellStyle name="Input 107" xfId="1423" xr:uid="{00000000-0005-0000-0000-0000FF100000}"/>
    <cellStyle name="Input 108" xfId="1424" xr:uid="{00000000-0005-0000-0000-000000110000}"/>
    <cellStyle name="Input 109" xfId="1425" xr:uid="{00000000-0005-0000-0000-000001110000}"/>
    <cellStyle name="Input 11" xfId="1426" xr:uid="{00000000-0005-0000-0000-000002110000}"/>
    <cellStyle name="Input 11 2" xfId="1427" xr:uid="{00000000-0005-0000-0000-000003110000}"/>
    <cellStyle name="Input 11 3" xfId="1428" xr:uid="{00000000-0005-0000-0000-000004110000}"/>
    <cellStyle name="Input 11 4" xfId="1429" xr:uid="{00000000-0005-0000-0000-000005110000}"/>
    <cellStyle name="Input 11 5" xfId="1430" xr:uid="{00000000-0005-0000-0000-000006110000}"/>
    <cellStyle name="Input 110" xfId="1431" xr:uid="{00000000-0005-0000-0000-000007110000}"/>
    <cellStyle name="Input 111" xfId="1432" xr:uid="{00000000-0005-0000-0000-000008110000}"/>
    <cellStyle name="Input 112" xfId="1433" xr:uid="{00000000-0005-0000-0000-000009110000}"/>
    <cellStyle name="Input 113" xfId="1434" xr:uid="{00000000-0005-0000-0000-00000A110000}"/>
    <cellStyle name="Input 114" xfId="1435" xr:uid="{00000000-0005-0000-0000-00000B110000}"/>
    <cellStyle name="Input 115" xfId="1436" xr:uid="{00000000-0005-0000-0000-00000C110000}"/>
    <cellStyle name="Input 116" xfId="1437" xr:uid="{00000000-0005-0000-0000-00000D110000}"/>
    <cellStyle name="Input 117" xfId="1438" xr:uid="{00000000-0005-0000-0000-00000E110000}"/>
    <cellStyle name="Input 118" xfId="1439" xr:uid="{00000000-0005-0000-0000-00000F110000}"/>
    <cellStyle name="Input 119" xfId="1440" xr:uid="{00000000-0005-0000-0000-000010110000}"/>
    <cellStyle name="Input 12" xfId="1441" xr:uid="{00000000-0005-0000-0000-000011110000}"/>
    <cellStyle name="Input 12 2" xfId="1442" xr:uid="{00000000-0005-0000-0000-000012110000}"/>
    <cellStyle name="Input 12 3" xfId="1443" xr:uid="{00000000-0005-0000-0000-000013110000}"/>
    <cellStyle name="Input 12 4" xfId="1444" xr:uid="{00000000-0005-0000-0000-000014110000}"/>
    <cellStyle name="Input 12 5" xfId="1445" xr:uid="{00000000-0005-0000-0000-000015110000}"/>
    <cellStyle name="Input 120" xfId="1446" xr:uid="{00000000-0005-0000-0000-000016110000}"/>
    <cellStyle name="Input 121" xfId="1447" xr:uid="{00000000-0005-0000-0000-000017110000}"/>
    <cellStyle name="Input 122" xfId="1448" xr:uid="{00000000-0005-0000-0000-000018110000}"/>
    <cellStyle name="Input 123" xfId="1449" xr:uid="{00000000-0005-0000-0000-000019110000}"/>
    <cellStyle name="Input 124" xfId="1450" xr:uid="{00000000-0005-0000-0000-00001A110000}"/>
    <cellStyle name="Input 125" xfId="1451" xr:uid="{00000000-0005-0000-0000-00001B110000}"/>
    <cellStyle name="Input 126" xfId="1452" xr:uid="{00000000-0005-0000-0000-00001C110000}"/>
    <cellStyle name="Input 127" xfId="1453" xr:uid="{00000000-0005-0000-0000-00001D110000}"/>
    <cellStyle name="Input 128" xfId="1454" xr:uid="{00000000-0005-0000-0000-00001E110000}"/>
    <cellStyle name="Input 129" xfId="1455" xr:uid="{00000000-0005-0000-0000-00001F110000}"/>
    <cellStyle name="Input 13" xfId="1456" xr:uid="{00000000-0005-0000-0000-000020110000}"/>
    <cellStyle name="Input 13 2" xfId="1457" xr:uid="{00000000-0005-0000-0000-000021110000}"/>
    <cellStyle name="Input 13 3" xfId="1458" xr:uid="{00000000-0005-0000-0000-000022110000}"/>
    <cellStyle name="Input 13 4" xfId="1459" xr:uid="{00000000-0005-0000-0000-000023110000}"/>
    <cellStyle name="Input 13 5" xfId="1460" xr:uid="{00000000-0005-0000-0000-000024110000}"/>
    <cellStyle name="Input 130" xfId="1461" xr:uid="{00000000-0005-0000-0000-000025110000}"/>
    <cellStyle name="Input 131" xfId="1462" xr:uid="{00000000-0005-0000-0000-000026110000}"/>
    <cellStyle name="Input 132" xfId="1463" xr:uid="{00000000-0005-0000-0000-000027110000}"/>
    <cellStyle name="Input 133" xfId="1464" xr:uid="{00000000-0005-0000-0000-000028110000}"/>
    <cellStyle name="Input 134" xfId="1465" xr:uid="{00000000-0005-0000-0000-000029110000}"/>
    <cellStyle name="Input 135" xfId="1466" xr:uid="{00000000-0005-0000-0000-00002A110000}"/>
    <cellStyle name="Input 136" xfId="1467" xr:uid="{00000000-0005-0000-0000-00002B110000}"/>
    <cellStyle name="Input 137" xfId="1468" xr:uid="{00000000-0005-0000-0000-00002C110000}"/>
    <cellStyle name="Input 138" xfId="1469" xr:uid="{00000000-0005-0000-0000-00002D110000}"/>
    <cellStyle name="Input 139" xfId="1470" xr:uid="{00000000-0005-0000-0000-00002E110000}"/>
    <cellStyle name="Input 14" xfId="1471" xr:uid="{00000000-0005-0000-0000-00002F110000}"/>
    <cellStyle name="Input 14 2" xfId="1472" xr:uid="{00000000-0005-0000-0000-000030110000}"/>
    <cellStyle name="Input 14 3" xfId="1473" xr:uid="{00000000-0005-0000-0000-000031110000}"/>
    <cellStyle name="Input 14 4" xfId="1474" xr:uid="{00000000-0005-0000-0000-000032110000}"/>
    <cellStyle name="Input 14 5" xfId="1475" xr:uid="{00000000-0005-0000-0000-000033110000}"/>
    <cellStyle name="Input 140" xfId="1476" xr:uid="{00000000-0005-0000-0000-000034110000}"/>
    <cellStyle name="Input 141" xfId="1477" xr:uid="{00000000-0005-0000-0000-000035110000}"/>
    <cellStyle name="Input 142" xfId="1478" xr:uid="{00000000-0005-0000-0000-000036110000}"/>
    <cellStyle name="Input 143" xfId="1479" xr:uid="{00000000-0005-0000-0000-000037110000}"/>
    <cellStyle name="Input 144" xfId="1480" xr:uid="{00000000-0005-0000-0000-000038110000}"/>
    <cellStyle name="Input 145" xfId="1481" xr:uid="{00000000-0005-0000-0000-000039110000}"/>
    <cellStyle name="Input 146" xfId="5315" xr:uid="{00000000-0005-0000-0000-00003A110000}"/>
    <cellStyle name="Input 147" xfId="6276" xr:uid="{00000000-0005-0000-0000-00003B110000}"/>
    <cellStyle name="Input 148" xfId="6295" xr:uid="{00000000-0005-0000-0000-00003C110000}"/>
    <cellStyle name="Input 149" xfId="5871" xr:uid="{00000000-0005-0000-0000-00003D110000}"/>
    <cellStyle name="Input 15" xfId="1482" xr:uid="{00000000-0005-0000-0000-00003E110000}"/>
    <cellStyle name="Input 15 2" xfId="1483" xr:uid="{00000000-0005-0000-0000-00003F110000}"/>
    <cellStyle name="Input 15 3" xfId="1484" xr:uid="{00000000-0005-0000-0000-000040110000}"/>
    <cellStyle name="Input 15 4" xfId="1485" xr:uid="{00000000-0005-0000-0000-000041110000}"/>
    <cellStyle name="Input 15 5" xfId="1486" xr:uid="{00000000-0005-0000-0000-000042110000}"/>
    <cellStyle name="Input 150" xfId="6286" xr:uid="{00000000-0005-0000-0000-000043110000}"/>
    <cellStyle name="Input 151" xfId="6317" xr:uid="{00000000-0005-0000-0000-000044110000}"/>
    <cellStyle name="Input 152" xfId="7722" xr:uid="{00000000-0005-0000-0000-000045110000}"/>
    <cellStyle name="Input 153" xfId="7946" xr:uid="{00000000-0005-0000-0000-000046110000}"/>
    <cellStyle name="Input 154" xfId="7307" xr:uid="{00000000-0005-0000-0000-000047110000}"/>
    <cellStyle name="Input 155" xfId="7915" xr:uid="{00000000-0005-0000-0000-000048110000}"/>
    <cellStyle name="Input 156" xfId="7218" xr:uid="{00000000-0005-0000-0000-000049110000}"/>
    <cellStyle name="Input 157" xfId="7889" xr:uid="{00000000-0005-0000-0000-00004A110000}"/>
    <cellStyle name="Input 158" xfId="7199" xr:uid="{00000000-0005-0000-0000-00004B110000}"/>
    <cellStyle name="Input 159" xfId="7866" xr:uid="{00000000-0005-0000-0000-00004C110000}"/>
    <cellStyle name="Input 16" xfId="1487" xr:uid="{00000000-0005-0000-0000-00004D110000}"/>
    <cellStyle name="Input 16 2" xfId="1488" xr:uid="{00000000-0005-0000-0000-00004E110000}"/>
    <cellStyle name="Input 16 3" xfId="1489" xr:uid="{00000000-0005-0000-0000-00004F110000}"/>
    <cellStyle name="Input 16 4" xfId="1490" xr:uid="{00000000-0005-0000-0000-000050110000}"/>
    <cellStyle name="Input 16 5" xfId="1491" xr:uid="{00000000-0005-0000-0000-000051110000}"/>
    <cellStyle name="Input 160" xfId="7180" xr:uid="{00000000-0005-0000-0000-000052110000}"/>
    <cellStyle name="Input 161" xfId="7849" xr:uid="{00000000-0005-0000-0000-000053110000}"/>
    <cellStyle name="Input 162" xfId="7127" xr:uid="{00000000-0005-0000-0000-000054110000}"/>
    <cellStyle name="Input 163" xfId="7832" xr:uid="{00000000-0005-0000-0000-000055110000}"/>
    <cellStyle name="Input 164" xfId="7110" xr:uid="{00000000-0005-0000-0000-000056110000}"/>
    <cellStyle name="Input 165" xfId="7817" xr:uid="{00000000-0005-0000-0000-000057110000}"/>
    <cellStyle name="Input 166" xfId="6985" xr:uid="{00000000-0005-0000-0000-000058110000}"/>
    <cellStyle name="Input 167" xfId="7803" xr:uid="{00000000-0005-0000-0000-000059110000}"/>
    <cellStyle name="Input 168" xfId="6888" xr:uid="{00000000-0005-0000-0000-00005A110000}"/>
    <cellStyle name="Input 169" xfId="7789" xr:uid="{00000000-0005-0000-0000-00005B110000}"/>
    <cellStyle name="Input 17" xfId="1492" xr:uid="{00000000-0005-0000-0000-00005C110000}"/>
    <cellStyle name="Input 17 2" xfId="1493" xr:uid="{00000000-0005-0000-0000-00005D110000}"/>
    <cellStyle name="Input 17 3" xfId="1494" xr:uid="{00000000-0005-0000-0000-00005E110000}"/>
    <cellStyle name="Input 17 4" xfId="1495" xr:uid="{00000000-0005-0000-0000-00005F110000}"/>
    <cellStyle name="Input 17 5" xfId="1496" xr:uid="{00000000-0005-0000-0000-000060110000}"/>
    <cellStyle name="Input 170" xfId="6838" xr:uid="{00000000-0005-0000-0000-000061110000}"/>
    <cellStyle name="Input 171" xfId="7777" xr:uid="{00000000-0005-0000-0000-000062110000}"/>
    <cellStyle name="Input 172" xfId="7939" xr:uid="{00000000-0005-0000-0000-000063110000}"/>
    <cellStyle name="Input 173" xfId="7768" xr:uid="{00000000-0005-0000-0000-000064110000}"/>
    <cellStyle name="Input 174" xfId="7843" xr:uid="{00000000-0005-0000-0000-000065110000}"/>
    <cellStyle name="Input 175" xfId="7929" xr:uid="{00000000-0005-0000-0000-000066110000}"/>
    <cellStyle name="Input 176" xfId="7122" xr:uid="{00000000-0005-0000-0000-000067110000}"/>
    <cellStyle name="Input 177" xfId="7901" xr:uid="{00000000-0005-0000-0000-000068110000}"/>
    <cellStyle name="Input 178" xfId="7106" xr:uid="{00000000-0005-0000-0000-000069110000}"/>
    <cellStyle name="Input 179" xfId="7876" xr:uid="{00000000-0005-0000-0000-00006A110000}"/>
    <cellStyle name="Input 18" xfId="1497" xr:uid="{00000000-0005-0000-0000-00006B110000}"/>
    <cellStyle name="Input 18 2" xfId="1498" xr:uid="{00000000-0005-0000-0000-00006C110000}"/>
    <cellStyle name="Input 18 3" xfId="1499" xr:uid="{00000000-0005-0000-0000-00006D110000}"/>
    <cellStyle name="Input 18 4" xfId="1500" xr:uid="{00000000-0005-0000-0000-00006E110000}"/>
    <cellStyle name="Input 18 5" xfId="1501" xr:uid="{00000000-0005-0000-0000-00006F110000}"/>
    <cellStyle name="Input 180" xfId="6981" xr:uid="{00000000-0005-0000-0000-000070110000}"/>
    <cellStyle name="Input 181" xfId="7800" xr:uid="{00000000-0005-0000-0000-000071110000}"/>
    <cellStyle name="Input 182" xfId="6884" xr:uid="{00000000-0005-0000-0000-000072110000}"/>
    <cellStyle name="Input 183" xfId="7787" xr:uid="{00000000-0005-0000-0000-000073110000}"/>
    <cellStyle name="Input 184" xfId="6836" xr:uid="{00000000-0005-0000-0000-000074110000}"/>
    <cellStyle name="Input 185" xfId="7776" xr:uid="{00000000-0005-0000-0000-000075110000}"/>
    <cellStyle name="Input 186" xfId="6789" xr:uid="{00000000-0005-0000-0000-000076110000}"/>
    <cellStyle name="Input 187" xfId="7767" xr:uid="{00000000-0005-0000-0000-000077110000}"/>
    <cellStyle name="Input 188" xfId="6773" xr:uid="{00000000-0005-0000-0000-000078110000}"/>
    <cellStyle name="Input 189" xfId="7758" xr:uid="{00000000-0005-0000-0000-000079110000}"/>
    <cellStyle name="Input 19" xfId="1502" xr:uid="{00000000-0005-0000-0000-00007A110000}"/>
    <cellStyle name="Input 19 2" xfId="1503" xr:uid="{00000000-0005-0000-0000-00007B110000}"/>
    <cellStyle name="Input 19 3" xfId="1504" xr:uid="{00000000-0005-0000-0000-00007C110000}"/>
    <cellStyle name="Input 19 4" xfId="1505" xr:uid="{00000000-0005-0000-0000-00007D110000}"/>
    <cellStyle name="Input 19 5" xfId="1506" xr:uid="{00000000-0005-0000-0000-00007E110000}"/>
    <cellStyle name="Input 190" xfId="6749" xr:uid="{00000000-0005-0000-0000-00007F110000}"/>
    <cellStyle name="Input 191" xfId="7749" xr:uid="{00000000-0005-0000-0000-000080110000}"/>
    <cellStyle name="Input 192" xfId="6739" xr:uid="{00000000-0005-0000-0000-000081110000}"/>
    <cellStyle name="Input 193" xfId="7741" xr:uid="{00000000-0005-0000-0000-000082110000}"/>
    <cellStyle name="Input 194" xfId="6728" xr:uid="{00000000-0005-0000-0000-000083110000}"/>
    <cellStyle name="Input 195" xfId="6340" xr:uid="{00000000-0005-0000-0000-000084110000}"/>
    <cellStyle name="Input 196" xfId="6718" xr:uid="{00000000-0005-0000-0000-000085110000}"/>
    <cellStyle name="Input 197" xfId="6347" xr:uid="{00000000-0005-0000-0000-000086110000}"/>
    <cellStyle name="Input 198" xfId="7935" xr:uid="{00000000-0005-0000-0000-000087110000}"/>
    <cellStyle name="Input 199" xfId="6305" xr:uid="{00000000-0005-0000-0000-000088110000}"/>
    <cellStyle name="Input 2" xfId="1507" xr:uid="{00000000-0005-0000-0000-000089110000}"/>
    <cellStyle name="Input 2 2" xfId="1508" xr:uid="{00000000-0005-0000-0000-00008A110000}"/>
    <cellStyle name="Input 2 3" xfId="1509" xr:uid="{00000000-0005-0000-0000-00008B110000}"/>
    <cellStyle name="Input 2 4" xfId="1510" xr:uid="{00000000-0005-0000-0000-00008C110000}"/>
    <cellStyle name="Input 2 5" xfId="1511" xr:uid="{00000000-0005-0000-0000-00008D110000}"/>
    <cellStyle name="Input 2 6" xfId="1512" xr:uid="{00000000-0005-0000-0000-00008E110000}"/>
    <cellStyle name="Input 2 7" xfId="1513" xr:uid="{00000000-0005-0000-0000-00008F110000}"/>
    <cellStyle name="Input 20" xfId="1514" xr:uid="{00000000-0005-0000-0000-000090110000}"/>
    <cellStyle name="Input 20 2" xfId="1515" xr:uid="{00000000-0005-0000-0000-000091110000}"/>
    <cellStyle name="Input 20 3" xfId="1516" xr:uid="{00000000-0005-0000-0000-000092110000}"/>
    <cellStyle name="Input 20 4" xfId="1517" xr:uid="{00000000-0005-0000-0000-000093110000}"/>
    <cellStyle name="Input 20 5" xfId="1518" xr:uid="{00000000-0005-0000-0000-000094110000}"/>
    <cellStyle name="Input 200" xfId="7908" xr:uid="{00000000-0005-0000-0000-000095110000}"/>
    <cellStyle name="Input 201" xfId="6356" xr:uid="{00000000-0005-0000-0000-000096110000}"/>
    <cellStyle name="Input 202" xfId="7883" xr:uid="{00000000-0005-0000-0000-000097110000}"/>
    <cellStyle name="Input 203" xfId="6360" xr:uid="{00000000-0005-0000-0000-000098110000}"/>
    <cellStyle name="Input 204" xfId="7976" xr:uid="{00000000-0005-0000-0000-000099110000}"/>
    <cellStyle name="Input 205" xfId="6364" xr:uid="{00000000-0005-0000-0000-00009A110000}"/>
    <cellStyle name="Input 206" xfId="7842" xr:uid="{00000000-0005-0000-0000-00009B110000}"/>
    <cellStyle name="Input 207" xfId="7977" xr:uid="{00000000-0005-0000-0000-00009C110000}"/>
    <cellStyle name="Input 208" xfId="7826" xr:uid="{00000000-0005-0000-0000-00009D110000}"/>
    <cellStyle name="Input 209" xfId="7980" xr:uid="{00000000-0005-0000-0000-00009E110000}"/>
    <cellStyle name="Input 21" xfId="1519" xr:uid="{00000000-0005-0000-0000-00009F110000}"/>
    <cellStyle name="Input 21 2" xfId="1520" xr:uid="{00000000-0005-0000-0000-0000A0110000}"/>
    <cellStyle name="Input 21 3" xfId="1521" xr:uid="{00000000-0005-0000-0000-0000A1110000}"/>
    <cellStyle name="Input 21 4" xfId="1522" xr:uid="{00000000-0005-0000-0000-0000A2110000}"/>
    <cellStyle name="Input 21 5" xfId="1523" xr:uid="{00000000-0005-0000-0000-0000A3110000}"/>
    <cellStyle name="Input 210" xfId="7812" xr:uid="{00000000-0005-0000-0000-0000A4110000}"/>
    <cellStyle name="Input 211" xfId="6979" xr:uid="{00000000-0005-0000-0000-0000A5110000}"/>
    <cellStyle name="Input 212" xfId="7797" xr:uid="{00000000-0005-0000-0000-0000A6110000}"/>
    <cellStyle name="Input 213" xfId="6863" xr:uid="{00000000-0005-0000-0000-0000A7110000}"/>
    <cellStyle name="Input 214" xfId="7784" xr:uid="{00000000-0005-0000-0000-0000A8110000}"/>
    <cellStyle name="Input 215" xfId="6833" xr:uid="{00000000-0005-0000-0000-0000A9110000}"/>
    <cellStyle name="Input 216" xfId="7773" xr:uid="{00000000-0005-0000-0000-0000AA110000}"/>
    <cellStyle name="Input 217" xfId="6786" xr:uid="{00000000-0005-0000-0000-0000AB110000}"/>
    <cellStyle name="Input 218" xfId="7764" xr:uid="{00000000-0005-0000-0000-0000AC110000}"/>
    <cellStyle name="Input 219" xfId="6304" xr:uid="{00000000-0005-0000-0000-0000AD110000}"/>
    <cellStyle name="Input 22" xfId="1524" xr:uid="{00000000-0005-0000-0000-0000AE110000}"/>
    <cellStyle name="Input 22 2" xfId="1525" xr:uid="{00000000-0005-0000-0000-0000AF110000}"/>
    <cellStyle name="Input 22 3" xfId="1526" xr:uid="{00000000-0005-0000-0000-0000B0110000}"/>
    <cellStyle name="Input 22 4" xfId="1527" xr:uid="{00000000-0005-0000-0000-0000B1110000}"/>
    <cellStyle name="Input 22 5" xfId="1528" xr:uid="{00000000-0005-0000-0000-0000B2110000}"/>
    <cellStyle name="Input 220" xfId="7755" xr:uid="{00000000-0005-0000-0000-0000B3110000}"/>
    <cellStyle name="Input 221" xfId="6746" xr:uid="{00000000-0005-0000-0000-0000B4110000}"/>
    <cellStyle name="Input 222" xfId="7746" xr:uid="{00000000-0005-0000-0000-0000B5110000}"/>
    <cellStyle name="Input 223" xfId="6736" xr:uid="{00000000-0005-0000-0000-0000B6110000}"/>
    <cellStyle name="Input 224" xfId="7738" xr:uid="{00000000-0005-0000-0000-0000B7110000}"/>
    <cellStyle name="Input 225" xfId="6726" xr:uid="{00000000-0005-0000-0000-0000B8110000}"/>
    <cellStyle name="Input 226" xfId="6343" xr:uid="{00000000-0005-0000-0000-0000B9110000}"/>
    <cellStyle name="Input 227" xfId="6716" xr:uid="{00000000-0005-0000-0000-0000BA110000}"/>
    <cellStyle name="Input 228" xfId="7715" xr:uid="{00000000-0005-0000-0000-0000BB110000}"/>
    <cellStyle name="Input 229" xfId="6709" xr:uid="{00000000-0005-0000-0000-0000BC110000}"/>
    <cellStyle name="Input 23" xfId="1529" xr:uid="{00000000-0005-0000-0000-0000BD110000}"/>
    <cellStyle name="Input 23 2" xfId="1530" xr:uid="{00000000-0005-0000-0000-0000BE110000}"/>
    <cellStyle name="Input 23 3" xfId="1531" xr:uid="{00000000-0005-0000-0000-0000BF110000}"/>
    <cellStyle name="Input 23 4" xfId="1532" xr:uid="{00000000-0005-0000-0000-0000C0110000}"/>
    <cellStyle name="Input 23 5" xfId="1533" xr:uid="{00000000-0005-0000-0000-0000C1110000}"/>
    <cellStyle name="Input 230" xfId="7300" xr:uid="{00000000-0005-0000-0000-0000C2110000}"/>
    <cellStyle name="Input 231" xfId="6703" xr:uid="{00000000-0005-0000-0000-0000C3110000}"/>
    <cellStyle name="Input 232" xfId="7732" xr:uid="{00000000-0005-0000-0000-0000C4110000}"/>
    <cellStyle name="Input 233" xfId="6697" xr:uid="{00000000-0005-0000-0000-0000C5110000}"/>
    <cellStyle name="Input 234" xfId="7965" xr:uid="{00000000-0005-0000-0000-0000C6110000}"/>
    <cellStyle name="Input 235" xfId="6690" xr:uid="{00000000-0005-0000-0000-0000C7110000}"/>
    <cellStyle name="Input 236" xfId="7970" xr:uid="{00000000-0005-0000-0000-0000C8110000}"/>
    <cellStyle name="Input 237" xfId="6684" xr:uid="{00000000-0005-0000-0000-0000C9110000}"/>
    <cellStyle name="Input 238" xfId="6371" xr:uid="{00000000-0005-0000-0000-0000CA110000}"/>
    <cellStyle name="Input 239" xfId="6679" xr:uid="{00000000-0005-0000-0000-0000CB110000}"/>
    <cellStyle name="Input 24" xfId="1534" xr:uid="{00000000-0005-0000-0000-0000CC110000}"/>
    <cellStyle name="Input 24 2" xfId="1535" xr:uid="{00000000-0005-0000-0000-0000CD110000}"/>
    <cellStyle name="Input 24 3" xfId="1536" xr:uid="{00000000-0005-0000-0000-0000CE110000}"/>
    <cellStyle name="Input 24 4" xfId="1537" xr:uid="{00000000-0005-0000-0000-0000CF110000}"/>
    <cellStyle name="Input 24 5" xfId="1538" xr:uid="{00000000-0005-0000-0000-0000D0110000}"/>
    <cellStyle name="Input 240" xfId="6376" xr:uid="{00000000-0005-0000-0000-0000D1110000}"/>
    <cellStyle name="Input 241" xfId="6675" xr:uid="{00000000-0005-0000-0000-0000D2110000}"/>
    <cellStyle name="Input 242" xfId="6380" xr:uid="{00000000-0005-0000-0000-0000D3110000}"/>
    <cellStyle name="Input 243" xfId="6671" xr:uid="{00000000-0005-0000-0000-0000D4110000}"/>
    <cellStyle name="Input 244" xfId="6385" xr:uid="{00000000-0005-0000-0000-0000D5110000}"/>
    <cellStyle name="Input 245" xfId="6666" xr:uid="{00000000-0005-0000-0000-0000D6110000}"/>
    <cellStyle name="Input 246" xfId="6389" xr:uid="{00000000-0005-0000-0000-0000D7110000}"/>
    <cellStyle name="Input 247" xfId="6662" xr:uid="{00000000-0005-0000-0000-0000D8110000}"/>
    <cellStyle name="Input 248" xfId="6393" xr:uid="{00000000-0005-0000-0000-0000D9110000}"/>
    <cellStyle name="Input 249" xfId="6658" xr:uid="{00000000-0005-0000-0000-0000DA110000}"/>
    <cellStyle name="Input 25" xfId="1539" xr:uid="{00000000-0005-0000-0000-0000DB110000}"/>
    <cellStyle name="Input 25 2" xfId="1540" xr:uid="{00000000-0005-0000-0000-0000DC110000}"/>
    <cellStyle name="Input 25 3" xfId="1541" xr:uid="{00000000-0005-0000-0000-0000DD110000}"/>
    <cellStyle name="Input 25 4" xfId="1542" xr:uid="{00000000-0005-0000-0000-0000DE110000}"/>
    <cellStyle name="Input 25 5" xfId="1543" xr:uid="{00000000-0005-0000-0000-0000DF110000}"/>
    <cellStyle name="Input 250" xfId="6397" xr:uid="{00000000-0005-0000-0000-0000E0110000}"/>
    <cellStyle name="Input 251" xfId="6654" xr:uid="{00000000-0005-0000-0000-0000E1110000}"/>
    <cellStyle name="Input 252" xfId="6401" xr:uid="{00000000-0005-0000-0000-0000E2110000}"/>
    <cellStyle name="Input 253" xfId="6650" xr:uid="{00000000-0005-0000-0000-0000E3110000}"/>
    <cellStyle name="Input 254" xfId="6406" xr:uid="{00000000-0005-0000-0000-0000E4110000}"/>
    <cellStyle name="Input 26" xfId="1544" xr:uid="{00000000-0005-0000-0000-0000E5110000}"/>
    <cellStyle name="Input 26 2" xfId="1545" xr:uid="{00000000-0005-0000-0000-0000E6110000}"/>
    <cellStyle name="Input 26 3" xfId="1546" xr:uid="{00000000-0005-0000-0000-0000E7110000}"/>
    <cellStyle name="Input 26 4" xfId="1547" xr:uid="{00000000-0005-0000-0000-0000E8110000}"/>
    <cellStyle name="Input 26 5" xfId="1548" xr:uid="{00000000-0005-0000-0000-0000E9110000}"/>
    <cellStyle name="Input 27" xfId="1549" xr:uid="{00000000-0005-0000-0000-0000EA110000}"/>
    <cellStyle name="Input 27 2" xfId="1550" xr:uid="{00000000-0005-0000-0000-0000EB110000}"/>
    <cellStyle name="Input 27 3" xfId="1551" xr:uid="{00000000-0005-0000-0000-0000EC110000}"/>
    <cellStyle name="Input 27 4" xfId="1552" xr:uid="{00000000-0005-0000-0000-0000ED110000}"/>
    <cellStyle name="Input 27 5" xfId="1553" xr:uid="{00000000-0005-0000-0000-0000EE110000}"/>
    <cellStyle name="Input 28" xfId="1554" xr:uid="{00000000-0005-0000-0000-0000EF110000}"/>
    <cellStyle name="Input 28 2" xfId="1555" xr:uid="{00000000-0005-0000-0000-0000F0110000}"/>
    <cellStyle name="Input 28 3" xfId="1556" xr:uid="{00000000-0005-0000-0000-0000F1110000}"/>
    <cellStyle name="Input 28 4" xfId="1557" xr:uid="{00000000-0005-0000-0000-0000F2110000}"/>
    <cellStyle name="Input 28 5" xfId="1558" xr:uid="{00000000-0005-0000-0000-0000F3110000}"/>
    <cellStyle name="Input 29" xfId="1559" xr:uid="{00000000-0005-0000-0000-0000F4110000}"/>
    <cellStyle name="Input 29 2" xfId="1560" xr:uid="{00000000-0005-0000-0000-0000F5110000}"/>
    <cellStyle name="Input 29 3" xfId="1561" xr:uid="{00000000-0005-0000-0000-0000F6110000}"/>
    <cellStyle name="Input 29 4" xfId="1562" xr:uid="{00000000-0005-0000-0000-0000F7110000}"/>
    <cellStyle name="Input 29 5" xfId="1563" xr:uid="{00000000-0005-0000-0000-0000F8110000}"/>
    <cellStyle name="Input 3" xfId="1564" xr:uid="{00000000-0005-0000-0000-0000F9110000}"/>
    <cellStyle name="Input 3 2" xfId="1565" xr:uid="{00000000-0005-0000-0000-0000FA110000}"/>
    <cellStyle name="Input 3 3" xfId="1566" xr:uid="{00000000-0005-0000-0000-0000FB110000}"/>
    <cellStyle name="Input 3 4" xfId="1567" xr:uid="{00000000-0005-0000-0000-0000FC110000}"/>
    <cellStyle name="Input 3 5" xfId="1568" xr:uid="{00000000-0005-0000-0000-0000FD110000}"/>
    <cellStyle name="Input 30" xfId="1569" xr:uid="{00000000-0005-0000-0000-0000FE110000}"/>
    <cellStyle name="Input 31" xfId="1570" xr:uid="{00000000-0005-0000-0000-0000FF110000}"/>
    <cellStyle name="Input 32" xfId="1571" xr:uid="{00000000-0005-0000-0000-000000120000}"/>
    <cellStyle name="Input 33" xfId="1572" xr:uid="{00000000-0005-0000-0000-000001120000}"/>
    <cellStyle name="Input 34" xfId="1573" xr:uid="{00000000-0005-0000-0000-000002120000}"/>
    <cellStyle name="Input 35" xfId="1574" xr:uid="{00000000-0005-0000-0000-000003120000}"/>
    <cellStyle name="Input 36" xfId="1575" xr:uid="{00000000-0005-0000-0000-000004120000}"/>
    <cellStyle name="Input 37" xfId="1576" xr:uid="{00000000-0005-0000-0000-000005120000}"/>
    <cellStyle name="Input 38" xfId="1577" xr:uid="{00000000-0005-0000-0000-000006120000}"/>
    <cellStyle name="Input 39" xfId="1578" xr:uid="{00000000-0005-0000-0000-000007120000}"/>
    <cellStyle name="Input 4" xfId="1579" xr:uid="{00000000-0005-0000-0000-000008120000}"/>
    <cellStyle name="Input 4 2" xfId="1580" xr:uid="{00000000-0005-0000-0000-000009120000}"/>
    <cellStyle name="Input 4 3" xfId="1581" xr:uid="{00000000-0005-0000-0000-00000A120000}"/>
    <cellStyle name="Input 4 4" xfId="1582" xr:uid="{00000000-0005-0000-0000-00000B120000}"/>
    <cellStyle name="Input 4 5" xfId="1583" xr:uid="{00000000-0005-0000-0000-00000C120000}"/>
    <cellStyle name="Input 40" xfId="1584" xr:uid="{00000000-0005-0000-0000-00000D120000}"/>
    <cellStyle name="Input 41" xfId="1585" xr:uid="{00000000-0005-0000-0000-00000E120000}"/>
    <cellStyle name="Input 42" xfId="1586" xr:uid="{00000000-0005-0000-0000-00000F120000}"/>
    <cellStyle name="Input 43" xfId="1587" xr:uid="{00000000-0005-0000-0000-000010120000}"/>
    <cellStyle name="Input 44" xfId="1588" xr:uid="{00000000-0005-0000-0000-000011120000}"/>
    <cellStyle name="Input 45" xfId="1589" xr:uid="{00000000-0005-0000-0000-000012120000}"/>
    <cellStyle name="Input 46" xfId="1590" xr:uid="{00000000-0005-0000-0000-000013120000}"/>
    <cellStyle name="Input 47" xfId="1591" xr:uid="{00000000-0005-0000-0000-000014120000}"/>
    <cellStyle name="Input 48" xfId="1592" xr:uid="{00000000-0005-0000-0000-000015120000}"/>
    <cellStyle name="Input 49" xfId="1593" xr:uid="{00000000-0005-0000-0000-000016120000}"/>
    <cellStyle name="Input 5" xfId="1594" xr:uid="{00000000-0005-0000-0000-000017120000}"/>
    <cellStyle name="Input 5 2" xfId="1595" xr:uid="{00000000-0005-0000-0000-000018120000}"/>
    <cellStyle name="Input 5 3" xfId="1596" xr:uid="{00000000-0005-0000-0000-000019120000}"/>
    <cellStyle name="Input 5 4" xfId="1597" xr:uid="{00000000-0005-0000-0000-00001A120000}"/>
    <cellStyle name="Input 5 5" xfId="1598" xr:uid="{00000000-0005-0000-0000-00001B120000}"/>
    <cellStyle name="Input 50" xfId="1599" xr:uid="{00000000-0005-0000-0000-00001C120000}"/>
    <cellStyle name="Input 51" xfId="1600" xr:uid="{00000000-0005-0000-0000-00001D120000}"/>
    <cellStyle name="Input 52" xfId="1601" xr:uid="{00000000-0005-0000-0000-00001E120000}"/>
    <cellStyle name="Input 53" xfId="1602" xr:uid="{00000000-0005-0000-0000-00001F120000}"/>
    <cellStyle name="Input 54" xfId="1603" xr:uid="{00000000-0005-0000-0000-000020120000}"/>
    <cellStyle name="Input 55" xfId="1604" xr:uid="{00000000-0005-0000-0000-000021120000}"/>
    <cellStyle name="Input 56" xfId="1605" xr:uid="{00000000-0005-0000-0000-000022120000}"/>
    <cellStyle name="Input 57" xfId="1606" xr:uid="{00000000-0005-0000-0000-000023120000}"/>
    <cellStyle name="Input 58" xfId="1607" xr:uid="{00000000-0005-0000-0000-000024120000}"/>
    <cellStyle name="Input 59" xfId="1608" xr:uid="{00000000-0005-0000-0000-000025120000}"/>
    <cellStyle name="Input 6" xfId="1609" xr:uid="{00000000-0005-0000-0000-000026120000}"/>
    <cellStyle name="Input 6 2" xfId="1610" xr:uid="{00000000-0005-0000-0000-000027120000}"/>
    <cellStyle name="Input 6 3" xfId="1611" xr:uid="{00000000-0005-0000-0000-000028120000}"/>
    <cellStyle name="Input 6 4" xfId="1612" xr:uid="{00000000-0005-0000-0000-000029120000}"/>
    <cellStyle name="Input 6 5" xfId="1613" xr:uid="{00000000-0005-0000-0000-00002A120000}"/>
    <cellStyle name="Input 60" xfId="1614" xr:uid="{00000000-0005-0000-0000-00002B120000}"/>
    <cellStyle name="Input 61" xfId="1615" xr:uid="{00000000-0005-0000-0000-00002C120000}"/>
    <cellStyle name="Input 62" xfId="1616" xr:uid="{00000000-0005-0000-0000-00002D120000}"/>
    <cellStyle name="Input 63" xfId="1617" xr:uid="{00000000-0005-0000-0000-00002E120000}"/>
    <cellStyle name="Input 64" xfId="1618" xr:uid="{00000000-0005-0000-0000-00002F120000}"/>
    <cellStyle name="Input 65" xfId="1619" xr:uid="{00000000-0005-0000-0000-000030120000}"/>
    <cellStyle name="Input 66" xfId="1620" xr:uid="{00000000-0005-0000-0000-000031120000}"/>
    <cellStyle name="Input 67" xfId="1621" xr:uid="{00000000-0005-0000-0000-000032120000}"/>
    <cellStyle name="Input 68" xfId="1622" xr:uid="{00000000-0005-0000-0000-000033120000}"/>
    <cellStyle name="Input 69" xfId="1623" xr:uid="{00000000-0005-0000-0000-000034120000}"/>
    <cellStyle name="Input 7" xfId="1624" xr:uid="{00000000-0005-0000-0000-000035120000}"/>
    <cellStyle name="Input 7 2" xfId="1625" xr:uid="{00000000-0005-0000-0000-000036120000}"/>
    <cellStyle name="Input 7 3" xfId="1626" xr:uid="{00000000-0005-0000-0000-000037120000}"/>
    <cellStyle name="Input 7 4" xfId="1627" xr:uid="{00000000-0005-0000-0000-000038120000}"/>
    <cellStyle name="Input 7 5" xfId="1628" xr:uid="{00000000-0005-0000-0000-000039120000}"/>
    <cellStyle name="Input 70" xfId="1629" xr:uid="{00000000-0005-0000-0000-00003A120000}"/>
    <cellStyle name="Input 71" xfId="1630" xr:uid="{00000000-0005-0000-0000-00003B120000}"/>
    <cellStyle name="Input 72" xfId="1631" xr:uid="{00000000-0005-0000-0000-00003C120000}"/>
    <cellStyle name="Input 73" xfId="1632" xr:uid="{00000000-0005-0000-0000-00003D120000}"/>
    <cellStyle name="Input 74" xfId="1633" xr:uid="{00000000-0005-0000-0000-00003E120000}"/>
    <cellStyle name="Input 75" xfId="1634" xr:uid="{00000000-0005-0000-0000-00003F120000}"/>
    <cellStyle name="Input 76" xfId="1635" xr:uid="{00000000-0005-0000-0000-000040120000}"/>
    <cellStyle name="Input 77" xfId="1636" xr:uid="{00000000-0005-0000-0000-000041120000}"/>
    <cellStyle name="Input 78" xfId="1637" xr:uid="{00000000-0005-0000-0000-000042120000}"/>
    <cellStyle name="Input 79" xfId="1638" xr:uid="{00000000-0005-0000-0000-000043120000}"/>
    <cellStyle name="Input 8" xfId="1639" xr:uid="{00000000-0005-0000-0000-000044120000}"/>
    <cellStyle name="Input 8 2" xfId="1640" xr:uid="{00000000-0005-0000-0000-000045120000}"/>
    <cellStyle name="Input 8 3" xfId="1641" xr:uid="{00000000-0005-0000-0000-000046120000}"/>
    <cellStyle name="Input 8 4" xfId="1642" xr:uid="{00000000-0005-0000-0000-000047120000}"/>
    <cellStyle name="Input 8 5" xfId="1643" xr:uid="{00000000-0005-0000-0000-000048120000}"/>
    <cellStyle name="Input 80" xfId="1644" xr:uid="{00000000-0005-0000-0000-000049120000}"/>
    <cellStyle name="Input 81" xfId="1645" xr:uid="{00000000-0005-0000-0000-00004A120000}"/>
    <cellStyle name="Input 82" xfId="1646" xr:uid="{00000000-0005-0000-0000-00004B120000}"/>
    <cellStyle name="Input 83" xfId="1647" xr:uid="{00000000-0005-0000-0000-00004C120000}"/>
    <cellStyle name="Input 84" xfId="1648" xr:uid="{00000000-0005-0000-0000-00004D120000}"/>
    <cellStyle name="Input 85" xfId="1649" xr:uid="{00000000-0005-0000-0000-00004E120000}"/>
    <cellStyle name="Input 86" xfId="1650" xr:uid="{00000000-0005-0000-0000-00004F120000}"/>
    <cellStyle name="Input 87" xfId="1651" xr:uid="{00000000-0005-0000-0000-000050120000}"/>
    <cellStyle name="Input 88" xfId="1652" xr:uid="{00000000-0005-0000-0000-000051120000}"/>
    <cellStyle name="Input 89" xfId="1653" xr:uid="{00000000-0005-0000-0000-000052120000}"/>
    <cellStyle name="Input 9" xfId="1654" xr:uid="{00000000-0005-0000-0000-000053120000}"/>
    <cellStyle name="Input 9 2" xfId="1655" xr:uid="{00000000-0005-0000-0000-000054120000}"/>
    <cellStyle name="Input 9 3" xfId="1656" xr:uid="{00000000-0005-0000-0000-000055120000}"/>
    <cellStyle name="Input 9 4" xfId="1657" xr:uid="{00000000-0005-0000-0000-000056120000}"/>
    <cellStyle name="Input 9 5" xfId="1658" xr:uid="{00000000-0005-0000-0000-000057120000}"/>
    <cellStyle name="Input 90" xfId="1659" xr:uid="{00000000-0005-0000-0000-000058120000}"/>
    <cellStyle name="Input 91" xfId="1660" xr:uid="{00000000-0005-0000-0000-000059120000}"/>
    <cellStyle name="Input 92" xfId="1661" xr:uid="{00000000-0005-0000-0000-00005A120000}"/>
    <cellStyle name="Input 93" xfId="1662" xr:uid="{00000000-0005-0000-0000-00005B120000}"/>
    <cellStyle name="Input 94" xfId="1663" xr:uid="{00000000-0005-0000-0000-00005C120000}"/>
    <cellStyle name="Input 95" xfId="1664" xr:uid="{00000000-0005-0000-0000-00005D120000}"/>
    <cellStyle name="Input 96" xfId="1665" xr:uid="{00000000-0005-0000-0000-00005E120000}"/>
    <cellStyle name="Input 97" xfId="1666" xr:uid="{00000000-0005-0000-0000-00005F120000}"/>
    <cellStyle name="Input 98" xfId="1667" xr:uid="{00000000-0005-0000-0000-000060120000}"/>
    <cellStyle name="Input 99" xfId="1668" xr:uid="{00000000-0005-0000-0000-000061120000}"/>
    <cellStyle name="Input_110331 addition work &amp; variation for chiangmai rimdoi register BY STANG" xfId="1669" xr:uid="{00000000-0005-0000-0000-000062120000}"/>
    <cellStyle name="KPMG Heading 1" xfId="1670" xr:uid="{00000000-0005-0000-0000-000063120000}"/>
    <cellStyle name="KPMG Heading 2" xfId="1671" xr:uid="{00000000-0005-0000-0000-000064120000}"/>
    <cellStyle name="KPMG Heading 3" xfId="1672" xr:uid="{00000000-0005-0000-0000-000065120000}"/>
    <cellStyle name="KPMG Heading 4" xfId="1673" xr:uid="{00000000-0005-0000-0000-000066120000}"/>
    <cellStyle name="KPMG Normal" xfId="1674" xr:uid="{00000000-0005-0000-0000-000067120000}"/>
    <cellStyle name="KPMG Normal Text" xfId="1675" xr:uid="{00000000-0005-0000-0000-000068120000}"/>
    <cellStyle name="KPMG Normal_Thakral Land Platform_20080627 v8 EX" xfId="1676" xr:uid="{00000000-0005-0000-0000-000069120000}"/>
    <cellStyle name="Labels - Style3" xfId="1677" xr:uid="{00000000-0005-0000-0000-00006A120000}"/>
    <cellStyle name="Labels - Style3 2" xfId="1678" xr:uid="{00000000-0005-0000-0000-00006B120000}"/>
    <cellStyle name="Labels - Style3 3" xfId="1679" xr:uid="{00000000-0005-0000-0000-00006C120000}"/>
    <cellStyle name="Labels - Style3 4" xfId="1680" xr:uid="{00000000-0005-0000-0000-00006D120000}"/>
    <cellStyle name="Labels - Style3 5" xfId="1681" xr:uid="{00000000-0005-0000-0000-00006E120000}"/>
    <cellStyle name="left" xfId="1682" xr:uid="{00000000-0005-0000-0000-00006F120000}"/>
    <cellStyle name="LINEAL - Style2" xfId="1683" xr:uid="{00000000-0005-0000-0000-000070120000}"/>
    <cellStyle name="LINEAL - Style2 2" xfId="1684" xr:uid="{00000000-0005-0000-0000-000071120000}"/>
    <cellStyle name="LINEAL - Style2 3" xfId="1685" xr:uid="{00000000-0005-0000-0000-000072120000}"/>
    <cellStyle name="LINEAL - Style2 4" xfId="1686" xr:uid="{00000000-0005-0000-0000-000073120000}"/>
    <cellStyle name="LINEAL - Style2 5" xfId="1687" xr:uid="{00000000-0005-0000-0000-000074120000}"/>
    <cellStyle name="Link Currency (0)" xfId="1688" xr:uid="{00000000-0005-0000-0000-000075120000}"/>
    <cellStyle name="Link Currency (2)" xfId="1689" xr:uid="{00000000-0005-0000-0000-000076120000}"/>
    <cellStyle name="Link Units (0)" xfId="1690" xr:uid="{00000000-0005-0000-0000-000077120000}"/>
    <cellStyle name="Link Units (1)" xfId="1691" xr:uid="{00000000-0005-0000-0000-000078120000}"/>
    <cellStyle name="Link Units (2)" xfId="1692" xr:uid="{00000000-0005-0000-0000-000079120000}"/>
    <cellStyle name="Linked Cell" xfId="1693" xr:uid="{00000000-0005-0000-0000-00007A120000}"/>
    <cellStyle name="Linked Cell 2" xfId="1694" xr:uid="{00000000-0005-0000-0000-00007B120000}"/>
    <cellStyle name="Linked Cell 2 2" xfId="1695" xr:uid="{00000000-0005-0000-0000-00007C120000}"/>
    <cellStyle name="Linked Cell 3" xfId="1696" xr:uid="{00000000-0005-0000-0000-00007D120000}"/>
    <cellStyle name="Linked Cell 4" xfId="1697" xr:uid="{00000000-0005-0000-0000-00007E120000}"/>
    <cellStyle name="Linked Cell_BOQ 5-8-56" xfId="1698" xr:uid="{00000000-0005-0000-0000-00007F120000}"/>
    <cellStyle name="Milliers [0]_ hot mineral wool + ss" xfId="1699" xr:uid="{00000000-0005-0000-0000-000080120000}"/>
    <cellStyle name="Milliers_ hot mineral wool + ss" xfId="1700" xr:uid="{00000000-0005-0000-0000-000081120000}"/>
    <cellStyle name="Model" xfId="1701" xr:uid="{00000000-0005-0000-0000-000082120000}"/>
    <cellStyle name="Moeda [0]_dimon" xfId="1702" xr:uid="{00000000-0005-0000-0000-000083120000}"/>
    <cellStyle name="Moeda_dimon" xfId="1703" xr:uid="{00000000-0005-0000-0000-000084120000}"/>
    <cellStyle name="Mon?taire [0]_laroux" xfId="1704" xr:uid="{00000000-0005-0000-0000-000085120000}"/>
    <cellStyle name="Mon?taire_laroux" xfId="1705" xr:uid="{00000000-0005-0000-0000-000086120000}"/>
    <cellStyle name="Monétaire [0]_ hot mineral wool + ss" xfId="1706" xr:uid="{00000000-0005-0000-0000-000087120000}"/>
    <cellStyle name="Monétaire_ hot mineral wool + ss" xfId="1707" xr:uid="{00000000-0005-0000-0000-000088120000}"/>
    <cellStyle name="Mon้taire [0]_ADMFT1" xfId="1708" xr:uid="{00000000-0005-0000-0000-000089120000}"/>
    <cellStyle name="Mon้taire_ADMFT1" xfId="1709" xr:uid="{00000000-0005-0000-0000-00008A120000}"/>
    <cellStyle name="Mon้taire0" xfId="1710" xr:uid="{00000000-0005-0000-0000-00008B120000}"/>
    <cellStyle name="N@" xfId="1711" xr:uid="{00000000-0005-0000-0000-00008C120000}"/>
    <cellStyle name="Neutral" xfId="1712" xr:uid="{00000000-0005-0000-0000-00008D120000}"/>
    <cellStyle name="Neutral 2" xfId="1713" xr:uid="{00000000-0005-0000-0000-00008E120000}"/>
    <cellStyle name="Neutral 2 2" xfId="1714" xr:uid="{00000000-0005-0000-0000-00008F120000}"/>
    <cellStyle name="Neutral 3" xfId="1715" xr:uid="{00000000-0005-0000-0000-000090120000}"/>
    <cellStyle name="Neutral 4" xfId="1716" xr:uid="{00000000-0005-0000-0000-000091120000}"/>
    <cellStyle name="Neutral_TYTB-UT_Estimate Cost M&amp;E Rev00B_1301-16" xfId="1717" xr:uid="{00000000-0005-0000-0000-000092120000}"/>
    <cellStyle name="no dec" xfId="1718" xr:uid="{00000000-0005-0000-0000-000093120000}"/>
    <cellStyle name="Normal - Style1" xfId="1719" xr:uid="{00000000-0005-0000-0000-000094120000}"/>
    <cellStyle name="Normal - Style1 2" xfId="1720" xr:uid="{00000000-0005-0000-0000-000095120000}"/>
    <cellStyle name="Normal 1" xfId="1721" xr:uid="{00000000-0005-0000-0000-000096120000}"/>
    <cellStyle name="Normal 10" xfId="1722" xr:uid="{00000000-0005-0000-0000-000097120000}"/>
    <cellStyle name="Normal 10 10" xfId="1723" xr:uid="{00000000-0005-0000-0000-000098120000}"/>
    <cellStyle name="Normal 10 10 2" xfId="1724" xr:uid="{00000000-0005-0000-0000-000099120000}"/>
    <cellStyle name="Normal 10 10 2 2" xfId="5461" xr:uid="{00000000-0005-0000-0000-00009A120000}"/>
    <cellStyle name="Normal 10 10 2 2 2" xfId="11435" xr:uid="{00000000-0005-0000-0000-00009B120000}"/>
    <cellStyle name="Normal 10 10 2 2 2 2" xfId="19393" xr:uid="{00000000-0005-0000-0000-00009C120000}"/>
    <cellStyle name="Normal 10 10 2 2 3" xfId="14984" xr:uid="{00000000-0005-0000-0000-00009D120000}"/>
    <cellStyle name="Normal 10 10 2 3" xfId="8396" xr:uid="{00000000-0005-0000-0000-00009E120000}"/>
    <cellStyle name="Normal 10 10 2 3 2" xfId="16851" xr:uid="{00000000-0005-0000-0000-00009F120000}"/>
    <cellStyle name="Normal 10 10 2 4" xfId="9665" xr:uid="{00000000-0005-0000-0000-0000A0120000}"/>
    <cellStyle name="Normal 10 10 2 4 2" xfId="17651" xr:uid="{00000000-0005-0000-0000-0000A1120000}"/>
    <cellStyle name="Normal 10 10 2 5" xfId="13229" xr:uid="{00000000-0005-0000-0000-0000A2120000}"/>
    <cellStyle name="Normal 10 10 3" xfId="6760" xr:uid="{00000000-0005-0000-0000-0000A3120000}"/>
    <cellStyle name="Normal 10 10 3 2" xfId="12374" xr:uid="{00000000-0005-0000-0000-0000A4120000}"/>
    <cellStyle name="Normal 10 10 3 2 2" xfId="20325" xr:uid="{00000000-0005-0000-0000-0000A5120000}"/>
    <cellStyle name="Normal 10 10 3 3" xfId="15917" xr:uid="{00000000-0005-0000-0000-0000A6120000}"/>
    <cellStyle name="Normal 10 10 4" xfId="4385" xr:uid="{00000000-0005-0000-0000-0000A7120000}"/>
    <cellStyle name="Normal 10 10 4 2" xfId="10493" xr:uid="{00000000-0005-0000-0000-0000A8120000}"/>
    <cellStyle name="Normal 10 10 4 2 2" xfId="18461" xr:uid="{00000000-0005-0000-0000-0000A9120000}"/>
    <cellStyle name="Normal 10 10 4 3" xfId="14052" xr:uid="{00000000-0005-0000-0000-0000AA120000}"/>
    <cellStyle name="Normal 10 10 5" xfId="21317" xr:uid="{00000000-0005-0000-0000-0000AB120000}"/>
    <cellStyle name="Normal 10 11" xfId="1725" xr:uid="{00000000-0005-0000-0000-0000AC120000}"/>
    <cellStyle name="Normal 10 11 2" xfId="22138" xr:uid="{00000000-0005-0000-0000-0000AD120000}"/>
    <cellStyle name="Normal 10 11 3" xfId="22170" xr:uid="{00000000-0005-0000-0000-0000AE120000}"/>
    <cellStyle name="Normal 10 2" xfId="1726" xr:uid="{00000000-0005-0000-0000-0000AF120000}"/>
    <cellStyle name="Normal 10 2 2" xfId="4386" xr:uid="{00000000-0005-0000-0000-0000B0120000}"/>
    <cellStyle name="Normal 10 3" xfId="1727" xr:uid="{00000000-0005-0000-0000-0000B1120000}"/>
    <cellStyle name="Normal 10 3 2" xfId="1728" xr:uid="{00000000-0005-0000-0000-0000B2120000}"/>
    <cellStyle name="Normal 10 3 2 2" xfId="1729" xr:uid="{00000000-0005-0000-0000-0000B3120000}"/>
    <cellStyle name="Normal 10 3 2 2 2" xfId="1730" xr:uid="{00000000-0005-0000-0000-0000B4120000}"/>
    <cellStyle name="Normal 10 3 2 2 2 2" xfId="5464" xr:uid="{00000000-0005-0000-0000-0000B5120000}"/>
    <cellStyle name="Normal 10 3 2 2 2 2 2" xfId="11438" xr:uid="{00000000-0005-0000-0000-0000B6120000}"/>
    <cellStyle name="Normal 10 3 2 2 2 2 2 2" xfId="19396" xr:uid="{00000000-0005-0000-0000-0000B7120000}"/>
    <cellStyle name="Normal 10 3 2 2 2 2 3" xfId="14987" xr:uid="{00000000-0005-0000-0000-0000B8120000}"/>
    <cellStyle name="Normal 10 3 2 2 2 3" xfId="8397" xr:uid="{00000000-0005-0000-0000-0000B9120000}"/>
    <cellStyle name="Normal 10 3 2 2 2 3 2" xfId="16852" xr:uid="{00000000-0005-0000-0000-0000BA120000}"/>
    <cellStyle name="Normal 10 3 2 2 2 4" xfId="9666" xr:uid="{00000000-0005-0000-0000-0000BB120000}"/>
    <cellStyle name="Normal 10 3 2 2 2 4 2" xfId="17652" xr:uid="{00000000-0005-0000-0000-0000BC120000}"/>
    <cellStyle name="Normal 10 3 2 2 2 5" xfId="13230" xr:uid="{00000000-0005-0000-0000-0000BD120000}"/>
    <cellStyle name="Normal 10 3 2 2 3" xfId="6763" xr:uid="{00000000-0005-0000-0000-0000BE120000}"/>
    <cellStyle name="Normal 10 3 2 2 3 2" xfId="12377" xr:uid="{00000000-0005-0000-0000-0000BF120000}"/>
    <cellStyle name="Normal 10 3 2 2 3 2 2" xfId="20328" xr:uid="{00000000-0005-0000-0000-0000C0120000}"/>
    <cellStyle name="Normal 10 3 2 2 3 3" xfId="15920" xr:uid="{00000000-0005-0000-0000-0000C1120000}"/>
    <cellStyle name="Normal 10 3 2 2 4" xfId="4389" xr:uid="{00000000-0005-0000-0000-0000C2120000}"/>
    <cellStyle name="Normal 10 3 2 2 4 2" xfId="10496" xr:uid="{00000000-0005-0000-0000-0000C3120000}"/>
    <cellStyle name="Normal 10 3 2 2 4 2 2" xfId="18464" xr:uid="{00000000-0005-0000-0000-0000C4120000}"/>
    <cellStyle name="Normal 10 3 2 2 4 3" xfId="14055" xr:uid="{00000000-0005-0000-0000-0000C5120000}"/>
    <cellStyle name="Normal 10 3 2 2 5" xfId="21320" xr:uid="{00000000-0005-0000-0000-0000C6120000}"/>
    <cellStyle name="Normal 10 3 2 3" xfId="1731" xr:uid="{00000000-0005-0000-0000-0000C7120000}"/>
    <cellStyle name="Normal 10 3 2 3 2" xfId="5463" xr:uid="{00000000-0005-0000-0000-0000C8120000}"/>
    <cellStyle name="Normal 10 3 2 3 2 2" xfId="11437" xr:uid="{00000000-0005-0000-0000-0000C9120000}"/>
    <cellStyle name="Normal 10 3 2 3 2 2 2" xfId="19395" xr:uid="{00000000-0005-0000-0000-0000CA120000}"/>
    <cellStyle name="Normal 10 3 2 3 2 3" xfId="14986" xr:uid="{00000000-0005-0000-0000-0000CB120000}"/>
    <cellStyle name="Normal 10 3 2 3 3" xfId="8398" xr:uid="{00000000-0005-0000-0000-0000CC120000}"/>
    <cellStyle name="Normal 10 3 2 3 3 2" xfId="16853" xr:uid="{00000000-0005-0000-0000-0000CD120000}"/>
    <cellStyle name="Normal 10 3 2 3 4" xfId="9667" xr:uid="{00000000-0005-0000-0000-0000CE120000}"/>
    <cellStyle name="Normal 10 3 2 3 4 2" xfId="17653" xr:uid="{00000000-0005-0000-0000-0000CF120000}"/>
    <cellStyle name="Normal 10 3 2 3 5" xfId="13231" xr:uid="{00000000-0005-0000-0000-0000D0120000}"/>
    <cellStyle name="Normal 10 3 2 4" xfId="6762" xr:uid="{00000000-0005-0000-0000-0000D1120000}"/>
    <cellStyle name="Normal 10 3 2 4 2" xfId="12376" xr:uid="{00000000-0005-0000-0000-0000D2120000}"/>
    <cellStyle name="Normal 10 3 2 4 2 2" xfId="20327" xr:uid="{00000000-0005-0000-0000-0000D3120000}"/>
    <cellStyle name="Normal 10 3 2 4 3" xfId="15919" xr:uid="{00000000-0005-0000-0000-0000D4120000}"/>
    <cellStyle name="Normal 10 3 2 5" xfId="4388" xr:uid="{00000000-0005-0000-0000-0000D5120000}"/>
    <cellStyle name="Normal 10 3 2 5 2" xfId="10495" xr:uid="{00000000-0005-0000-0000-0000D6120000}"/>
    <cellStyle name="Normal 10 3 2 5 2 2" xfId="18463" xr:uid="{00000000-0005-0000-0000-0000D7120000}"/>
    <cellStyle name="Normal 10 3 2 5 3" xfId="14054" xr:uid="{00000000-0005-0000-0000-0000D8120000}"/>
    <cellStyle name="Normal 10 3 2 6" xfId="21319" xr:uid="{00000000-0005-0000-0000-0000D9120000}"/>
    <cellStyle name="Normal 10 3 3" xfId="1732" xr:uid="{00000000-0005-0000-0000-0000DA120000}"/>
    <cellStyle name="Normal 10 3 3 2" xfId="1733" xr:uid="{00000000-0005-0000-0000-0000DB120000}"/>
    <cellStyle name="Normal 10 3 3 2 2" xfId="5465" xr:uid="{00000000-0005-0000-0000-0000DC120000}"/>
    <cellStyle name="Normal 10 3 3 2 2 2" xfId="11439" xr:uid="{00000000-0005-0000-0000-0000DD120000}"/>
    <cellStyle name="Normal 10 3 3 2 2 2 2" xfId="19397" xr:uid="{00000000-0005-0000-0000-0000DE120000}"/>
    <cellStyle name="Normal 10 3 3 2 2 3" xfId="14988" xr:uid="{00000000-0005-0000-0000-0000DF120000}"/>
    <cellStyle name="Normal 10 3 3 2 3" xfId="8399" xr:uid="{00000000-0005-0000-0000-0000E0120000}"/>
    <cellStyle name="Normal 10 3 3 2 3 2" xfId="16854" xr:uid="{00000000-0005-0000-0000-0000E1120000}"/>
    <cellStyle name="Normal 10 3 3 2 4" xfId="9668" xr:uid="{00000000-0005-0000-0000-0000E2120000}"/>
    <cellStyle name="Normal 10 3 3 2 4 2" xfId="17654" xr:uid="{00000000-0005-0000-0000-0000E3120000}"/>
    <cellStyle name="Normal 10 3 3 2 5" xfId="13232" xr:uid="{00000000-0005-0000-0000-0000E4120000}"/>
    <cellStyle name="Normal 10 3 3 3" xfId="6764" xr:uid="{00000000-0005-0000-0000-0000E5120000}"/>
    <cellStyle name="Normal 10 3 3 3 2" xfId="12378" xr:uid="{00000000-0005-0000-0000-0000E6120000}"/>
    <cellStyle name="Normal 10 3 3 3 2 2" xfId="20329" xr:uid="{00000000-0005-0000-0000-0000E7120000}"/>
    <cellStyle name="Normal 10 3 3 3 3" xfId="15921" xr:uid="{00000000-0005-0000-0000-0000E8120000}"/>
    <cellStyle name="Normal 10 3 3 4" xfId="4390" xr:uid="{00000000-0005-0000-0000-0000E9120000}"/>
    <cellStyle name="Normal 10 3 3 4 2" xfId="10497" xr:uid="{00000000-0005-0000-0000-0000EA120000}"/>
    <cellStyle name="Normal 10 3 3 4 2 2" xfId="18465" xr:uid="{00000000-0005-0000-0000-0000EB120000}"/>
    <cellStyle name="Normal 10 3 3 4 3" xfId="14056" xr:uid="{00000000-0005-0000-0000-0000EC120000}"/>
    <cellStyle name="Normal 10 3 3 5" xfId="21321" xr:uid="{00000000-0005-0000-0000-0000ED120000}"/>
    <cellStyle name="Normal 10 3 4" xfId="1734" xr:uid="{00000000-0005-0000-0000-0000EE120000}"/>
    <cellStyle name="Normal 10 3 4 2" xfId="5462" xr:uid="{00000000-0005-0000-0000-0000EF120000}"/>
    <cellStyle name="Normal 10 3 4 2 2" xfId="11436" xr:uid="{00000000-0005-0000-0000-0000F0120000}"/>
    <cellStyle name="Normal 10 3 4 2 2 2" xfId="19394" xr:uid="{00000000-0005-0000-0000-0000F1120000}"/>
    <cellStyle name="Normal 10 3 4 2 3" xfId="14985" xr:uid="{00000000-0005-0000-0000-0000F2120000}"/>
    <cellStyle name="Normal 10 3 4 3" xfId="8400" xr:uid="{00000000-0005-0000-0000-0000F3120000}"/>
    <cellStyle name="Normal 10 3 4 3 2" xfId="16855" xr:uid="{00000000-0005-0000-0000-0000F4120000}"/>
    <cellStyle name="Normal 10 3 4 4" xfId="9669" xr:uid="{00000000-0005-0000-0000-0000F5120000}"/>
    <cellStyle name="Normal 10 3 4 4 2" xfId="17655" xr:uid="{00000000-0005-0000-0000-0000F6120000}"/>
    <cellStyle name="Normal 10 3 4 5" xfId="13233" xr:uid="{00000000-0005-0000-0000-0000F7120000}"/>
    <cellStyle name="Normal 10 3 5" xfId="6761" xr:uid="{00000000-0005-0000-0000-0000F8120000}"/>
    <cellStyle name="Normal 10 3 5 2" xfId="12375" xr:uid="{00000000-0005-0000-0000-0000F9120000}"/>
    <cellStyle name="Normal 10 3 5 2 2" xfId="20326" xr:uid="{00000000-0005-0000-0000-0000FA120000}"/>
    <cellStyle name="Normal 10 3 5 3" xfId="15918" xr:uid="{00000000-0005-0000-0000-0000FB120000}"/>
    <cellStyle name="Normal 10 3 6" xfId="4387" xr:uid="{00000000-0005-0000-0000-0000FC120000}"/>
    <cellStyle name="Normal 10 3 6 2" xfId="10494" xr:uid="{00000000-0005-0000-0000-0000FD120000}"/>
    <cellStyle name="Normal 10 3 6 2 2" xfId="18462" xr:uid="{00000000-0005-0000-0000-0000FE120000}"/>
    <cellStyle name="Normal 10 3 6 3" xfId="14053" xr:uid="{00000000-0005-0000-0000-0000FF120000}"/>
    <cellStyle name="Normal 10 3 7" xfId="21318" xr:uid="{00000000-0005-0000-0000-000000130000}"/>
    <cellStyle name="Normal 10 4" xfId="1735" xr:uid="{00000000-0005-0000-0000-000001130000}"/>
    <cellStyle name="Normal 10 4 2" xfId="1736" xr:uid="{00000000-0005-0000-0000-000002130000}"/>
    <cellStyle name="Normal 10 4 2 2" xfId="1737" xr:uid="{00000000-0005-0000-0000-000003130000}"/>
    <cellStyle name="Normal 10 4 2 2 2" xfId="1738" xr:uid="{00000000-0005-0000-0000-000004130000}"/>
    <cellStyle name="Normal 10 4 2 2 2 2" xfId="5468" xr:uid="{00000000-0005-0000-0000-000005130000}"/>
    <cellStyle name="Normal 10 4 2 2 2 2 2" xfId="11442" xr:uid="{00000000-0005-0000-0000-000006130000}"/>
    <cellStyle name="Normal 10 4 2 2 2 2 2 2" xfId="19400" xr:uid="{00000000-0005-0000-0000-000007130000}"/>
    <cellStyle name="Normal 10 4 2 2 2 2 3" xfId="14991" xr:uid="{00000000-0005-0000-0000-000008130000}"/>
    <cellStyle name="Normal 10 4 2 2 2 3" xfId="8401" xr:uid="{00000000-0005-0000-0000-000009130000}"/>
    <cellStyle name="Normal 10 4 2 2 2 3 2" xfId="16856" xr:uid="{00000000-0005-0000-0000-00000A130000}"/>
    <cellStyle name="Normal 10 4 2 2 2 4" xfId="9670" xr:uid="{00000000-0005-0000-0000-00000B130000}"/>
    <cellStyle name="Normal 10 4 2 2 2 4 2" xfId="17656" xr:uid="{00000000-0005-0000-0000-00000C130000}"/>
    <cellStyle name="Normal 10 4 2 2 2 5" xfId="13234" xr:uid="{00000000-0005-0000-0000-00000D130000}"/>
    <cellStyle name="Normal 10 4 2 2 3" xfId="6767" xr:uid="{00000000-0005-0000-0000-00000E130000}"/>
    <cellStyle name="Normal 10 4 2 2 3 2" xfId="12381" xr:uid="{00000000-0005-0000-0000-00000F130000}"/>
    <cellStyle name="Normal 10 4 2 2 3 2 2" xfId="20332" xr:uid="{00000000-0005-0000-0000-000010130000}"/>
    <cellStyle name="Normal 10 4 2 2 3 3" xfId="15924" xr:uid="{00000000-0005-0000-0000-000011130000}"/>
    <cellStyle name="Normal 10 4 2 2 4" xfId="4393" xr:uid="{00000000-0005-0000-0000-000012130000}"/>
    <cellStyle name="Normal 10 4 2 2 4 2" xfId="10500" xr:uid="{00000000-0005-0000-0000-000013130000}"/>
    <cellStyle name="Normal 10 4 2 2 4 2 2" xfId="18468" xr:uid="{00000000-0005-0000-0000-000014130000}"/>
    <cellStyle name="Normal 10 4 2 2 4 3" xfId="14059" xr:uid="{00000000-0005-0000-0000-000015130000}"/>
    <cellStyle name="Normal 10 4 2 2 5" xfId="21324" xr:uid="{00000000-0005-0000-0000-000016130000}"/>
    <cellStyle name="Normal 10 4 2 3" xfId="1739" xr:uid="{00000000-0005-0000-0000-000017130000}"/>
    <cellStyle name="Normal 10 4 2 3 2" xfId="5467" xr:uid="{00000000-0005-0000-0000-000018130000}"/>
    <cellStyle name="Normal 10 4 2 3 2 2" xfId="11441" xr:uid="{00000000-0005-0000-0000-000019130000}"/>
    <cellStyle name="Normal 10 4 2 3 2 2 2" xfId="19399" xr:uid="{00000000-0005-0000-0000-00001A130000}"/>
    <cellStyle name="Normal 10 4 2 3 2 3" xfId="14990" xr:uid="{00000000-0005-0000-0000-00001B130000}"/>
    <cellStyle name="Normal 10 4 2 3 3" xfId="8402" xr:uid="{00000000-0005-0000-0000-00001C130000}"/>
    <cellStyle name="Normal 10 4 2 3 3 2" xfId="16857" xr:uid="{00000000-0005-0000-0000-00001D130000}"/>
    <cellStyle name="Normal 10 4 2 3 4" xfId="9671" xr:uid="{00000000-0005-0000-0000-00001E130000}"/>
    <cellStyle name="Normal 10 4 2 3 4 2" xfId="17657" xr:uid="{00000000-0005-0000-0000-00001F130000}"/>
    <cellStyle name="Normal 10 4 2 3 5" xfId="13235" xr:uid="{00000000-0005-0000-0000-000020130000}"/>
    <cellStyle name="Normal 10 4 2 4" xfId="6766" xr:uid="{00000000-0005-0000-0000-000021130000}"/>
    <cellStyle name="Normal 10 4 2 4 2" xfId="12380" xr:uid="{00000000-0005-0000-0000-000022130000}"/>
    <cellStyle name="Normal 10 4 2 4 2 2" xfId="20331" xr:uid="{00000000-0005-0000-0000-000023130000}"/>
    <cellStyle name="Normal 10 4 2 4 3" xfId="15923" xr:uid="{00000000-0005-0000-0000-000024130000}"/>
    <cellStyle name="Normal 10 4 2 5" xfId="4392" xr:uid="{00000000-0005-0000-0000-000025130000}"/>
    <cellStyle name="Normal 10 4 2 5 2" xfId="10499" xr:uid="{00000000-0005-0000-0000-000026130000}"/>
    <cellStyle name="Normal 10 4 2 5 2 2" xfId="18467" xr:uid="{00000000-0005-0000-0000-000027130000}"/>
    <cellStyle name="Normal 10 4 2 5 3" xfId="14058" xr:uid="{00000000-0005-0000-0000-000028130000}"/>
    <cellStyle name="Normal 10 4 2 6" xfId="21323" xr:uid="{00000000-0005-0000-0000-000029130000}"/>
    <cellStyle name="Normal 10 4 3" xfId="1740" xr:uid="{00000000-0005-0000-0000-00002A130000}"/>
    <cellStyle name="Normal 10 4 3 2" xfId="1741" xr:uid="{00000000-0005-0000-0000-00002B130000}"/>
    <cellStyle name="Normal 10 4 3 2 2" xfId="5469" xr:uid="{00000000-0005-0000-0000-00002C130000}"/>
    <cellStyle name="Normal 10 4 3 2 2 2" xfId="11443" xr:uid="{00000000-0005-0000-0000-00002D130000}"/>
    <cellStyle name="Normal 10 4 3 2 2 2 2" xfId="19401" xr:uid="{00000000-0005-0000-0000-00002E130000}"/>
    <cellStyle name="Normal 10 4 3 2 2 3" xfId="14992" xr:uid="{00000000-0005-0000-0000-00002F130000}"/>
    <cellStyle name="Normal 10 4 3 2 3" xfId="8403" xr:uid="{00000000-0005-0000-0000-000030130000}"/>
    <cellStyle name="Normal 10 4 3 2 3 2" xfId="16858" xr:uid="{00000000-0005-0000-0000-000031130000}"/>
    <cellStyle name="Normal 10 4 3 2 4" xfId="9672" xr:uid="{00000000-0005-0000-0000-000032130000}"/>
    <cellStyle name="Normal 10 4 3 2 4 2" xfId="17658" xr:uid="{00000000-0005-0000-0000-000033130000}"/>
    <cellStyle name="Normal 10 4 3 2 5" xfId="13236" xr:uid="{00000000-0005-0000-0000-000034130000}"/>
    <cellStyle name="Normal 10 4 3 3" xfId="6768" xr:uid="{00000000-0005-0000-0000-000035130000}"/>
    <cellStyle name="Normal 10 4 3 3 2" xfId="12382" xr:uid="{00000000-0005-0000-0000-000036130000}"/>
    <cellStyle name="Normal 10 4 3 3 2 2" xfId="20333" xr:uid="{00000000-0005-0000-0000-000037130000}"/>
    <cellStyle name="Normal 10 4 3 3 3" xfId="15925" xr:uid="{00000000-0005-0000-0000-000038130000}"/>
    <cellStyle name="Normal 10 4 3 4" xfId="4394" xr:uid="{00000000-0005-0000-0000-000039130000}"/>
    <cellStyle name="Normal 10 4 3 4 2" xfId="10501" xr:uid="{00000000-0005-0000-0000-00003A130000}"/>
    <cellStyle name="Normal 10 4 3 4 2 2" xfId="18469" xr:uid="{00000000-0005-0000-0000-00003B130000}"/>
    <cellStyle name="Normal 10 4 3 4 3" xfId="14060" xr:uid="{00000000-0005-0000-0000-00003C130000}"/>
    <cellStyle name="Normal 10 4 3 5" xfId="21325" xr:uid="{00000000-0005-0000-0000-00003D130000}"/>
    <cellStyle name="Normal 10 4 4" xfId="1742" xr:uid="{00000000-0005-0000-0000-00003E130000}"/>
    <cellStyle name="Normal 10 4 4 2" xfId="5466" xr:uid="{00000000-0005-0000-0000-00003F130000}"/>
    <cellStyle name="Normal 10 4 4 2 2" xfId="11440" xr:uid="{00000000-0005-0000-0000-000040130000}"/>
    <cellStyle name="Normal 10 4 4 2 2 2" xfId="19398" xr:uid="{00000000-0005-0000-0000-000041130000}"/>
    <cellStyle name="Normal 10 4 4 2 3" xfId="14989" xr:uid="{00000000-0005-0000-0000-000042130000}"/>
    <cellStyle name="Normal 10 4 4 3" xfId="8404" xr:uid="{00000000-0005-0000-0000-000043130000}"/>
    <cellStyle name="Normal 10 4 4 3 2" xfId="16859" xr:uid="{00000000-0005-0000-0000-000044130000}"/>
    <cellStyle name="Normal 10 4 4 4" xfId="9673" xr:uid="{00000000-0005-0000-0000-000045130000}"/>
    <cellStyle name="Normal 10 4 4 4 2" xfId="17659" xr:uid="{00000000-0005-0000-0000-000046130000}"/>
    <cellStyle name="Normal 10 4 4 5" xfId="13237" xr:uid="{00000000-0005-0000-0000-000047130000}"/>
    <cellStyle name="Normal 10 4 5" xfId="6765" xr:uid="{00000000-0005-0000-0000-000048130000}"/>
    <cellStyle name="Normal 10 4 5 2" xfId="12379" xr:uid="{00000000-0005-0000-0000-000049130000}"/>
    <cellStyle name="Normal 10 4 5 2 2" xfId="20330" xr:uid="{00000000-0005-0000-0000-00004A130000}"/>
    <cellStyle name="Normal 10 4 5 3" xfId="15922" xr:uid="{00000000-0005-0000-0000-00004B130000}"/>
    <cellStyle name="Normal 10 4 6" xfId="4391" xr:uid="{00000000-0005-0000-0000-00004C130000}"/>
    <cellStyle name="Normal 10 4 6 2" xfId="10498" xr:uid="{00000000-0005-0000-0000-00004D130000}"/>
    <cellStyle name="Normal 10 4 6 2 2" xfId="18466" xr:uid="{00000000-0005-0000-0000-00004E130000}"/>
    <cellStyle name="Normal 10 4 6 3" xfId="14057" xr:uid="{00000000-0005-0000-0000-00004F130000}"/>
    <cellStyle name="Normal 10 4 7" xfId="21322" xr:uid="{00000000-0005-0000-0000-000050130000}"/>
    <cellStyle name="Normal 10 5" xfId="1743" xr:uid="{00000000-0005-0000-0000-000051130000}"/>
    <cellStyle name="Normal 10 5 2" xfId="1744" xr:uid="{00000000-0005-0000-0000-000052130000}"/>
    <cellStyle name="Normal 10 5 2 2" xfId="1745" xr:uid="{00000000-0005-0000-0000-000053130000}"/>
    <cellStyle name="Normal 10 5 2 2 2" xfId="1746" xr:uid="{00000000-0005-0000-0000-000054130000}"/>
    <cellStyle name="Normal 10 5 2 2 2 2" xfId="5472" xr:uid="{00000000-0005-0000-0000-000055130000}"/>
    <cellStyle name="Normal 10 5 2 2 2 2 2" xfId="11446" xr:uid="{00000000-0005-0000-0000-000056130000}"/>
    <cellStyle name="Normal 10 5 2 2 2 2 2 2" xfId="19404" xr:uid="{00000000-0005-0000-0000-000057130000}"/>
    <cellStyle name="Normal 10 5 2 2 2 2 3" xfId="14995" xr:uid="{00000000-0005-0000-0000-000058130000}"/>
    <cellStyle name="Normal 10 5 2 2 2 3" xfId="8405" xr:uid="{00000000-0005-0000-0000-000059130000}"/>
    <cellStyle name="Normal 10 5 2 2 2 3 2" xfId="16860" xr:uid="{00000000-0005-0000-0000-00005A130000}"/>
    <cellStyle name="Normal 10 5 2 2 2 4" xfId="9674" xr:uid="{00000000-0005-0000-0000-00005B130000}"/>
    <cellStyle name="Normal 10 5 2 2 2 4 2" xfId="17660" xr:uid="{00000000-0005-0000-0000-00005C130000}"/>
    <cellStyle name="Normal 10 5 2 2 2 5" xfId="13238" xr:uid="{00000000-0005-0000-0000-00005D130000}"/>
    <cellStyle name="Normal 10 5 2 2 3" xfId="6771" xr:uid="{00000000-0005-0000-0000-00005E130000}"/>
    <cellStyle name="Normal 10 5 2 2 3 2" xfId="12385" xr:uid="{00000000-0005-0000-0000-00005F130000}"/>
    <cellStyle name="Normal 10 5 2 2 3 2 2" xfId="20336" xr:uid="{00000000-0005-0000-0000-000060130000}"/>
    <cellStyle name="Normal 10 5 2 2 3 3" xfId="15928" xr:uid="{00000000-0005-0000-0000-000061130000}"/>
    <cellStyle name="Normal 10 5 2 2 4" xfId="4397" xr:uid="{00000000-0005-0000-0000-000062130000}"/>
    <cellStyle name="Normal 10 5 2 2 4 2" xfId="10504" xr:uid="{00000000-0005-0000-0000-000063130000}"/>
    <cellStyle name="Normal 10 5 2 2 4 2 2" xfId="18472" xr:uid="{00000000-0005-0000-0000-000064130000}"/>
    <cellStyle name="Normal 10 5 2 2 4 3" xfId="14063" xr:uid="{00000000-0005-0000-0000-000065130000}"/>
    <cellStyle name="Normal 10 5 2 2 5" xfId="21328" xr:uid="{00000000-0005-0000-0000-000066130000}"/>
    <cellStyle name="Normal 10 5 2 3" xfId="1747" xr:uid="{00000000-0005-0000-0000-000067130000}"/>
    <cellStyle name="Normal 10 5 2 3 2" xfId="5471" xr:uid="{00000000-0005-0000-0000-000068130000}"/>
    <cellStyle name="Normal 10 5 2 3 2 2" xfId="11445" xr:uid="{00000000-0005-0000-0000-000069130000}"/>
    <cellStyle name="Normal 10 5 2 3 2 2 2" xfId="19403" xr:uid="{00000000-0005-0000-0000-00006A130000}"/>
    <cellStyle name="Normal 10 5 2 3 2 3" xfId="14994" xr:uid="{00000000-0005-0000-0000-00006B130000}"/>
    <cellStyle name="Normal 10 5 2 3 3" xfId="8406" xr:uid="{00000000-0005-0000-0000-00006C130000}"/>
    <cellStyle name="Normal 10 5 2 3 3 2" xfId="16861" xr:uid="{00000000-0005-0000-0000-00006D130000}"/>
    <cellStyle name="Normal 10 5 2 3 4" xfId="9675" xr:uid="{00000000-0005-0000-0000-00006E130000}"/>
    <cellStyle name="Normal 10 5 2 3 4 2" xfId="17661" xr:uid="{00000000-0005-0000-0000-00006F130000}"/>
    <cellStyle name="Normal 10 5 2 3 5" xfId="13239" xr:uid="{00000000-0005-0000-0000-000070130000}"/>
    <cellStyle name="Normal 10 5 2 4" xfId="6770" xr:uid="{00000000-0005-0000-0000-000071130000}"/>
    <cellStyle name="Normal 10 5 2 4 2" xfId="12384" xr:uid="{00000000-0005-0000-0000-000072130000}"/>
    <cellStyle name="Normal 10 5 2 4 2 2" xfId="20335" xr:uid="{00000000-0005-0000-0000-000073130000}"/>
    <cellStyle name="Normal 10 5 2 4 3" xfId="15927" xr:uid="{00000000-0005-0000-0000-000074130000}"/>
    <cellStyle name="Normal 10 5 2 5" xfId="4396" xr:uid="{00000000-0005-0000-0000-000075130000}"/>
    <cellStyle name="Normal 10 5 2 5 2" xfId="10503" xr:uid="{00000000-0005-0000-0000-000076130000}"/>
    <cellStyle name="Normal 10 5 2 5 2 2" xfId="18471" xr:uid="{00000000-0005-0000-0000-000077130000}"/>
    <cellStyle name="Normal 10 5 2 5 3" xfId="14062" xr:uid="{00000000-0005-0000-0000-000078130000}"/>
    <cellStyle name="Normal 10 5 2 6" xfId="21327" xr:uid="{00000000-0005-0000-0000-000079130000}"/>
    <cellStyle name="Normal 10 5 3" xfId="1748" xr:uid="{00000000-0005-0000-0000-00007A130000}"/>
    <cellStyle name="Normal 10 5 3 2" xfId="1749" xr:uid="{00000000-0005-0000-0000-00007B130000}"/>
    <cellStyle name="Normal 10 5 3 2 2" xfId="5473" xr:uid="{00000000-0005-0000-0000-00007C130000}"/>
    <cellStyle name="Normal 10 5 3 2 2 2" xfId="11447" xr:uid="{00000000-0005-0000-0000-00007D130000}"/>
    <cellStyle name="Normal 10 5 3 2 2 2 2" xfId="19405" xr:uid="{00000000-0005-0000-0000-00007E130000}"/>
    <cellStyle name="Normal 10 5 3 2 2 3" xfId="14996" xr:uid="{00000000-0005-0000-0000-00007F130000}"/>
    <cellStyle name="Normal 10 5 3 2 3" xfId="8407" xr:uid="{00000000-0005-0000-0000-000080130000}"/>
    <cellStyle name="Normal 10 5 3 2 3 2" xfId="16862" xr:uid="{00000000-0005-0000-0000-000081130000}"/>
    <cellStyle name="Normal 10 5 3 2 4" xfId="9676" xr:uid="{00000000-0005-0000-0000-000082130000}"/>
    <cellStyle name="Normal 10 5 3 2 4 2" xfId="17662" xr:uid="{00000000-0005-0000-0000-000083130000}"/>
    <cellStyle name="Normal 10 5 3 2 5" xfId="13240" xr:uid="{00000000-0005-0000-0000-000084130000}"/>
    <cellStyle name="Normal 10 5 3 3" xfId="6772" xr:uid="{00000000-0005-0000-0000-000085130000}"/>
    <cellStyle name="Normal 10 5 3 3 2" xfId="12386" xr:uid="{00000000-0005-0000-0000-000086130000}"/>
    <cellStyle name="Normal 10 5 3 3 2 2" xfId="20337" xr:uid="{00000000-0005-0000-0000-000087130000}"/>
    <cellStyle name="Normal 10 5 3 3 3" xfId="15929" xr:uid="{00000000-0005-0000-0000-000088130000}"/>
    <cellStyle name="Normal 10 5 3 4" xfId="4398" xr:uid="{00000000-0005-0000-0000-000089130000}"/>
    <cellStyle name="Normal 10 5 3 4 2" xfId="10505" xr:uid="{00000000-0005-0000-0000-00008A130000}"/>
    <cellStyle name="Normal 10 5 3 4 2 2" xfId="18473" xr:uid="{00000000-0005-0000-0000-00008B130000}"/>
    <cellStyle name="Normal 10 5 3 4 3" xfId="14064" xr:uid="{00000000-0005-0000-0000-00008C130000}"/>
    <cellStyle name="Normal 10 5 3 5" xfId="21329" xr:uid="{00000000-0005-0000-0000-00008D130000}"/>
    <cellStyle name="Normal 10 5 4" xfId="1750" xr:uid="{00000000-0005-0000-0000-00008E130000}"/>
    <cellStyle name="Normal 10 5 4 2" xfId="5470" xr:uid="{00000000-0005-0000-0000-00008F130000}"/>
    <cellStyle name="Normal 10 5 4 2 2" xfId="11444" xr:uid="{00000000-0005-0000-0000-000090130000}"/>
    <cellStyle name="Normal 10 5 4 2 2 2" xfId="19402" xr:uid="{00000000-0005-0000-0000-000091130000}"/>
    <cellStyle name="Normal 10 5 4 2 3" xfId="14993" xr:uid="{00000000-0005-0000-0000-000092130000}"/>
    <cellStyle name="Normal 10 5 4 3" xfId="8408" xr:uid="{00000000-0005-0000-0000-000093130000}"/>
    <cellStyle name="Normal 10 5 4 3 2" xfId="16863" xr:uid="{00000000-0005-0000-0000-000094130000}"/>
    <cellStyle name="Normal 10 5 4 4" xfId="9677" xr:uid="{00000000-0005-0000-0000-000095130000}"/>
    <cellStyle name="Normal 10 5 4 4 2" xfId="17663" xr:uid="{00000000-0005-0000-0000-000096130000}"/>
    <cellStyle name="Normal 10 5 4 5" xfId="13241" xr:uid="{00000000-0005-0000-0000-000097130000}"/>
    <cellStyle name="Normal 10 5 5" xfId="6769" xr:uid="{00000000-0005-0000-0000-000098130000}"/>
    <cellStyle name="Normal 10 5 5 2" xfId="12383" xr:uid="{00000000-0005-0000-0000-000099130000}"/>
    <cellStyle name="Normal 10 5 5 2 2" xfId="20334" xr:uid="{00000000-0005-0000-0000-00009A130000}"/>
    <cellStyle name="Normal 10 5 5 3" xfId="15926" xr:uid="{00000000-0005-0000-0000-00009B130000}"/>
    <cellStyle name="Normal 10 5 6" xfId="4395" xr:uid="{00000000-0005-0000-0000-00009C130000}"/>
    <cellStyle name="Normal 10 5 6 2" xfId="10502" xr:uid="{00000000-0005-0000-0000-00009D130000}"/>
    <cellStyle name="Normal 10 5 6 2 2" xfId="18470" xr:uid="{00000000-0005-0000-0000-00009E130000}"/>
    <cellStyle name="Normal 10 5 6 3" xfId="14061" xr:uid="{00000000-0005-0000-0000-00009F130000}"/>
    <cellStyle name="Normal 10 5 7" xfId="21326" xr:uid="{00000000-0005-0000-0000-0000A0130000}"/>
    <cellStyle name="Normal 10 6" xfId="1751" xr:uid="{00000000-0005-0000-0000-0000A1130000}"/>
    <cellStyle name="Normal 10 7" xfId="1752" xr:uid="{00000000-0005-0000-0000-0000A2130000}"/>
    <cellStyle name="Normal 10 7 2" xfId="1753" xr:uid="{00000000-0005-0000-0000-0000A3130000}"/>
    <cellStyle name="Normal 10 7 2 2" xfId="1754" xr:uid="{00000000-0005-0000-0000-0000A4130000}"/>
    <cellStyle name="Normal 10 7 2 2 2" xfId="5475" xr:uid="{00000000-0005-0000-0000-0000A5130000}"/>
    <cellStyle name="Normal 10 7 2 2 2 2" xfId="11449" xr:uid="{00000000-0005-0000-0000-0000A6130000}"/>
    <cellStyle name="Normal 10 7 2 2 2 2 2" xfId="19407" xr:uid="{00000000-0005-0000-0000-0000A7130000}"/>
    <cellStyle name="Normal 10 7 2 2 2 3" xfId="14998" xr:uid="{00000000-0005-0000-0000-0000A8130000}"/>
    <cellStyle name="Normal 10 7 2 2 3" xfId="8409" xr:uid="{00000000-0005-0000-0000-0000A9130000}"/>
    <cellStyle name="Normal 10 7 2 2 3 2" xfId="16864" xr:uid="{00000000-0005-0000-0000-0000AA130000}"/>
    <cellStyle name="Normal 10 7 2 2 4" xfId="9678" xr:uid="{00000000-0005-0000-0000-0000AB130000}"/>
    <cellStyle name="Normal 10 7 2 2 4 2" xfId="17664" xr:uid="{00000000-0005-0000-0000-0000AC130000}"/>
    <cellStyle name="Normal 10 7 2 2 5" xfId="13242" xr:uid="{00000000-0005-0000-0000-0000AD130000}"/>
    <cellStyle name="Normal 10 7 2 3" xfId="6775" xr:uid="{00000000-0005-0000-0000-0000AE130000}"/>
    <cellStyle name="Normal 10 7 2 3 2" xfId="12388" xr:uid="{00000000-0005-0000-0000-0000AF130000}"/>
    <cellStyle name="Normal 10 7 2 3 2 2" xfId="20339" xr:uid="{00000000-0005-0000-0000-0000B0130000}"/>
    <cellStyle name="Normal 10 7 2 3 3" xfId="15931" xr:uid="{00000000-0005-0000-0000-0000B1130000}"/>
    <cellStyle name="Normal 10 7 2 4" xfId="4400" xr:uid="{00000000-0005-0000-0000-0000B2130000}"/>
    <cellStyle name="Normal 10 7 2 4 2" xfId="10507" xr:uid="{00000000-0005-0000-0000-0000B3130000}"/>
    <cellStyle name="Normal 10 7 2 4 2 2" xfId="18475" xr:uid="{00000000-0005-0000-0000-0000B4130000}"/>
    <cellStyle name="Normal 10 7 2 4 3" xfId="14066" xr:uid="{00000000-0005-0000-0000-0000B5130000}"/>
    <cellStyle name="Normal 10 7 2 5" xfId="21331" xr:uid="{00000000-0005-0000-0000-0000B6130000}"/>
    <cellStyle name="Normal 10 7 3" xfId="1755" xr:uid="{00000000-0005-0000-0000-0000B7130000}"/>
    <cellStyle name="Normal 10 7 3 2" xfId="5474" xr:uid="{00000000-0005-0000-0000-0000B8130000}"/>
    <cellStyle name="Normal 10 7 3 2 2" xfId="11448" xr:uid="{00000000-0005-0000-0000-0000B9130000}"/>
    <cellStyle name="Normal 10 7 3 2 2 2" xfId="19406" xr:uid="{00000000-0005-0000-0000-0000BA130000}"/>
    <cellStyle name="Normal 10 7 3 2 3" xfId="14997" xr:uid="{00000000-0005-0000-0000-0000BB130000}"/>
    <cellStyle name="Normal 10 7 3 3" xfId="8410" xr:uid="{00000000-0005-0000-0000-0000BC130000}"/>
    <cellStyle name="Normal 10 7 3 3 2" xfId="16865" xr:uid="{00000000-0005-0000-0000-0000BD130000}"/>
    <cellStyle name="Normal 10 7 3 4" xfId="9679" xr:uid="{00000000-0005-0000-0000-0000BE130000}"/>
    <cellStyle name="Normal 10 7 3 4 2" xfId="17665" xr:uid="{00000000-0005-0000-0000-0000BF130000}"/>
    <cellStyle name="Normal 10 7 3 5" xfId="13243" xr:uid="{00000000-0005-0000-0000-0000C0130000}"/>
    <cellStyle name="Normal 10 7 4" xfId="6774" xr:uid="{00000000-0005-0000-0000-0000C1130000}"/>
    <cellStyle name="Normal 10 7 4 2" xfId="12387" xr:uid="{00000000-0005-0000-0000-0000C2130000}"/>
    <cellStyle name="Normal 10 7 4 2 2" xfId="20338" xr:uid="{00000000-0005-0000-0000-0000C3130000}"/>
    <cellStyle name="Normal 10 7 4 3" xfId="15930" xr:uid="{00000000-0005-0000-0000-0000C4130000}"/>
    <cellStyle name="Normal 10 7 5" xfId="4399" xr:uid="{00000000-0005-0000-0000-0000C5130000}"/>
    <cellStyle name="Normal 10 7 5 2" xfId="10506" xr:uid="{00000000-0005-0000-0000-0000C6130000}"/>
    <cellStyle name="Normal 10 7 5 2 2" xfId="18474" xr:uid="{00000000-0005-0000-0000-0000C7130000}"/>
    <cellStyle name="Normal 10 7 5 3" xfId="14065" xr:uid="{00000000-0005-0000-0000-0000C8130000}"/>
    <cellStyle name="Normal 10 7 6" xfId="21330" xr:uid="{00000000-0005-0000-0000-0000C9130000}"/>
    <cellStyle name="Normal 10 8" xfId="1756" xr:uid="{00000000-0005-0000-0000-0000CA130000}"/>
    <cellStyle name="Normal 10 8 2" xfId="1757" xr:uid="{00000000-0005-0000-0000-0000CB130000}"/>
    <cellStyle name="Normal 10 8 2 2" xfId="1758" xr:uid="{00000000-0005-0000-0000-0000CC130000}"/>
    <cellStyle name="Normal 10 8 2 2 2" xfId="5477" xr:uid="{00000000-0005-0000-0000-0000CD130000}"/>
    <cellStyle name="Normal 10 8 2 2 2 2" xfId="11451" xr:uid="{00000000-0005-0000-0000-0000CE130000}"/>
    <cellStyle name="Normal 10 8 2 2 2 2 2" xfId="19409" xr:uid="{00000000-0005-0000-0000-0000CF130000}"/>
    <cellStyle name="Normal 10 8 2 2 2 3" xfId="15000" xr:uid="{00000000-0005-0000-0000-0000D0130000}"/>
    <cellStyle name="Normal 10 8 2 2 3" xfId="8411" xr:uid="{00000000-0005-0000-0000-0000D1130000}"/>
    <cellStyle name="Normal 10 8 2 2 3 2" xfId="16866" xr:uid="{00000000-0005-0000-0000-0000D2130000}"/>
    <cellStyle name="Normal 10 8 2 2 4" xfId="9680" xr:uid="{00000000-0005-0000-0000-0000D3130000}"/>
    <cellStyle name="Normal 10 8 2 2 4 2" xfId="17666" xr:uid="{00000000-0005-0000-0000-0000D4130000}"/>
    <cellStyle name="Normal 10 8 2 2 5" xfId="13244" xr:uid="{00000000-0005-0000-0000-0000D5130000}"/>
    <cellStyle name="Normal 10 8 2 3" xfId="6777" xr:uid="{00000000-0005-0000-0000-0000D6130000}"/>
    <cellStyle name="Normal 10 8 2 3 2" xfId="12390" xr:uid="{00000000-0005-0000-0000-0000D7130000}"/>
    <cellStyle name="Normal 10 8 2 3 2 2" xfId="20341" xr:uid="{00000000-0005-0000-0000-0000D8130000}"/>
    <cellStyle name="Normal 10 8 2 3 3" xfId="15933" xr:uid="{00000000-0005-0000-0000-0000D9130000}"/>
    <cellStyle name="Normal 10 8 2 4" xfId="4402" xr:uid="{00000000-0005-0000-0000-0000DA130000}"/>
    <cellStyle name="Normal 10 8 2 4 2" xfId="10509" xr:uid="{00000000-0005-0000-0000-0000DB130000}"/>
    <cellStyle name="Normal 10 8 2 4 2 2" xfId="18477" xr:uid="{00000000-0005-0000-0000-0000DC130000}"/>
    <cellStyle name="Normal 10 8 2 4 3" xfId="14068" xr:uid="{00000000-0005-0000-0000-0000DD130000}"/>
    <cellStyle name="Normal 10 8 2 5" xfId="21333" xr:uid="{00000000-0005-0000-0000-0000DE130000}"/>
    <cellStyle name="Normal 10 8 3" xfId="1759" xr:uid="{00000000-0005-0000-0000-0000DF130000}"/>
    <cellStyle name="Normal 10 8 3 2" xfId="5476" xr:uid="{00000000-0005-0000-0000-0000E0130000}"/>
    <cellStyle name="Normal 10 8 3 2 2" xfId="11450" xr:uid="{00000000-0005-0000-0000-0000E1130000}"/>
    <cellStyle name="Normal 10 8 3 2 2 2" xfId="19408" xr:uid="{00000000-0005-0000-0000-0000E2130000}"/>
    <cellStyle name="Normal 10 8 3 2 3" xfId="14999" xr:uid="{00000000-0005-0000-0000-0000E3130000}"/>
    <cellStyle name="Normal 10 8 3 3" xfId="8412" xr:uid="{00000000-0005-0000-0000-0000E4130000}"/>
    <cellStyle name="Normal 10 8 3 3 2" xfId="16867" xr:uid="{00000000-0005-0000-0000-0000E5130000}"/>
    <cellStyle name="Normal 10 8 3 4" xfId="9681" xr:uid="{00000000-0005-0000-0000-0000E6130000}"/>
    <cellStyle name="Normal 10 8 3 4 2" xfId="17667" xr:uid="{00000000-0005-0000-0000-0000E7130000}"/>
    <cellStyle name="Normal 10 8 3 5" xfId="13245" xr:uid="{00000000-0005-0000-0000-0000E8130000}"/>
    <cellStyle name="Normal 10 8 4" xfId="6776" xr:uid="{00000000-0005-0000-0000-0000E9130000}"/>
    <cellStyle name="Normal 10 8 4 2" xfId="12389" xr:uid="{00000000-0005-0000-0000-0000EA130000}"/>
    <cellStyle name="Normal 10 8 4 2 2" xfId="20340" xr:uid="{00000000-0005-0000-0000-0000EB130000}"/>
    <cellStyle name="Normal 10 8 4 3" xfId="15932" xr:uid="{00000000-0005-0000-0000-0000EC130000}"/>
    <cellStyle name="Normal 10 8 5" xfId="4401" xr:uid="{00000000-0005-0000-0000-0000ED130000}"/>
    <cellStyle name="Normal 10 8 5 2" xfId="10508" xr:uid="{00000000-0005-0000-0000-0000EE130000}"/>
    <cellStyle name="Normal 10 8 5 2 2" xfId="18476" xr:uid="{00000000-0005-0000-0000-0000EF130000}"/>
    <cellStyle name="Normal 10 8 5 3" xfId="14067" xr:uid="{00000000-0005-0000-0000-0000F0130000}"/>
    <cellStyle name="Normal 10 8 6" xfId="21332" xr:uid="{00000000-0005-0000-0000-0000F1130000}"/>
    <cellStyle name="Normal 10 9" xfId="1760" xr:uid="{00000000-0005-0000-0000-0000F2130000}"/>
    <cellStyle name="Normal 10 9 2" xfId="1761" xr:uid="{00000000-0005-0000-0000-0000F3130000}"/>
    <cellStyle name="Normal 10 9 2 2" xfId="5478" xr:uid="{00000000-0005-0000-0000-0000F4130000}"/>
    <cellStyle name="Normal 10 9 2 2 2" xfId="11452" xr:uid="{00000000-0005-0000-0000-0000F5130000}"/>
    <cellStyle name="Normal 10 9 2 2 2 2" xfId="19410" xr:uid="{00000000-0005-0000-0000-0000F6130000}"/>
    <cellStyle name="Normal 10 9 2 2 3" xfId="15001" xr:uid="{00000000-0005-0000-0000-0000F7130000}"/>
    <cellStyle name="Normal 10 9 2 3" xfId="8413" xr:uid="{00000000-0005-0000-0000-0000F8130000}"/>
    <cellStyle name="Normal 10 9 2 3 2" xfId="16868" xr:uid="{00000000-0005-0000-0000-0000F9130000}"/>
    <cellStyle name="Normal 10 9 2 4" xfId="9682" xr:uid="{00000000-0005-0000-0000-0000FA130000}"/>
    <cellStyle name="Normal 10 9 2 4 2" xfId="17668" xr:uid="{00000000-0005-0000-0000-0000FB130000}"/>
    <cellStyle name="Normal 10 9 2 5" xfId="13246" xr:uid="{00000000-0005-0000-0000-0000FC130000}"/>
    <cellStyle name="Normal 10 9 3" xfId="6778" xr:uid="{00000000-0005-0000-0000-0000FD130000}"/>
    <cellStyle name="Normal 10 9 3 2" xfId="12391" xr:uid="{00000000-0005-0000-0000-0000FE130000}"/>
    <cellStyle name="Normal 10 9 3 2 2" xfId="20342" xr:uid="{00000000-0005-0000-0000-0000FF130000}"/>
    <cellStyle name="Normal 10 9 3 3" xfId="15934" xr:uid="{00000000-0005-0000-0000-000000140000}"/>
    <cellStyle name="Normal 10 9 4" xfId="4403" xr:uid="{00000000-0005-0000-0000-000001140000}"/>
    <cellStyle name="Normal 10 9 4 2" xfId="10510" xr:uid="{00000000-0005-0000-0000-000002140000}"/>
    <cellStyle name="Normal 10 9 4 2 2" xfId="18478" xr:uid="{00000000-0005-0000-0000-000003140000}"/>
    <cellStyle name="Normal 10 9 4 3" xfId="14069" xr:uid="{00000000-0005-0000-0000-000004140000}"/>
    <cellStyle name="Normal 10 9 5" xfId="21334" xr:uid="{00000000-0005-0000-0000-000005140000}"/>
    <cellStyle name="Normal 10_Book1" xfId="1762" xr:uid="{00000000-0005-0000-0000-000006140000}"/>
    <cellStyle name="Normal 100" xfId="1763" xr:uid="{00000000-0005-0000-0000-000007140000}"/>
    <cellStyle name="Normal 100 2" xfId="1764" xr:uid="{00000000-0005-0000-0000-000008140000}"/>
    <cellStyle name="Normal 101" xfId="1765" xr:uid="{00000000-0005-0000-0000-000009140000}"/>
    <cellStyle name="Normal 102" xfId="1766" xr:uid="{00000000-0005-0000-0000-00000A140000}"/>
    <cellStyle name="Normal 103" xfId="1767" xr:uid="{00000000-0005-0000-0000-00000B140000}"/>
    <cellStyle name="Normal 104" xfId="1768" xr:uid="{00000000-0005-0000-0000-00000C140000}"/>
    <cellStyle name="Normal 105" xfId="1769" xr:uid="{00000000-0005-0000-0000-00000D140000}"/>
    <cellStyle name="Normal 106" xfId="1770" xr:uid="{00000000-0005-0000-0000-00000E140000}"/>
    <cellStyle name="Normal 107" xfId="1771" xr:uid="{00000000-0005-0000-0000-00000F140000}"/>
    <cellStyle name="Normal 108" xfId="1772" xr:uid="{00000000-0005-0000-0000-000010140000}"/>
    <cellStyle name="Normal 109" xfId="1773" xr:uid="{00000000-0005-0000-0000-000011140000}"/>
    <cellStyle name="Normal 11" xfId="1774" xr:uid="{00000000-0005-0000-0000-000012140000}"/>
    <cellStyle name="Normal 11 2" xfId="1775" xr:uid="{00000000-0005-0000-0000-000013140000}"/>
    <cellStyle name="Normal 11 2 2" xfId="4404" xr:uid="{00000000-0005-0000-0000-000014140000}"/>
    <cellStyle name="Normal 11_Book1" xfId="1776" xr:uid="{00000000-0005-0000-0000-000015140000}"/>
    <cellStyle name="Normal 110" xfId="1777" xr:uid="{00000000-0005-0000-0000-000016140000}"/>
    <cellStyle name="Normal 111" xfId="1778" xr:uid="{00000000-0005-0000-0000-000017140000}"/>
    <cellStyle name="Normal 112" xfId="1779" xr:uid="{00000000-0005-0000-0000-000018140000}"/>
    <cellStyle name="Normal 113" xfId="1780" xr:uid="{00000000-0005-0000-0000-000019140000}"/>
    <cellStyle name="Normal 114" xfId="1781" xr:uid="{00000000-0005-0000-0000-00001A140000}"/>
    <cellStyle name="Normal 115" xfId="1782" xr:uid="{00000000-0005-0000-0000-00001B140000}"/>
    <cellStyle name="Normal 116" xfId="1783" xr:uid="{00000000-0005-0000-0000-00001C140000}"/>
    <cellStyle name="Normal 117" xfId="1784" xr:uid="{00000000-0005-0000-0000-00001D140000}"/>
    <cellStyle name="Normal 118" xfId="1785" xr:uid="{00000000-0005-0000-0000-00001E140000}"/>
    <cellStyle name="Normal 119" xfId="1786" xr:uid="{00000000-0005-0000-0000-00001F140000}"/>
    <cellStyle name="Normal 12" xfId="1787" xr:uid="{00000000-0005-0000-0000-000020140000}"/>
    <cellStyle name="Normal 12 2" xfId="1788" xr:uid="{00000000-0005-0000-0000-000021140000}"/>
    <cellStyle name="Normal 12 2 2" xfId="4405" xr:uid="{00000000-0005-0000-0000-000022140000}"/>
    <cellStyle name="Normal 12_Book1" xfId="1789" xr:uid="{00000000-0005-0000-0000-000023140000}"/>
    <cellStyle name="Normal 120" xfId="1790" xr:uid="{00000000-0005-0000-0000-000024140000}"/>
    <cellStyle name="Normal 121" xfId="1791" xr:uid="{00000000-0005-0000-0000-000025140000}"/>
    <cellStyle name="Normal 122" xfId="1792" xr:uid="{00000000-0005-0000-0000-000026140000}"/>
    <cellStyle name="Normal 123" xfId="1793" xr:uid="{00000000-0005-0000-0000-000027140000}"/>
    <cellStyle name="Normal 124" xfId="1794" xr:uid="{00000000-0005-0000-0000-000028140000}"/>
    <cellStyle name="Normal 125" xfId="1795" xr:uid="{00000000-0005-0000-0000-000029140000}"/>
    <cellStyle name="Normal 126" xfId="1796" xr:uid="{00000000-0005-0000-0000-00002A140000}"/>
    <cellStyle name="Normal 127" xfId="1797" xr:uid="{00000000-0005-0000-0000-00002B140000}"/>
    <cellStyle name="Normal 128" xfId="1798" xr:uid="{00000000-0005-0000-0000-00002C140000}"/>
    <cellStyle name="Normal 129" xfId="1799" xr:uid="{00000000-0005-0000-0000-00002D140000}"/>
    <cellStyle name="Normal 13" xfId="1800" xr:uid="{00000000-0005-0000-0000-00002E140000}"/>
    <cellStyle name="Normal 13 2" xfId="1801" xr:uid="{00000000-0005-0000-0000-00002F140000}"/>
    <cellStyle name="Normal 13 2 2" xfId="4406" xr:uid="{00000000-0005-0000-0000-000030140000}"/>
    <cellStyle name="Normal 13_Book1" xfId="1802" xr:uid="{00000000-0005-0000-0000-000031140000}"/>
    <cellStyle name="Normal 130" xfId="1803" xr:uid="{00000000-0005-0000-0000-000032140000}"/>
    <cellStyle name="Normal 131" xfId="1804" xr:uid="{00000000-0005-0000-0000-000033140000}"/>
    <cellStyle name="Normal 132" xfId="1805" xr:uid="{00000000-0005-0000-0000-000034140000}"/>
    <cellStyle name="Normal 133" xfId="1806" xr:uid="{00000000-0005-0000-0000-000035140000}"/>
    <cellStyle name="Normal 134" xfId="1807" xr:uid="{00000000-0005-0000-0000-000036140000}"/>
    <cellStyle name="Normal 135" xfId="1808" xr:uid="{00000000-0005-0000-0000-000037140000}"/>
    <cellStyle name="Normal 136" xfId="1809" xr:uid="{00000000-0005-0000-0000-000038140000}"/>
    <cellStyle name="Normal 137" xfId="1810" xr:uid="{00000000-0005-0000-0000-000039140000}"/>
    <cellStyle name="Normal 138" xfId="1811" xr:uid="{00000000-0005-0000-0000-00003A140000}"/>
    <cellStyle name="Normal 139" xfId="1812" xr:uid="{00000000-0005-0000-0000-00003B140000}"/>
    <cellStyle name="Normal 14" xfId="1813" xr:uid="{00000000-0005-0000-0000-00003C140000}"/>
    <cellStyle name="Normal 14 2" xfId="1814" xr:uid="{00000000-0005-0000-0000-00003D140000}"/>
    <cellStyle name="Normal 14 2 2" xfId="4407" xr:uid="{00000000-0005-0000-0000-00003E140000}"/>
    <cellStyle name="Normal 14 3" xfId="1815" xr:uid="{00000000-0005-0000-0000-00003F140000}"/>
    <cellStyle name="Normal 14 3 2" xfId="22139" xr:uid="{00000000-0005-0000-0000-000040140000}"/>
    <cellStyle name="Normal 14 3 3" xfId="22171" xr:uid="{00000000-0005-0000-0000-000041140000}"/>
    <cellStyle name="Normal 14_Book1" xfId="1816" xr:uid="{00000000-0005-0000-0000-000042140000}"/>
    <cellStyle name="Normal 140" xfId="1817" xr:uid="{00000000-0005-0000-0000-000043140000}"/>
    <cellStyle name="Normal 141" xfId="1818" xr:uid="{00000000-0005-0000-0000-000044140000}"/>
    <cellStyle name="Normal 142" xfId="1819" xr:uid="{00000000-0005-0000-0000-000045140000}"/>
    <cellStyle name="Normal 143" xfId="1820" xr:uid="{00000000-0005-0000-0000-000046140000}"/>
    <cellStyle name="Normal 144" xfId="1821" xr:uid="{00000000-0005-0000-0000-000047140000}"/>
    <cellStyle name="Normal 145" xfId="1822" xr:uid="{00000000-0005-0000-0000-000048140000}"/>
    <cellStyle name="Normal 146" xfId="1823" xr:uid="{00000000-0005-0000-0000-000049140000}"/>
    <cellStyle name="Normal 147" xfId="1824" xr:uid="{00000000-0005-0000-0000-00004A140000}"/>
    <cellStyle name="Normal 148" xfId="1825" xr:uid="{00000000-0005-0000-0000-00004B140000}"/>
    <cellStyle name="Normal 149" xfId="1826" xr:uid="{00000000-0005-0000-0000-00004C140000}"/>
    <cellStyle name="Normal 15" xfId="1827" xr:uid="{00000000-0005-0000-0000-00004D140000}"/>
    <cellStyle name="Normal 15 2" xfId="1828" xr:uid="{00000000-0005-0000-0000-00004E140000}"/>
    <cellStyle name="Normal 15 2 2" xfId="4408" xr:uid="{00000000-0005-0000-0000-00004F140000}"/>
    <cellStyle name="Normal 15 3" xfId="1829" xr:uid="{00000000-0005-0000-0000-000050140000}"/>
    <cellStyle name="Normal 15 3 10" xfId="4409" xr:uid="{00000000-0005-0000-0000-000051140000}"/>
    <cellStyle name="Normal 15 3 10 2" xfId="10511" xr:uid="{00000000-0005-0000-0000-000052140000}"/>
    <cellStyle name="Normal 15 3 10 2 2" xfId="18479" xr:uid="{00000000-0005-0000-0000-000053140000}"/>
    <cellStyle name="Normal 15 3 10 3" xfId="14070" xr:uid="{00000000-0005-0000-0000-000054140000}"/>
    <cellStyle name="Normal 15 3 11" xfId="21336" xr:uid="{00000000-0005-0000-0000-000055140000}"/>
    <cellStyle name="Normal 15 3 2" xfId="1830" xr:uid="{00000000-0005-0000-0000-000056140000}"/>
    <cellStyle name="Normal 15 3 2 2" xfId="1831" xr:uid="{00000000-0005-0000-0000-000057140000}"/>
    <cellStyle name="Normal 15 3 2 2 2" xfId="1832" xr:uid="{00000000-0005-0000-0000-000058140000}"/>
    <cellStyle name="Normal 15 3 2 2 2 2" xfId="1833" xr:uid="{00000000-0005-0000-0000-000059140000}"/>
    <cellStyle name="Normal 15 3 2 2 2 2 2" xfId="5482" xr:uid="{00000000-0005-0000-0000-00005A140000}"/>
    <cellStyle name="Normal 15 3 2 2 2 2 2 2" xfId="11456" xr:uid="{00000000-0005-0000-0000-00005B140000}"/>
    <cellStyle name="Normal 15 3 2 2 2 2 2 2 2" xfId="19414" xr:uid="{00000000-0005-0000-0000-00005C140000}"/>
    <cellStyle name="Normal 15 3 2 2 2 2 2 3" xfId="15005" xr:uid="{00000000-0005-0000-0000-00005D140000}"/>
    <cellStyle name="Normal 15 3 2 2 2 2 3" xfId="8414" xr:uid="{00000000-0005-0000-0000-00005E140000}"/>
    <cellStyle name="Normal 15 3 2 2 2 2 3 2" xfId="16869" xr:uid="{00000000-0005-0000-0000-00005F140000}"/>
    <cellStyle name="Normal 15 3 2 2 2 2 4" xfId="9683" xr:uid="{00000000-0005-0000-0000-000060140000}"/>
    <cellStyle name="Normal 15 3 2 2 2 2 4 2" xfId="17669" xr:uid="{00000000-0005-0000-0000-000061140000}"/>
    <cellStyle name="Normal 15 3 2 2 2 2 5" xfId="13247" xr:uid="{00000000-0005-0000-0000-000062140000}"/>
    <cellStyle name="Normal 15 3 2 2 2 3" xfId="6795" xr:uid="{00000000-0005-0000-0000-000063140000}"/>
    <cellStyle name="Normal 15 3 2 2 2 3 2" xfId="12395" xr:uid="{00000000-0005-0000-0000-000064140000}"/>
    <cellStyle name="Normal 15 3 2 2 2 3 2 2" xfId="20346" xr:uid="{00000000-0005-0000-0000-000065140000}"/>
    <cellStyle name="Normal 15 3 2 2 2 3 3" xfId="15938" xr:uid="{00000000-0005-0000-0000-000066140000}"/>
    <cellStyle name="Normal 15 3 2 2 2 4" xfId="4412" xr:uid="{00000000-0005-0000-0000-000067140000}"/>
    <cellStyle name="Normal 15 3 2 2 2 4 2" xfId="10514" xr:uid="{00000000-0005-0000-0000-000068140000}"/>
    <cellStyle name="Normal 15 3 2 2 2 4 2 2" xfId="18482" xr:uid="{00000000-0005-0000-0000-000069140000}"/>
    <cellStyle name="Normal 15 3 2 2 2 4 3" xfId="14073" xr:uid="{00000000-0005-0000-0000-00006A140000}"/>
    <cellStyle name="Normal 15 3 2 2 2 5" xfId="21339" xr:uid="{00000000-0005-0000-0000-00006B140000}"/>
    <cellStyle name="Normal 15 3 2 2 3" xfId="1834" xr:uid="{00000000-0005-0000-0000-00006C140000}"/>
    <cellStyle name="Normal 15 3 2 2 3 2" xfId="5481" xr:uid="{00000000-0005-0000-0000-00006D140000}"/>
    <cellStyle name="Normal 15 3 2 2 3 2 2" xfId="11455" xr:uid="{00000000-0005-0000-0000-00006E140000}"/>
    <cellStyle name="Normal 15 3 2 2 3 2 2 2" xfId="19413" xr:uid="{00000000-0005-0000-0000-00006F140000}"/>
    <cellStyle name="Normal 15 3 2 2 3 2 3" xfId="15004" xr:uid="{00000000-0005-0000-0000-000070140000}"/>
    <cellStyle name="Normal 15 3 2 2 3 3" xfId="8415" xr:uid="{00000000-0005-0000-0000-000071140000}"/>
    <cellStyle name="Normal 15 3 2 2 3 3 2" xfId="16870" xr:uid="{00000000-0005-0000-0000-000072140000}"/>
    <cellStyle name="Normal 15 3 2 2 3 4" xfId="9684" xr:uid="{00000000-0005-0000-0000-000073140000}"/>
    <cellStyle name="Normal 15 3 2 2 3 4 2" xfId="17670" xr:uid="{00000000-0005-0000-0000-000074140000}"/>
    <cellStyle name="Normal 15 3 2 2 3 5" xfId="13248" xr:uid="{00000000-0005-0000-0000-000075140000}"/>
    <cellStyle name="Normal 15 3 2 2 4" xfId="6794" xr:uid="{00000000-0005-0000-0000-000076140000}"/>
    <cellStyle name="Normal 15 3 2 2 4 2" xfId="12394" xr:uid="{00000000-0005-0000-0000-000077140000}"/>
    <cellStyle name="Normal 15 3 2 2 4 2 2" xfId="20345" xr:uid="{00000000-0005-0000-0000-000078140000}"/>
    <cellStyle name="Normal 15 3 2 2 4 3" xfId="15937" xr:uid="{00000000-0005-0000-0000-000079140000}"/>
    <cellStyle name="Normal 15 3 2 2 5" xfId="4411" xr:uid="{00000000-0005-0000-0000-00007A140000}"/>
    <cellStyle name="Normal 15 3 2 2 5 2" xfId="10513" xr:uid="{00000000-0005-0000-0000-00007B140000}"/>
    <cellStyle name="Normal 15 3 2 2 5 2 2" xfId="18481" xr:uid="{00000000-0005-0000-0000-00007C140000}"/>
    <cellStyle name="Normal 15 3 2 2 5 3" xfId="14072" xr:uid="{00000000-0005-0000-0000-00007D140000}"/>
    <cellStyle name="Normal 15 3 2 2 6" xfId="21338" xr:uid="{00000000-0005-0000-0000-00007E140000}"/>
    <cellStyle name="Normal 15 3 2 3" xfId="1835" xr:uid="{00000000-0005-0000-0000-00007F140000}"/>
    <cellStyle name="Normal 15 3 2 3 2" xfId="1836" xr:uid="{00000000-0005-0000-0000-000080140000}"/>
    <cellStyle name="Normal 15 3 2 3 2 2" xfId="5483" xr:uid="{00000000-0005-0000-0000-000081140000}"/>
    <cellStyle name="Normal 15 3 2 3 2 2 2" xfId="11457" xr:uid="{00000000-0005-0000-0000-000082140000}"/>
    <cellStyle name="Normal 15 3 2 3 2 2 2 2" xfId="19415" xr:uid="{00000000-0005-0000-0000-000083140000}"/>
    <cellStyle name="Normal 15 3 2 3 2 2 3" xfId="15006" xr:uid="{00000000-0005-0000-0000-000084140000}"/>
    <cellStyle name="Normal 15 3 2 3 2 3" xfId="8416" xr:uid="{00000000-0005-0000-0000-000085140000}"/>
    <cellStyle name="Normal 15 3 2 3 2 3 2" xfId="16871" xr:uid="{00000000-0005-0000-0000-000086140000}"/>
    <cellStyle name="Normal 15 3 2 3 2 4" xfId="9685" xr:uid="{00000000-0005-0000-0000-000087140000}"/>
    <cellStyle name="Normal 15 3 2 3 2 4 2" xfId="17671" xr:uid="{00000000-0005-0000-0000-000088140000}"/>
    <cellStyle name="Normal 15 3 2 3 2 5" xfId="13249" xr:uid="{00000000-0005-0000-0000-000089140000}"/>
    <cellStyle name="Normal 15 3 2 3 3" xfId="6796" xr:uid="{00000000-0005-0000-0000-00008A140000}"/>
    <cellStyle name="Normal 15 3 2 3 3 2" xfId="12396" xr:uid="{00000000-0005-0000-0000-00008B140000}"/>
    <cellStyle name="Normal 15 3 2 3 3 2 2" xfId="20347" xr:uid="{00000000-0005-0000-0000-00008C140000}"/>
    <cellStyle name="Normal 15 3 2 3 3 3" xfId="15939" xr:uid="{00000000-0005-0000-0000-00008D140000}"/>
    <cellStyle name="Normal 15 3 2 3 4" xfId="4413" xr:uid="{00000000-0005-0000-0000-00008E140000}"/>
    <cellStyle name="Normal 15 3 2 3 4 2" xfId="10515" xr:uid="{00000000-0005-0000-0000-00008F140000}"/>
    <cellStyle name="Normal 15 3 2 3 4 2 2" xfId="18483" xr:uid="{00000000-0005-0000-0000-000090140000}"/>
    <cellStyle name="Normal 15 3 2 3 4 3" xfId="14074" xr:uid="{00000000-0005-0000-0000-000091140000}"/>
    <cellStyle name="Normal 15 3 2 3 5" xfId="21340" xr:uid="{00000000-0005-0000-0000-000092140000}"/>
    <cellStyle name="Normal 15 3 2 4" xfId="1837" xr:uid="{00000000-0005-0000-0000-000093140000}"/>
    <cellStyle name="Normal 15 3 2 4 2" xfId="5480" xr:uid="{00000000-0005-0000-0000-000094140000}"/>
    <cellStyle name="Normal 15 3 2 4 2 2" xfId="11454" xr:uid="{00000000-0005-0000-0000-000095140000}"/>
    <cellStyle name="Normal 15 3 2 4 2 2 2" xfId="19412" xr:uid="{00000000-0005-0000-0000-000096140000}"/>
    <cellStyle name="Normal 15 3 2 4 2 3" xfId="15003" xr:uid="{00000000-0005-0000-0000-000097140000}"/>
    <cellStyle name="Normal 15 3 2 4 3" xfId="8417" xr:uid="{00000000-0005-0000-0000-000098140000}"/>
    <cellStyle name="Normal 15 3 2 4 3 2" xfId="16872" xr:uid="{00000000-0005-0000-0000-000099140000}"/>
    <cellStyle name="Normal 15 3 2 4 4" xfId="9686" xr:uid="{00000000-0005-0000-0000-00009A140000}"/>
    <cellStyle name="Normal 15 3 2 4 4 2" xfId="17672" xr:uid="{00000000-0005-0000-0000-00009B140000}"/>
    <cellStyle name="Normal 15 3 2 4 5" xfId="13250" xr:uid="{00000000-0005-0000-0000-00009C140000}"/>
    <cellStyle name="Normal 15 3 2 5" xfId="6793" xr:uid="{00000000-0005-0000-0000-00009D140000}"/>
    <cellStyle name="Normal 15 3 2 5 2" xfId="12393" xr:uid="{00000000-0005-0000-0000-00009E140000}"/>
    <cellStyle name="Normal 15 3 2 5 2 2" xfId="20344" xr:uid="{00000000-0005-0000-0000-00009F140000}"/>
    <cellStyle name="Normal 15 3 2 5 3" xfId="15936" xr:uid="{00000000-0005-0000-0000-0000A0140000}"/>
    <cellStyle name="Normal 15 3 2 6" xfId="4410" xr:uid="{00000000-0005-0000-0000-0000A1140000}"/>
    <cellStyle name="Normal 15 3 2 6 2" xfId="10512" xr:uid="{00000000-0005-0000-0000-0000A2140000}"/>
    <cellStyle name="Normal 15 3 2 6 2 2" xfId="18480" xr:uid="{00000000-0005-0000-0000-0000A3140000}"/>
    <cellStyle name="Normal 15 3 2 6 3" xfId="14071" xr:uid="{00000000-0005-0000-0000-0000A4140000}"/>
    <cellStyle name="Normal 15 3 2 7" xfId="21337" xr:uid="{00000000-0005-0000-0000-0000A5140000}"/>
    <cellStyle name="Normal 15 3 3" xfId="1838" xr:uid="{00000000-0005-0000-0000-0000A6140000}"/>
    <cellStyle name="Normal 15 3 3 2" xfId="1839" xr:uid="{00000000-0005-0000-0000-0000A7140000}"/>
    <cellStyle name="Normal 15 3 3 2 2" xfId="1840" xr:uid="{00000000-0005-0000-0000-0000A8140000}"/>
    <cellStyle name="Normal 15 3 3 2 2 2" xfId="1841" xr:uid="{00000000-0005-0000-0000-0000A9140000}"/>
    <cellStyle name="Normal 15 3 3 2 2 2 2" xfId="5486" xr:uid="{00000000-0005-0000-0000-0000AA140000}"/>
    <cellStyle name="Normal 15 3 3 2 2 2 2 2" xfId="11460" xr:uid="{00000000-0005-0000-0000-0000AB140000}"/>
    <cellStyle name="Normal 15 3 3 2 2 2 2 2 2" xfId="19418" xr:uid="{00000000-0005-0000-0000-0000AC140000}"/>
    <cellStyle name="Normal 15 3 3 2 2 2 2 3" xfId="15009" xr:uid="{00000000-0005-0000-0000-0000AD140000}"/>
    <cellStyle name="Normal 15 3 3 2 2 2 3" xfId="8418" xr:uid="{00000000-0005-0000-0000-0000AE140000}"/>
    <cellStyle name="Normal 15 3 3 2 2 2 3 2" xfId="16873" xr:uid="{00000000-0005-0000-0000-0000AF140000}"/>
    <cellStyle name="Normal 15 3 3 2 2 2 4" xfId="9687" xr:uid="{00000000-0005-0000-0000-0000B0140000}"/>
    <cellStyle name="Normal 15 3 3 2 2 2 4 2" xfId="17673" xr:uid="{00000000-0005-0000-0000-0000B1140000}"/>
    <cellStyle name="Normal 15 3 3 2 2 2 5" xfId="13251" xr:uid="{00000000-0005-0000-0000-0000B2140000}"/>
    <cellStyle name="Normal 15 3 3 2 2 3" xfId="6799" xr:uid="{00000000-0005-0000-0000-0000B3140000}"/>
    <cellStyle name="Normal 15 3 3 2 2 3 2" xfId="12399" xr:uid="{00000000-0005-0000-0000-0000B4140000}"/>
    <cellStyle name="Normal 15 3 3 2 2 3 2 2" xfId="20350" xr:uid="{00000000-0005-0000-0000-0000B5140000}"/>
    <cellStyle name="Normal 15 3 3 2 2 3 3" xfId="15942" xr:uid="{00000000-0005-0000-0000-0000B6140000}"/>
    <cellStyle name="Normal 15 3 3 2 2 4" xfId="4416" xr:uid="{00000000-0005-0000-0000-0000B7140000}"/>
    <cellStyle name="Normal 15 3 3 2 2 4 2" xfId="10518" xr:uid="{00000000-0005-0000-0000-0000B8140000}"/>
    <cellStyle name="Normal 15 3 3 2 2 4 2 2" xfId="18486" xr:uid="{00000000-0005-0000-0000-0000B9140000}"/>
    <cellStyle name="Normal 15 3 3 2 2 4 3" xfId="14077" xr:uid="{00000000-0005-0000-0000-0000BA140000}"/>
    <cellStyle name="Normal 15 3 3 2 2 5" xfId="21343" xr:uid="{00000000-0005-0000-0000-0000BB140000}"/>
    <cellStyle name="Normal 15 3 3 2 3" xfId="1842" xr:uid="{00000000-0005-0000-0000-0000BC140000}"/>
    <cellStyle name="Normal 15 3 3 2 3 2" xfId="5485" xr:uid="{00000000-0005-0000-0000-0000BD140000}"/>
    <cellStyle name="Normal 15 3 3 2 3 2 2" xfId="11459" xr:uid="{00000000-0005-0000-0000-0000BE140000}"/>
    <cellStyle name="Normal 15 3 3 2 3 2 2 2" xfId="19417" xr:uid="{00000000-0005-0000-0000-0000BF140000}"/>
    <cellStyle name="Normal 15 3 3 2 3 2 3" xfId="15008" xr:uid="{00000000-0005-0000-0000-0000C0140000}"/>
    <cellStyle name="Normal 15 3 3 2 3 3" xfId="8419" xr:uid="{00000000-0005-0000-0000-0000C1140000}"/>
    <cellStyle name="Normal 15 3 3 2 3 3 2" xfId="16874" xr:uid="{00000000-0005-0000-0000-0000C2140000}"/>
    <cellStyle name="Normal 15 3 3 2 3 4" xfId="9688" xr:uid="{00000000-0005-0000-0000-0000C3140000}"/>
    <cellStyle name="Normal 15 3 3 2 3 4 2" xfId="17674" xr:uid="{00000000-0005-0000-0000-0000C4140000}"/>
    <cellStyle name="Normal 15 3 3 2 3 5" xfId="13252" xr:uid="{00000000-0005-0000-0000-0000C5140000}"/>
    <cellStyle name="Normal 15 3 3 2 4" xfId="6798" xr:uid="{00000000-0005-0000-0000-0000C6140000}"/>
    <cellStyle name="Normal 15 3 3 2 4 2" xfId="12398" xr:uid="{00000000-0005-0000-0000-0000C7140000}"/>
    <cellStyle name="Normal 15 3 3 2 4 2 2" xfId="20349" xr:uid="{00000000-0005-0000-0000-0000C8140000}"/>
    <cellStyle name="Normal 15 3 3 2 4 3" xfId="15941" xr:uid="{00000000-0005-0000-0000-0000C9140000}"/>
    <cellStyle name="Normal 15 3 3 2 5" xfId="4415" xr:uid="{00000000-0005-0000-0000-0000CA140000}"/>
    <cellStyle name="Normal 15 3 3 2 5 2" xfId="10517" xr:uid="{00000000-0005-0000-0000-0000CB140000}"/>
    <cellStyle name="Normal 15 3 3 2 5 2 2" xfId="18485" xr:uid="{00000000-0005-0000-0000-0000CC140000}"/>
    <cellStyle name="Normal 15 3 3 2 5 3" xfId="14076" xr:uid="{00000000-0005-0000-0000-0000CD140000}"/>
    <cellStyle name="Normal 15 3 3 2 6" xfId="21342" xr:uid="{00000000-0005-0000-0000-0000CE140000}"/>
    <cellStyle name="Normal 15 3 3 3" xfId="1843" xr:uid="{00000000-0005-0000-0000-0000CF140000}"/>
    <cellStyle name="Normal 15 3 3 3 2" xfId="1844" xr:uid="{00000000-0005-0000-0000-0000D0140000}"/>
    <cellStyle name="Normal 15 3 3 3 2 2" xfId="5487" xr:uid="{00000000-0005-0000-0000-0000D1140000}"/>
    <cellStyle name="Normal 15 3 3 3 2 2 2" xfId="11461" xr:uid="{00000000-0005-0000-0000-0000D2140000}"/>
    <cellStyle name="Normal 15 3 3 3 2 2 2 2" xfId="19419" xr:uid="{00000000-0005-0000-0000-0000D3140000}"/>
    <cellStyle name="Normal 15 3 3 3 2 2 3" xfId="15010" xr:uid="{00000000-0005-0000-0000-0000D4140000}"/>
    <cellStyle name="Normal 15 3 3 3 2 3" xfId="8420" xr:uid="{00000000-0005-0000-0000-0000D5140000}"/>
    <cellStyle name="Normal 15 3 3 3 2 3 2" xfId="16875" xr:uid="{00000000-0005-0000-0000-0000D6140000}"/>
    <cellStyle name="Normal 15 3 3 3 2 4" xfId="9689" xr:uid="{00000000-0005-0000-0000-0000D7140000}"/>
    <cellStyle name="Normal 15 3 3 3 2 4 2" xfId="17675" xr:uid="{00000000-0005-0000-0000-0000D8140000}"/>
    <cellStyle name="Normal 15 3 3 3 2 5" xfId="13253" xr:uid="{00000000-0005-0000-0000-0000D9140000}"/>
    <cellStyle name="Normal 15 3 3 3 3" xfId="6800" xr:uid="{00000000-0005-0000-0000-0000DA140000}"/>
    <cellStyle name="Normal 15 3 3 3 3 2" xfId="12400" xr:uid="{00000000-0005-0000-0000-0000DB140000}"/>
    <cellStyle name="Normal 15 3 3 3 3 2 2" xfId="20351" xr:uid="{00000000-0005-0000-0000-0000DC140000}"/>
    <cellStyle name="Normal 15 3 3 3 3 3" xfId="15943" xr:uid="{00000000-0005-0000-0000-0000DD140000}"/>
    <cellStyle name="Normal 15 3 3 3 4" xfId="4417" xr:uid="{00000000-0005-0000-0000-0000DE140000}"/>
    <cellStyle name="Normal 15 3 3 3 4 2" xfId="10519" xr:uid="{00000000-0005-0000-0000-0000DF140000}"/>
    <cellStyle name="Normal 15 3 3 3 4 2 2" xfId="18487" xr:uid="{00000000-0005-0000-0000-0000E0140000}"/>
    <cellStyle name="Normal 15 3 3 3 4 3" xfId="14078" xr:uid="{00000000-0005-0000-0000-0000E1140000}"/>
    <cellStyle name="Normal 15 3 3 3 5" xfId="21344" xr:uid="{00000000-0005-0000-0000-0000E2140000}"/>
    <cellStyle name="Normal 15 3 3 4" xfId="1845" xr:uid="{00000000-0005-0000-0000-0000E3140000}"/>
    <cellStyle name="Normal 15 3 3 4 2" xfId="5484" xr:uid="{00000000-0005-0000-0000-0000E4140000}"/>
    <cellStyle name="Normal 15 3 3 4 2 2" xfId="11458" xr:uid="{00000000-0005-0000-0000-0000E5140000}"/>
    <cellStyle name="Normal 15 3 3 4 2 2 2" xfId="19416" xr:uid="{00000000-0005-0000-0000-0000E6140000}"/>
    <cellStyle name="Normal 15 3 3 4 2 3" xfId="15007" xr:uid="{00000000-0005-0000-0000-0000E7140000}"/>
    <cellStyle name="Normal 15 3 3 4 3" xfId="8421" xr:uid="{00000000-0005-0000-0000-0000E8140000}"/>
    <cellStyle name="Normal 15 3 3 4 3 2" xfId="16876" xr:uid="{00000000-0005-0000-0000-0000E9140000}"/>
    <cellStyle name="Normal 15 3 3 4 4" xfId="9690" xr:uid="{00000000-0005-0000-0000-0000EA140000}"/>
    <cellStyle name="Normal 15 3 3 4 4 2" xfId="17676" xr:uid="{00000000-0005-0000-0000-0000EB140000}"/>
    <cellStyle name="Normal 15 3 3 4 5" xfId="13254" xr:uid="{00000000-0005-0000-0000-0000EC140000}"/>
    <cellStyle name="Normal 15 3 3 5" xfId="6797" xr:uid="{00000000-0005-0000-0000-0000ED140000}"/>
    <cellStyle name="Normal 15 3 3 5 2" xfId="12397" xr:uid="{00000000-0005-0000-0000-0000EE140000}"/>
    <cellStyle name="Normal 15 3 3 5 2 2" xfId="20348" xr:uid="{00000000-0005-0000-0000-0000EF140000}"/>
    <cellStyle name="Normal 15 3 3 5 3" xfId="15940" xr:uid="{00000000-0005-0000-0000-0000F0140000}"/>
    <cellStyle name="Normal 15 3 3 6" xfId="4414" xr:uid="{00000000-0005-0000-0000-0000F1140000}"/>
    <cellStyle name="Normal 15 3 3 6 2" xfId="10516" xr:uid="{00000000-0005-0000-0000-0000F2140000}"/>
    <cellStyle name="Normal 15 3 3 6 2 2" xfId="18484" xr:uid="{00000000-0005-0000-0000-0000F3140000}"/>
    <cellStyle name="Normal 15 3 3 6 3" xfId="14075" xr:uid="{00000000-0005-0000-0000-0000F4140000}"/>
    <cellStyle name="Normal 15 3 3 7" xfId="21341" xr:uid="{00000000-0005-0000-0000-0000F5140000}"/>
    <cellStyle name="Normal 15 3 4" xfId="1846" xr:uid="{00000000-0005-0000-0000-0000F6140000}"/>
    <cellStyle name="Normal 15 3 4 2" xfId="1847" xr:uid="{00000000-0005-0000-0000-0000F7140000}"/>
    <cellStyle name="Normal 15 3 4 2 2" xfId="1848" xr:uid="{00000000-0005-0000-0000-0000F8140000}"/>
    <cellStyle name="Normal 15 3 4 2 2 2" xfId="1849" xr:uid="{00000000-0005-0000-0000-0000F9140000}"/>
    <cellStyle name="Normal 15 3 4 2 2 2 2" xfId="5490" xr:uid="{00000000-0005-0000-0000-0000FA140000}"/>
    <cellStyle name="Normal 15 3 4 2 2 2 2 2" xfId="11464" xr:uid="{00000000-0005-0000-0000-0000FB140000}"/>
    <cellStyle name="Normal 15 3 4 2 2 2 2 2 2" xfId="19422" xr:uid="{00000000-0005-0000-0000-0000FC140000}"/>
    <cellStyle name="Normal 15 3 4 2 2 2 2 3" xfId="15013" xr:uid="{00000000-0005-0000-0000-0000FD140000}"/>
    <cellStyle name="Normal 15 3 4 2 2 2 3" xfId="8422" xr:uid="{00000000-0005-0000-0000-0000FE140000}"/>
    <cellStyle name="Normal 15 3 4 2 2 2 3 2" xfId="16877" xr:uid="{00000000-0005-0000-0000-0000FF140000}"/>
    <cellStyle name="Normal 15 3 4 2 2 2 4" xfId="9691" xr:uid="{00000000-0005-0000-0000-000000150000}"/>
    <cellStyle name="Normal 15 3 4 2 2 2 4 2" xfId="17677" xr:uid="{00000000-0005-0000-0000-000001150000}"/>
    <cellStyle name="Normal 15 3 4 2 2 2 5" xfId="13255" xr:uid="{00000000-0005-0000-0000-000002150000}"/>
    <cellStyle name="Normal 15 3 4 2 2 3" xfId="6803" xr:uid="{00000000-0005-0000-0000-000003150000}"/>
    <cellStyle name="Normal 15 3 4 2 2 3 2" xfId="12403" xr:uid="{00000000-0005-0000-0000-000004150000}"/>
    <cellStyle name="Normal 15 3 4 2 2 3 2 2" xfId="20354" xr:uid="{00000000-0005-0000-0000-000005150000}"/>
    <cellStyle name="Normal 15 3 4 2 2 3 3" xfId="15946" xr:uid="{00000000-0005-0000-0000-000006150000}"/>
    <cellStyle name="Normal 15 3 4 2 2 4" xfId="4420" xr:uid="{00000000-0005-0000-0000-000007150000}"/>
    <cellStyle name="Normal 15 3 4 2 2 4 2" xfId="10522" xr:uid="{00000000-0005-0000-0000-000008150000}"/>
    <cellStyle name="Normal 15 3 4 2 2 4 2 2" xfId="18490" xr:uid="{00000000-0005-0000-0000-000009150000}"/>
    <cellStyle name="Normal 15 3 4 2 2 4 3" xfId="14081" xr:uid="{00000000-0005-0000-0000-00000A150000}"/>
    <cellStyle name="Normal 15 3 4 2 2 5" xfId="21347" xr:uid="{00000000-0005-0000-0000-00000B150000}"/>
    <cellStyle name="Normal 15 3 4 2 3" xfId="1850" xr:uid="{00000000-0005-0000-0000-00000C150000}"/>
    <cellStyle name="Normal 15 3 4 2 3 2" xfId="5489" xr:uid="{00000000-0005-0000-0000-00000D150000}"/>
    <cellStyle name="Normal 15 3 4 2 3 2 2" xfId="11463" xr:uid="{00000000-0005-0000-0000-00000E150000}"/>
    <cellStyle name="Normal 15 3 4 2 3 2 2 2" xfId="19421" xr:uid="{00000000-0005-0000-0000-00000F150000}"/>
    <cellStyle name="Normal 15 3 4 2 3 2 3" xfId="15012" xr:uid="{00000000-0005-0000-0000-000010150000}"/>
    <cellStyle name="Normal 15 3 4 2 3 3" xfId="8423" xr:uid="{00000000-0005-0000-0000-000011150000}"/>
    <cellStyle name="Normal 15 3 4 2 3 3 2" xfId="16878" xr:uid="{00000000-0005-0000-0000-000012150000}"/>
    <cellStyle name="Normal 15 3 4 2 3 4" xfId="9692" xr:uid="{00000000-0005-0000-0000-000013150000}"/>
    <cellStyle name="Normal 15 3 4 2 3 4 2" xfId="17678" xr:uid="{00000000-0005-0000-0000-000014150000}"/>
    <cellStyle name="Normal 15 3 4 2 3 5" xfId="13256" xr:uid="{00000000-0005-0000-0000-000015150000}"/>
    <cellStyle name="Normal 15 3 4 2 4" xfId="6802" xr:uid="{00000000-0005-0000-0000-000016150000}"/>
    <cellStyle name="Normal 15 3 4 2 4 2" xfId="12402" xr:uid="{00000000-0005-0000-0000-000017150000}"/>
    <cellStyle name="Normal 15 3 4 2 4 2 2" xfId="20353" xr:uid="{00000000-0005-0000-0000-000018150000}"/>
    <cellStyle name="Normal 15 3 4 2 4 3" xfId="15945" xr:uid="{00000000-0005-0000-0000-000019150000}"/>
    <cellStyle name="Normal 15 3 4 2 5" xfId="4419" xr:uid="{00000000-0005-0000-0000-00001A150000}"/>
    <cellStyle name="Normal 15 3 4 2 5 2" xfId="10521" xr:uid="{00000000-0005-0000-0000-00001B150000}"/>
    <cellStyle name="Normal 15 3 4 2 5 2 2" xfId="18489" xr:uid="{00000000-0005-0000-0000-00001C150000}"/>
    <cellStyle name="Normal 15 3 4 2 5 3" xfId="14080" xr:uid="{00000000-0005-0000-0000-00001D150000}"/>
    <cellStyle name="Normal 15 3 4 2 6" xfId="21346" xr:uid="{00000000-0005-0000-0000-00001E150000}"/>
    <cellStyle name="Normal 15 3 4 3" xfId="1851" xr:uid="{00000000-0005-0000-0000-00001F150000}"/>
    <cellStyle name="Normal 15 3 4 3 2" xfId="1852" xr:uid="{00000000-0005-0000-0000-000020150000}"/>
    <cellStyle name="Normal 15 3 4 3 2 2" xfId="5491" xr:uid="{00000000-0005-0000-0000-000021150000}"/>
    <cellStyle name="Normal 15 3 4 3 2 2 2" xfId="11465" xr:uid="{00000000-0005-0000-0000-000022150000}"/>
    <cellStyle name="Normal 15 3 4 3 2 2 2 2" xfId="19423" xr:uid="{00000000-0005-0000-0000-000023150000}"/>
    <cellStyle name="Normal 15 3 4 3 2 2 3" xfId="15014" xr:uid="{00000000-0005-0000-0000-000024150000}"/>
    <cellStyle name="Normal 15 3 4 3 2 3" xfId="8424" xr:uid="{00000000-0005-0000-0000-000025150000}"/>
    <cellStyle name="Normal 15 3 4 3 2 3 2" xfId="16879" xr:uid="{00000000-0005-0000-0000-000026150000}"/>
    <cellStyle name="Normal 15 3 4 3 2 4" xfId="9693" xr:uid="{00000000-0005-0000-0000-000027150000}"/>
    <cellStyle name="Normal 15 3 4 3 2 4 2" xfId="17679" xr:uid="{00000000-0005-0000-0000-000028150000}"/>
    <cellStyle name="Normal 15 3 4 3 2 5" xfId="13257" xr:uid="{00000000-0005-0000-0000-000029150000}"/>
    <cellStyle name="Normal 15 3 4 3 3" xfId="6804" xr:uid="{00000000-0005-0000-0000-00002A150000}"/>
    <cellStyle name="Normal 15 3 4 3 3 2" xfId="12404" xr:uid="{00000000-0005-0000-0000-00002B150000}"/>
    <cellStyle name="Normal 15 3 4 3 3 2 2" xfId="20355" xr:uid="{00000000-0005-0000-0000-00002C150000}"/>
    <cellStyle name="Normal 15 3 4 3 3 3" xfId="15947" xr:uid="{00000000-0005-0000-0000-00002D150000}"/>
    <cellStyle name="Normal 15 3 4 3 4" xfId="4421" xr:uid="{00000000-0005-0000-0000-00002E150000}"/>
    <cellStyle name="Normal 15 3 4 3 4 2" xfId="10523" xr:uid="{00000000-0005-0000-0000-00002F150000}"/>
    <cellStyle name="Normal 15 3 4 3 4 2 2" xfId="18491" xr:uid="{00000000-0005-0000-0000-000030150000}"/>
    <cellStyle name="Normal 15 3 4 3 4 3" xfId="14082" xr:uid="{00000000-0005-0000-0000-000031150000}"/>
    <cellStyle name="Normal 15 3 4 3 5" xfId="21348" xr:uid="{00000000-0005-0000-0000-000032150000}"/>
    <cellStyle name="Normal 15 3 4 4" xfId="1853" xr:uid="{00000000-0005-0000-0000-000033150000}"/>
    <cellStyle name="Normal 15 3 4 4 2" xfId="5488" xr:uid="{00000000-0005-0000-0000-000034150000}"/>
    <cellStyle name="Normal 15 3 4 4 2 2" xfId="11462" xr:uid="{00000000-0005-0000-0000-000035150000}"/>
    <cellStyle name="Normal 15 3 4 4 2 2 2" xfId="19420" xr:uid="{00000000-0005-0000-0000-000036150000}"/>
    <cellStyle name="Normal 15 3 4 4 2 3" xfId="15011" xr:uid="{00000000-0005-0000-0000-000037150000}"/>
    <cellStyle name="Normal 15 3 4 4 3" xfId="8425" xr:uid="{00000000-0005-0000-0000-000038150000}"/>
    <cellStyle name="Normal 15 3 4 4 3 2" xfId="16880" xr:uid="{00000000-0005-0000-0000-000039150000}"/>
    <cellStyle name="Normal 15 3 4 4 4" xfId="9694" xr:uid="{00000000-0005-0000-0000-00003A150000}"/>
    <cellStyle name="Normal 15 3 4 4 4 2" xfId="17680" xr:uid="{00000000-0005-0000-0000-00003B150000}"/>
    <cellStyle name="Normal 15 3 4 4 5" xfId="13258" xr:uid="{00000000-0005-0000-0000-00003C150000}"/>
    <cellStyle name="Normal 15 3 4 5" xfId="6801" xr:uid="{00000000-0005-0000-0000-00003D150000}"/>
    <cellStyle name="Normal 15 3 4 5 2" xfId="12401" xr:uid="{00000000-0005-0000-0000-00003E150000}"/>
    <cellStyle name="Normal 15 3 4 5 2 2" xfId="20352" xr:uid="{00000000-0005-0000-0000-00003F150000}"/>
    <cellStyle name="Normal 15 3 4 5 3" xfId="15944" xr:uid="{00000000-0005-0000-0000-000040150000}"/>
    <cellStyle name="Normal 15 3 4 6" xfId="4418" xr:uid="{00000000-0005-0000-0000-000041150000}"/>
    <cellStyle name="Normal 15 3 4 6 2" xfId="10520" xr:uid="{00000000-0005-0000-0000-000042150000}"/>
    <cellStyle name="Normal 15 3 4 6 2 2" xfId="18488" xr:uid="{00000000-0005-0000-0000-000043150000}"/>
    <cellStyle name="Normal 15 3 4 6 3" xfId="14079" xr:uid="{00000000-0005-0000-0000-000044150000}"/>
    <cellStyle name="Normal 15 3 4 7" xfId="21345" xr:uid="{00000000-0005-0000-0000-000045150000}"/>
    <cellStyle name="Normal 15 3 5" xfId="1854" xr:uid="{00000000-0005-0000-0000-000046150000}"/>
    <cellStyle name="Normal 15 3 5 2" xfId="1855" xr:uid="{00000000-0005-0000-0000-000047150000}"/>
    <cellStyle name="Normal 15 3 5 2 2" xfId="1856" xr:uid="{00000000-0005-0000-0000-000048150000}"/>
    <cellStyle name="Normal 15 3 5 2 2 2" xfId="5493" xr:uid="{00000000-0005-0000-0000-000049150000}"/>
    <cellStyle name="Normal 15 3 5 2 2 2 2" xfId="11467" xr:uid="{00000000-0005-0000-0000-00004A150000}"/>
    <cellStyle name="Normal 15 3 5 2 2 2 2 2" xfId="19425" xr:uid="{00000000-0005-0000-0000-00004B150000}"/>
    <cellStyle name="Normal 15 3 5 2 2 2 3" xfId="15016" xr:uid="{00000000-0005-0000-0000-00004C150000}"/>
    <cellStyle name="Normal 15 3 5 2 2 3" xfId="8426" xr:uid="{00000000-0005-0000-0000-00004D150000}"/>
    <cellStyle name="Normal 15 3 5 2 2 3 2" xfId="16881" xr:uid="{00000000-0005-0000-0000-00004E150000}"/>
    <cellStyle name="Normal 15 3 5 2 2 4" xfId="9695" xr:uid="{00000000-0005-0000-0000-00004F150000}"/>
    <cellStyle name="Normal 15 3 5 2 2 4 2" xfId="17681" xr:uid="{00000000-0005-0000-0000-000050150000}"/>
    <cellStyle name="Normal 15 3 5 2 2 5" xfId="13259" xr:uid="{00000000-0005-0000-0000-000051150000}"/>
    <cellStyle name="Normal 15 3 5 2 3" xfId="6806" xr:uid="{00000000-0005-0000-0000-000052150000}"/>
    <cellStyle name="Normal 15 3 5 2 3 2" xfId="12406" xr:uid="{00000000-0005-0000-0000-000053150000}"/>
    <cellStyle name="Normal 15 3 5 2 3 2 2" xfId="20357" xr:uid="{00000000-0005-0000-0000-000054150000}"/>
    <cellStyle name="Normal 15 3 5 2 3 3" xfId="15949" xr:uid="{00000000-0005-0000-0000-000055150000}"/>
    <cellStyle name="Normal 15 3 5 2 4" xfId="4423" xr:uid="{00000000-0005-0000-0000-000056150000}"/>
    <cellStyle name="Normal 15 3 5 2 4 2" xfId="10525" xr:uid="{00000000-0005-0000-0000-000057150000}"/>
    <cellStyle name="Normal 15 3 5 2 4 2 2" xfId="18493" xr:uid="{00000000-0005-0000-0000-000058150000}"/>
    <cellStyle name="Normal 15 3 5 2 4 3" xfId="14084" xr:uid="{00000000-0005-0000-0000-000059150000}"/>
    <cellStyle name="Normal 15 3 5 2 5" xfId="21350" xr:uid="{00000000-0005-0000-0000-00005A150000}"/>
    <cellStyle name="Normal 15 3 5 3" xfId="1857" xr:uid="{00000000-0005-0000-0000-00005B150000}"/>
    <cellStyle name="Normal 15 3 5 3 2" xfId="5492" xr:uid="{00000000-0005-0000-0000-00005C150000}"/>
    <cellStyle name="Normal 15 3 5 3 2 2" xfId="11466" xr:uid="{00000000-0005-0000-0000-00005D150000}"/>
    <cellStyle name="Normal 15 3 5 3 2 2 2" xfId="19424" xr:uid="{00000000-0005-0000-0000-00005E150000}"/>
    <cellStyle name="Normal 15 3 5 3 2 3" xfId="15015" xr:uid="{00000000-0005-0000-0000-00005F150000}"/>
    <cellStyle name="Normal 15 3 5 3 3" xfId="8427" xr:uid="{00000000-0005-0000-0000-000060150000}"/>
    <cellStyle name="Normal 15 3 5 3 3 2" xfId="16882" xr:uid="{00000000-0005-0000-0000-000061150000}"/>
    <cellStyle name="Normal 15 3 5 3 4" xfId="9696" xr:uid="{00000000-0005-0000-0000-000062150000}"/>
    <cellStyle name="Normal 15 3 5 3 4 2" xfId="17682" xr:uid="{00000000-0005-0000-0000-000063150000}"/>
    <cellStyle name="Normal 15 3 5 3 5" xfId="13260" xr:uid="{00000000-0005-0000-0000-000064150000}"/>
    <cellStyle name="Normal 15 3 5 4" xfId="6805" xr:uid="{00000000-0005-0000-0000-000065150000}"/>
    <cellStyle name="Normal 15 3 5 4 2" xfId="12405" xr:uid="{00000000-0005-0000-0000-000066150000}"/>
    <cellStyle name="Normal 15 3 5 4 2 2" xfId="20356" xr:uid="{00000000-0005-0000-0000-000067150000}"/>
    <cellStyle name="Normal 15 3 5 4 3" xfId="15948" xr:uid="{00000000-0005-0000-0000-000068150000}"/>
    <cellStyle name="Normal 15 3 5 5" xfId="4422" xr:uid="{00000000-0005-0000-0000-000069150000}"/>
    <cellStyle name="Normal 15 3 5 5 2" xfId="10524" xr:uid="{00000000-0005-0000-0000-00006A150000}"/>
    <cellStyle name="Normal 15 3 5 5 2 2" xfId="18492" xr:uid="{00000000-0005-0000-0000-00006B150000}"/>
    <cellStyle name="Normal 15 3 5 5 3" xfId="14083" xr:uid="{00000000-0005-0000-0000-00006C150000}"/>
    <cellStyle name="Normal 15 3 5 6" xfId="21349" xr:uid="{00000000-0005-0000-0000-00006D150000}"/>
    <cellStyle name="Normal 15 3 6" xfId="1858" xr:uid="{00000000-0005-0000-0000-00006E150000}"/>
    <cellStyle name="Normal 15 3 6 2" xfId="1859" xr:uid="{00000000-0005-0000-0000-00006F150000}"/>
    <cellStyle name="Normal 15 3 6 2 2" xfId="1860" xr:uid="{00000000-0005-0000-0000-000070150000}"/>
    <cellStyle name="Normal 15 3 6 2 2 2" xfId="5495" xr:uid="{00000000-0005-0000-0000-000071150000}"/>
    <cellStyle name="Normal 15 3 6 2 2 2 2" xfId="11469" xr:uid="{00000000-0005-0000-0000-000072150000}"/>
    <cellStyle name="Normal 15 3 6 2 2 2 2 2" xfId="19427" xr:uid="{00000000-0005-0000-0000-000073150000}"/>
    <cellStyle name="Normal 15 3 6 2 2 2 3" xfId="15018" xr:uid="{00000000-0005-0000-0000-000074150000}"/>
    <cellStyle name="Normal 15 3 6 2 2 3" xfId="8428" xr:uid="{00000000-0005-0000-0000-000075150000}"/>
    <cellStyle name="Normal 15 3 6 2 2 3 2" xfId="16883" xr:uid="{00000000-0005-0000-0000-000076150000}"/>
    <cellStyle name="Normal 15 3 6 2 2 4" xfId="9697" xr:uid="{00000000-0005-0000-0000-000077150000}"/>
    <cellStyle name="Normal 15 3 6 2 2 4 2" xfId="17683" xr:uid="{00000000-0005-0000-0000-000078150000}"/>
    <cellStyle name="Normal 15 3 6 2 2 5" xfId="13261" xr:uid="{00000000-0005-0000-0000-000079150000}"/>
    <cellStyle name="Normal 15 3 6 2 3" xfId="6808" xr:uid="{00000000-0005-0000-0000-00007A150000}"/>
    <cellStyle name="Normal 15 3 6 2 3 2" xfId="12408" xr:uid="{00000000-0005-0000-0000-00007B150000}"/>
    <cellStyle name="Normal 15 3 6 2 3 2 2" xfId="20359" xr:uid="{00000000-0005-0000-0000-00007C150000}"/>
    <cellStyle name="Normal 15 3 6 2 3 3" xfId="15951" xr:uid="{00000000-0005-0000-0000-00007D150000}"/>
    <cellStyle name="Normal 15 3 6 2 4" xfId="4425" xr:uid="{00000000-0005-0000-0000-00007E150000}"/>
    <cellStyle name="Normal 15 3 6 2 4 2" xfId="10527" xr:uid="{00000000-0005-0000-0000-00007F150000}"/>
    <cellStyle name="Normal 15 3 6 2 4 2 2" xfId="18495" xr:uid="{00000000-0005-0000-0000-000080150000}"/>
    <cellStyle name="Normal 15 3 6 2 4 3" xfId="14086" xr:uid="{00000000-0005-0000-0000-000081150000}"/>
    <cellStyle name="Normal 15 3 6 2 5" xfId="21352" xr:uid="{00000000-0005-0000-0000-000082150000}"/>
    <cellStyle name="Normal 15 3 6 3" xfId="1861" xr:uid="{00000000-0005-0000-0000-000083150000}"/>
    <cellStyle name="Normal 15 3 6 3 2" xfId="5494" xr:uid="{00000000-0005-0000-0000-000084150000}"/>
    <cellStyle name="Normal 15 3 6 3 2 2" xfId="11468" xr:uid="{00000000-0005-0000-0000-000085150000}"/>
    <cellStyle name="Normal 15 3 6 3 2 2 2" xfId="19426" xr:uid="{00000000-0005-0000-0000-000086150000}"/>
    <cellStyle name="Normal 15 3 6 3 2 3" xfId="15017" xr:uid="{00000000-0005-0000-0000-000087150000}"/>
    <cellStyle name="Normal 15 3 6 3 3" xfId="8429" xr:uid="{00000000-0005-0000-0000-000088150000}"/>
    <cellStyle name="Normal 15 3 6 3 3 2" xfId="16884" xr:uid="{00000000-0005-0000-0000-000089150000}"/>
    <cellStyle name="Normal 15 3 6 3 4" xfId="9698" xr:uid="{00000000-0005-0000-0000-00008A150000}"/>
    <cellStyle name="Normal 15 3 6 3 4 2" xfId="17684" xr:uid="{00000000-0005-0000-0000-00008B150000}"/>
    <cellStyle name="Normal 15 3 6 3 5" xfId="13262" xr:uid="{00000000-0005-0000-0000-00008C150000}"/>
    <cellStyle name="Normal 15 3 6 4" xfId="6807" xr:uid="{00000000-0005-0000-0000-00008D150000}"/>
    <cellStyle name="Normal 15 3 6 4 2" xfId="12407" xr:uid="{00000000-0005-0000-0000-00008E150000}"/>
    <cellStyle name="Normal 15 3 6 4 2 2" xfId="20358" xr:uid="{00000000-0005-0000-0000-00008F150000}"/>
    <cellStyle name="Normal 15 3 6 4 3" xfId="15950" xr:uid="{00000000-0005-0000-0000-000090150000}"/>
    <cellStyle name="Normal 15 3 6 5" xfId="4424" xr:uid="{00000000-0005-0000-0000-000091150000}"/>
    <cellStyle name="Normal 15 3 6 5 2" xfId="10526" xr:uid="{00000000-0005-0000-0000-000092150000}"/>
    <cellStyle name="Normal 15 3 6 5 2 2" xfId="18494" xr:uid="{00000000-0005-0000-0000-000093150000}"/>
    <cellStyle name="Normal 15 3 6 5 3" xfId="14085" xr:uid="{00000000-0005-0000-0000-000094150000}"/>
    <cellStyle name="Normal 15 3 6 6" xfId="21351" xr:uid="{00000000-0005-0000-0000-000095150000}"/>
    <cellStyle name="Normal 15 3 7" xfId="1862" xr:uid="{00000000-0005-0000-0000-000096150000}"/>
    <cellStyle name="Normal 15 3 7 2" xfId="1863" xr:uid="{00000000-0005-0000-0000-000097150000}"/>
    <cellStyle name="Normal 15 3 7 2 2" xfId="5496" xr:uid="{00000000-0005-0000-0000-000098150000}"/>
    <cellStyle name="Normal 15 3 7 2 2 2" xfId="11470" xr:uid="{00000000-0005-0000-0000-000099150000}"/>
    <cellStyle name="Normal 15 3 7 2 2 2 2" xfId="19428" xr:uid="{00000000-0005-0000-0000-00009A150000}"/>
    <cellStyle name="Normal 15 3 7 2 2 3" xfId="15019" xr:uid="{00000000-0005-0000-0000-00009B150000}"/>
    <cellStyle name="Normal 15 3 7 2 3" xfId="8430" xr:uid="{00000000-0005-0000-0000-00009C150000}"/>
    <cellStyle name="Normal 15 3 7 2 3 2" xfId="16885" xr:uid="{00000000-0005-0000-0000-00009D150000}"/>
    <cellStyle name="Normal 15 3 7 2 4" xfId="9699" xr:uid="{00000000-0005-0000-0000-00009E150000}"/>
    <cellStyle name="Normal 15 3 7 2 4 2" xfId="17685" xr:uid="{00000000-0005-0000-0000-00009F150000}"/>
    <cellStyle name="Normal 15 3 7 2 5" xfId="13263" xr:uid="{00000000-0005-0000-0000-0000A0150000}"/>
    <cellStyle name="Normal 15 3 7 3" xfId="6809" xr:uid="{00000000-0005-0000-0000-0000A1150000}"/>
    <cellStyle name="Normal 15 3 7 3 2" xfId="12409" xr:uid="{00000000-0005-0000-0000-0000A2150000}"/>
    <cellStyle name="Normal 15 3 7 3 2 2" xfId="20360" xr:uid="{00000000-0005-0000-0000-0000A3150000}"/>
    <cellStyle name="Normal 15 3 7 3 3" xfId="15952" xr:uid="{00000000-0005-0000-0000-0000A4150000}"/>
    <cellStyle name="Normal 15 3 7 4" xfId="4426" xr:uid="{00000000-0005-0000-0000-0000A5150000}"/>
    <cellStyle name="Normal 15 3 7 4 2" xfId="10528" xr:uid="{00000000-0005-0000-0000-0000A6150000}"/>
    <cellStyle name="Normal 15 3 7 4 2 2" xfId="18496" xr:uid="{00000000-0005-0000-0000-0000A7150000}"/>
    <cellStyle name="Normal 15 3 7 4 3" xfId="14087" xr:uid="{00000000-0005-0000-0000-0000A8150000}"/>
    <cellStyle name="Normal 15 3 7 5" xfId="21353" xr:uid="{00000000-0005-0000-0000-0000A9150000}"/>
    <cellStyle name="Normal 15 3 8" xfId="1864" xr:uid="{00000000-0005-0000-0000-0000AA150000}"/>
    <cellStyle name="Normal 15 3 8 2" xfId="5479" xr:uid="{00000000-0005-0000-0000-0000AB150000}"/>
    <cellStyle name="Normal 15 3 8 2 2" xfId="11453" xr:uid="{00000000-0005-0000-0000-0000AC150000}"/>
    <cellStyle name="Normal 15 3 8 2 2 2" xfId="19411" xr:uid="{00000000-0005-0000-0000-0000AD150000}"/>
    <cellStyle name="Normal 15 3 8 2 3" xfId="15002" xr:uid="{00000000-0005-0000-0000-0000AE150000}"/>
    <cellStyle name="Normal 15 3 8 3" xfId="8431" xr:uid="{00000000-0005-0000-0000-0000AF150000}"/>
    <cellStyle name="Normal 15 3 8 3 2" xfId="16886" xr:uid="{00000000-0005-0000-0000-0000B0150000}"/>
    <cellStyle name="Normal 15 3 8 4" xfId="9700" xr:uid="{00000000-0005-0000-0000-0000B1150000}"/>
    <cellStyle name="Normal 15 3 8 4 2" xfId="17686" xr:uid="{00000000-0005-0000-0000-0000B2150000}"/>
    <cellStyle name="Normal 15 3 8 5" xfId="13264" xr:uid="{00000000-0005-0000-0000-0000B3150000}"/>
    <cellStyle name="Normal 15 3 9" xfId="6792" xr:uid="{00000000-0005-0000-0000-0000B4150000}"/>
    <cellStyle name="Normal 15 3 9 2" xfId="12392" xr:uid="{00000000-0005-0000-0000-0000B5150000}"/>
    <cellStyle name="Normal 15 3 9 2 2" xfId="20343" xr:uid="{00000000-0005-0000-0000-0000B6150000}"/>
    <cellStyle name="Normal 15 3 9 3" xfId="15935" xr:uid="{00000000-0005-0000-0000-0000B7150000}"/>
    <cellStyle name="Normal 15_Book1" xfId="1865" xr:uid="{00000000-0005-0000-0000-0000B8150000}"/>
    <cellStyle name="Normal 150" xfId="1866" xr:uid="{00000000-0005-0000-0000-0000B9150000}"/>
    <cellStyle name="Normal 151" xfId="1867" xr:uid="{00000000-0005-0000-0000-0000BA150000}"/>
    <cellStyle name="Normal 152" xfId="1868" xr:uid="{00000000-0005-0000-0000-0000BB150000}"/>
    <cellStyle name="Normal 153" xfId="1869" xr:uid="{00000000-0005-0000-0000-0000BC150000}"/>
    <cellStyle name="Normal 154" xfId="1870" xr:uid="{00000000-0005-0000-0000-0000BD150000}"/>
    <cellStyle name="Normal 155" xfId="1871" xr:uid="{00000000-0005-0000-0000-0000BE150000}"/>
    <cellStyle name="Normal 156" xfId="1872" xr:uid="{00000000-0005-0000-0000-0000BF150000}"/>
    <cellStyle name="Normal 157" xfId="1873" xr:uid="{00000000-0005-0000-0000-0000C0150000}"/>
    <cellStyle name="Normal 158" xfId="1874" xr:uid="{00000000-0005-0000-0000-0000C1150000}"/>
    <cellStyle name="Normal 159" xfId="1875" xr:uid="{00000000-0005-0000-0000-0000C2150000}"/>
    <cellStyle name="Normal 16" xfId="1876" xr:uid="{00000000-0005-0000-0000-0000C3150000}"/>
    <cellStyle name="Normal 16 10" xfId="6814" xr:uid="{00000000-0005-0000-0000-0000C4150000}"/>
    <cellStyle name="Normal 16 10 2" xfId="12410" xr:uid="{00000000-0005-0000-0000-0000C5150000}"/>
    <cellStyle name="Normal 16 10 2 2" xfId="20361" xr:uid="{00000000-0005-0000-0000-0000C6150000}"/>
    <cellStyle name="Normal 16 10 3" xfId="15953" xr:uid="{00000000-0005-0000-0000-0000C7150000}"/>
    <cellStyle name="Normal 16 11" xfId="4427" xr:uid="{00000000-0005-0000-0000-0000C8150000}"/>
    <cellStyle name="Normal 16 11 2" xfId="10529" xr:uid="{00000000-0005-0000-0000-0000C9150000}"/>
    <cellStyle name="Normal 16 11 2 2" xfId="18497" xr:uid="{00000000-0005-0000-0000-0000CA150000}"/>
    <cellStyle name="Normal 16 11 3" xfId="14088" xr:uid="{00000000-0005-0000-0000-0000CB150000}"/>
    <cellStyle name="Normal 16 12" xfId="21354" xr:uid="{00000000-0005-0000-0000-0000CC150000}"/>
    <cellStyle name="Normal 16 2" xfId="1877" xr:uid="{00000000-0005-0000-0000-0000CD150000}"/>
    <cellStyle name="Normal 16 2 2" xfId="4428" xr:uid="{00000000-0005-0000-0000-0000CE150000}"/>
    <cellStyle name="Normal 16 3" xfId="1878" xr:uid="{00000000-0005-0000-0000-0000CF150000}"/>
    <cellStyle name="Normal 16 3 2" xfId="1879" xr:uid="{00000000-0005-0000-0000-0000D0150000}"/>
    <cellStyle name="Normal 16 3 2 2" xfId="1880" xr:uid="{00000000-0005-0000-0000-0000D1150000}"/>
    <cellStyle name="Normal 16 3 2 2 2" xfId="1881" xr:uid="{00000000-0005-0000-0000-0000D2150000}"/>
    <cellStyle name="Normal 16 3 2 2 2 2" xfId="5500" xr:uid="{00000000-0005-0000-0000-0000D3150000}"/>
    <cellStyle name="Normal 16 3 2 2 2 2 2" xfId="11474" xr:uid="{00000000-0005-0000-0000-0000D4150000}"/>
    <cellStyle name="Normal 16 3 2 2 2 2 2 2" xfId="19432" xr:uid="{00000000-0005-0000-0000-0000D5150000}"/>
    <cellStyle name="Normal 16 3 2 2 2 2 3" xfId="15023" xr:uid="{00000000-0005-0000-0000-0000D6150000}"/>
    <cellStyle name="Normal 16 3 2 2 2 3" xfId="8432" xr:uid="{00000000-0005-0000-0000-0000D7150000}"/>
    <cellStyle name="Normal 16 3 2 2 2 3 2" xfId="16887" xr:uid="{00000000-0005-0000-0000-0000D8150000}"/>
    <cellStyle name="Normal 16 3 2 2 2 4" xfId="9701" xr:uid="{00000000-0005-0000-0000-0000D9150000}"/>
    <cellStyle name="Normal 16 3 2 2 2 4 2" xfId="17687" xr:uid="{00000000-0005-0000-0000-0000DA150000}"/>
    <cellStyle name="Normal 16 3 2 2 2 5" xfId="13265" xr:uid="{00000000-0005-0000-0000-0000DB150000}"/>
    <cellStyle name="Normal 16 3 2 2 3" xfId="6817" xr:uid="{00000000-0005-0000-0000-0000DC150000}"/>
    <cellStyle name="Normal 16 3 2 2 3 2" xfId="12413" xr:uid="{00000000-0005-0000-0000-0000DD150000}"/>
    <cellStyle name="Normal 16 3 2 2 3 2 2" xfId="20364" xr:uid="{00000000-0005-0000-0000-0000DE150000}"/>
    <cellStyle name="Normal 16 3 2 2 3 3" xfId="15956" xr:uid="{00000000-0005-0000-0000-0000DF150000}"/>
    <cellStyle name="Normal 16 3 2 2 4" xfId="4431" xr:uid="{00000000-0005-0000-0000-0000E0150000}"/>
    <cellStyle name="Normal 16 3 2 2 4 2" xfId="10532" xr:uid="{00000000-0005-0000-0000-0000E1150000}"/>
    <cellStyle name="Normal 16 3 2 2 4 2 2" xfId="18500" xr:uid="{00000000-0005-0000-0000-0000E2150000}"/>
    <cellStyle name="Normal 16 3 2 2 4 3" xfId="14091" xr:uid="{00000000-0005-0000-0000-0000E3150000}"/>
    <cellStyle name="Normal 16 3 2 2 5" xfId="21357" xr:uid="{00000000-0005-0000-0000-0000E4150000}"/>
    <cellStyle name="Normal 16 3 2 3" xfId="1882" xr:uid="{00000000-0005-0000-0000-0000E5150000}"/>
    <cellStyle name="Normal 16 3 2 3 2" xfId="5499" xr:uid="{00000000-0005-0000-0000-0000E6150000}"/>
    <cellStyle name="Normal 16 3 2 3 2 2" xfId="11473" xr:uid="{00000000-0005-0000-0000-0000E7150000}"/>
    <cellStyle name="Normal 16 3 2 3 2 2 2" xfId="19431" xr:uid="{00000000-0005-0000-0000-0000E8150000}"/>
    <cellStyle name="Normal 16 3 2 3 2 3" xfId="15022" xr:uid="{00000000-0005-0000-0000-0000E9150000}"/>
    <cellStyle name="Normal 16 3 2 3 3" xfId="8433" xr:uid="{00000000-0005-0000-0000-0000EA150000}"/>
    <cellStyle name="Normal 16 3 2 3 3 2" xfId="16888" xr:uid="{00000000-0005-0000-0000-0000EB150000}"/>
    <cellStyle name="Normal 16 3 2 3 4" xfId="9702" xr:uid="{00000000-0005-0000-0000-0000EC150000}"/>
    <cellStyle name="Normal 16 3 2 3 4 2" xfId="17688" xr:uid="{00000000-0005-0000-0000-0000ED150000}"/>
    <cellStyle name="Normal 16 3 2 3 5" xfId="13266" xr:uid="{00000000-0005-0000-0000-0000EE150000}"/>
    <cellStyle name="Normal 16 3 2 4" xfId="6816" xr:uid="{00000000-0005-0000-0000-0000EF150000}"/>
    <cellStyle name="Normal 16 3 2 4 2" xfId="12412" xr:uid="{00000000-0005-0000-0000-0000F0150000}"/>
    <cellStyle name="Normal 16 3 2 4 2 2" xfId="20363" xr:uid="{00000000-0005-0000-0000-0000F1150000}"/>
    <cellStyle name="Normal 16 3 2 4 3" xfId="15955" xr:uid="{00000000-0005-0000-0000-0000F2150000}"/>
    <cellStyle name="Normal 16 3 2 5" xfId="4430" xr:uid="{00000000-0005-0000-0000-0000F3150000}"/>
    <cellStyle name="Normal 16 3 2 5 2" xfId="10531" xr:uid="{00000000-0005-0000-0000-0000F4150000}"/>
    <cellStyle name="Normal 16 3 2 5 2 2" xfId="18499" xr:uid="{00000000-0005-0000-0000-0000F5150000}"/>
    <cellStyle name="Normal 16 3 2 5 3" xfId="14090" xr:uid="{00000000-0005-0000-0000-0000F6150000}"/>
    <cellStyle name="Normal 16 3 2 6" xfId="21356" xr:uid="{00000000-0005-0000-0000-0000F7150000}"/>
    <cellStyle name="Normal 16 3 3" xfId="1883" xr:uid="{00000000-0005-0000-0000-0000F8150000}"/>
    <cellStyle name="Normal 16 3 3 2" xfId="1884" xr:uid="{00000000-0005-0000-0000-0000F9150000}"/>
    <cellStyle name="Normal 16 3 3 2 2" xfId="5501" xr:uid="{00000000-0005-0000-0000-0000FA150000}"/>
    <cellStyle name="Normal 16 3 3 2 2 2" xfId="11475" xr:uid="{00000000-0005-0000-0000-0000FB150000}"/>
    <cellStyle name="Normal 16 3 3 2 2 2 2" xfId="19433" xr:uid="{00000000-0005-0000-0000-0000FC150000}"/>
    <cellStyle name="Normal 16 3 3 2 2 3" xfId="15024" xr:uid="{00000000-0005-0000-0000-0000FD150000}"/>
    <cellStyle name="Normal 16 3 3 2 3" xfId="8434" xr:uid="{00000000-0005-0000-0000-0000FE150000}"/>
    <cellStyle name="Normal 16 3 3 2 3 2" xfId="16889" xr:uid="{00000000-0005-0000-0000-0000FF150000}"/>
    <cellStyle name="Normal 16 3 3 2 4" xfId="9703" xr:uid="{00000000-0005-0000-0000-000000160000}"/>
    <cellStyle name="Normal 16 3 3 2 4 2" xfId="17689" xr:uid="{00000000-0005-0000-0000-000001160000}"/>
    <cellStyle name="Normal 16 3 3 2 5" xfId="13267" xr:uid="{00000000-0005-0000-0000-000002160000}"/>
    <cellStyle name="Normal 16 3 3 3" xfId="6818" xr:uid="{00000000-0005-0000-0000-000003160000}"/>
    <cellStyle name="Normal 16 3 3 3 2" xfId="12414" xr:uid="{00000000-0005-0000-0000-000004160000}"/>
    <cellStyle name="Normal 16 3 3 3 2 2" xfId="20365" xr:uid="{00000000-0005-0000-0000-000005160000}"/>
    <cellStyle name="Normal 16 3 3 3 3" xfId="15957" xr:uid="{00000000-0005-0000-0000-000006160000}"/>
    <cellStyle name="Normal 16 3 3 4" xfId="4432" xr:uid="{00000000-0005-0000-0000-000007160000}"/>
    <cellStyle name="Normal 16 3 3 4 2" xfId="10533" xr:uid="{00000000-0005-0000-0000-000008160000}"/>
    <cellStyle name="Normal 16 3 3 4 2 2" xfId="18501" xr:uid="{00000000-0005-0000-0000-000009160000}"/>
    <cellStyle name="Normal 16 3 3 4 3" xfId="14092" xr:uid="{00000000-0005-0000-0000-00000A160000}"/>
    <cellStyle name="Normal 16 3 3 5" xfId="21358" xr:uid="{00000000-0005-0000-0000-00000B160000}"/>
    <cellStyle name="Normal 16 3 4" xfId="1885" xr:uid="{00000000-0005-0000-0000-00000C160000}"/>
    <cellStyle name="Normal 16 3 4 2" xfId="5498" xr:uid="{00000000-0005-0000-0000-00000D160000}"/>
    <cellStyle name="Normal 16 3 4 2 2" xfId="11472" xr:uid="{00000000-0005-0000-0000-00000E160000}"/>
    <cellStyle name="Normal 16 3 4 2 2 2" xfId="19430" xr:uid="{00000000-0005-0000-0000-00000F160000}"/>
    <cellStyle name="Normal 16 3 4 2 3" xfId="15021" xr:uid="{00000000-0005-0000-0000-000010160000}"/>
    <cellStyle name="Normal 16 3 4 3" xfId="8435" xr:uid="{00000000-0005-0000-0000-000011160000}"/>
    <cellStyle name="Normal 16 3 4 3 2" xfId="16890" xr:uid="{00000000-0005-0000-0000-000012160000}"/>
    <cellStyle name="Normal 16 3 4 4" xfId="9704" xr:uid="{00000000-0005-0000-0000-000013160000}"/>
    <cellStyle name="Normal 16 3 4 4 2" xfId="17690" xr:uid="{00000000-0005-0000-0000-000014160000}"/>
    <cellStyle name="Normal 16 3 4 5" xfId="13268" xr:uid="{00000000-0005-0000-0000-000015160000}"/>
    <cellStyle name="Normal 16 3 5" xfId="6815" xr:uid="{00000000-0005-0000-0000-000016160000}"/>
    <cellStyle name="Normal 16 3 5 2" xfId="12411" xr:uid="{00000000-0005-0000-0000-000017160000}"/>
    <cellStyle name="Normal 16 3 5 2 2" xfId="20362" xr:uid="{00000000-0005-0000-0000-000018160000}"/>
    <cellStyle name="Normal 16 3 5 3" xfId="15954" xr:uid="{00000000-0005-0000-0000-000019160000}"/>
    <cellStyle name="Normal 16 3 6" xfId="4429" xr:uid="{00000000-0005-0000-0000-00001A160000}"/>
    <cellStyle name="Normal 16 3 6 2" xfId="10530" xr:uid="{00000000-0005-0000-0000-00001B160000}"/>
    <cellStyle name="Normal 16 3 6 2 2" xfId="18498" xr:uid="{00000000-0005-0000-0000-00001C160000}"/>
    <cellStyle name="Normal 16 3 6 3" xfId="14089" xr:uid="{00000000-0005-0000-0000-00001D160000}"/>
    <cellStyle name="Normal 16 3 7" xfId="21355" xr:uid="{00000000-0005-0000-0000-00001E160000}"/>
    <cellStyle name="Normal 16 4" xfId="1886" xr:uid="{00000000-0005-0000-0000-00001F160000}"/>
    <cellStyle name="Normal 16 4 2" xfId="1887" xr:uid="{00000000-0005-0000-0000-000020160000}"/>
    <cellStyle name="Normal 16 4 2 2" xfId="1888" xr:uid="{00000000-0005-0000-0000-000021160000}"/>
    <cellStyle name="Normal 16 4 2 2 2" xfId="1889" xr:uid="{00000000-0005-0000-0000-000022160000}"/>
    <cellStyle name="Normal 16 4 2 2 2 2" xfId="5504" xr:uid="{00000000-0005-0000-0000-000023160000}"/>
    <cellStyle name="Normal 16 4 2 2 2 2 2" xfId="11478" xr:uid="{00000000-0005-0000-0000-000024160000}"/>
    <cellStyle name="Normal 16 4 2 2 2 2 2 2" xfId="19436" xr:uid="{00000000-0005-0000-0000-000025160000}"/>
    <cellStyle name="Normal 16 4 2 2 2 2 3" xfId="15027" xr:uid="{00000000-0005-0000-0000-000026160000}"/>
    <cellStyle name="Normal 16 4 2 2 2 3" xfId="8436" xr:uid="{00000000-0005-0000-0000-000027160000}"/>
    <cellStyle name="Normal 16 4 2 2 2 3 2" xfId="16891" xr:uid="{00000000-0005-0000-0000-000028160000}"/>
    <cellStyle name="Normal 16 4 2 2 2 4" xfId="9706" xr:uid="{00000000-0005-0000-0000-000029160000}"/>
    <cellStyle name="Normal 16 4 2 2 2 4 2" xfId="17691" xr:uid="{00000000-0005-0000-0000-00002A160000}"/>
    <cellStyle name="Normal 16 4 2 2 2 5" xfId="13269" xr:uid="{00000000-0005-0000-0000-00002B160000}"/>
    <cellStyle name="Normal 16 4 2 2 3" xfId="6821" xr:uid="{00000000-0005-0000-0000-00002C160000}"/>
    <cellStyle name="Normal 16 4 2 2 3 2" xfId="12417" xr:uid="{00000000-0005-0000-0000-00002D160000}"/>
    <cellStyle name="Normal 16 4 2 2 3 2 2" xfId="20368" xr:uid="{00000000-0005-0000-0000-00002E160000}"/>
    <cellStyle name="Normal 16 4 2 2 3 3" xfId="15960" xr:uid="{00000000-0005-0000-0000-00002F160000}"/>
    <cellStyle name="Normal 16 4 2 2 4" xfId="4435" xr:uid="{00000000-0005-0000-0000-000030160000}"/>
    <cellStyle name="Normal 16 4 2 2 4 2" xfId="10536" xr:uid="{00000000-0005-0000-0000-000031160000}"/>
    <cellStyle name="Normal 16 4 2 2 4 2 2" xfId="18504" xr:uid="{00000000-0005-0000-0000-000032160000}"/>
    <cellStyle name="Normal 16 4 2 2 4 3" xfId="14095" xr:uid="{00000000-0005-0000-0000-000033160000}"/>
    <cellStyle name="Normal 16 4 2 2 5" xfId="21361" xr:uid="{00000000-0005-0000-0000-000034160000}"/>
    <cellStyle name="Normal 16 4 2 3" xfId="1890" xr:uid="{00000000-0005-0000-0000-000035160000}"/>
    <cellStyle name="Normal 16 4 2 3 2" xfId="5503" xr:uid="{00000000-0005-0000-0000-000036160000}"/>
    <cellStyle name="Normal 16 4 2 3 2 2" xfId="11477" xr:uid="{00000000-0005-0000-0000-000037160000}"/>
    <cellStyle name="Normal 16 4 2 3 2 2 2" xfId="19435" xr:uid="{00000000-0005-0000-0000-000038160000}"/>
    <cellStyle name="Normal 16 4 2 3 2 3" xfId="15026" xr:uid="{00000000-0005-0000-0000-000039160000}"/>
    <cellStyle name="Normal 16 4 2 3 3" xfId="8437" xr:uid="{00000000-0005-0000-0000-00003A160000}"/>
    <cellStyle name="Normal 16 4 2 3 3 2" xfId="16892" xr:uid="{00000000-0005-0000-0000-00003B160000}"/>
    <cellStyle name="Normal 16 4 2 3 4" xfId="9707" xr:uid="{00000000-0005-0000-0000-00003C160000}"/>
    <cellStyle name="Normal 16 4 2 3 4 2" xfId="17692" xr:uid="{00000000-0005-0000-0000-00003D160000}"/>
    <cellStyle name="Normal 16 4 2 3 5" xfId="13270" xr:uid="{00000000-0005-0000-0000-00003E160000}"/>
    <cellStyle name="Normal 16 4 2 4" xfId="6820" xr:uid="{00000000-0005-0000-0000-00003F160000}"/>
    <cellStyle name="Normal 16 4 2 4 2" xfId="12416" xr:uid="{00000000-0005-0000-0000-000040160000}"/>
    <cellStyle name="Normal 16 4 2 4 2 2" xfId="20367" xr:uid="{00000000-0005-0000-0000-000041160000}"/>
    <cellStyle name="Normal 16 4 2 4 3" xfId="15959" xr:uid="{00000000-0005-0000-0000-000042160000}"/>
    <cellStyle name="Normal 16 4 2 5" xfId="4434" xr:uid="{00000000-0005-0000-0000-000043160000}"/>
    <cellStyle name="Normal 16 4 2 5 2" xfId="10535" xr:uid="{00000000-0005-0000-0000-000044160000}"/>
    <cellStyle name="Normal 16 4 2 5 2 2" xfId="18503" xr:uid="{00000000-0005-0000-0000-000045160000}"/>
    <cellStyle name="Normal 16 4 2 5 3" xfId="14094" xr:uid="{00000000-0005-0000-0000-000046160000}"/>
    <cellStyle name="Normal 16 4 2 6" xfId="21360" xr:uid="{00000000-0005-0000-0000-000047160000}"/>
    <cellStyle name="Normal 16 4 3" xfId="1891" xr:uid="{00000000-0005-0000-0000-000048160000}"/>
    <cellStyle name="Normal 16 4 3 2" xfId="1892" xr:uid="{00000000-0005-0000-0000-000049160000}"/>
    <cellStyle name="Normal 16 4 3 2 2" xfId="5505" xr:uid="{00000000-0005-0000-0000-00004A160000}"/>
    <cellStyle name="Normal 16 4 3 2 2 2" xfId="11479" xr:uid="{00000000-0005-0000-0000-00004B160000}"/>
    <cellStyle name="Normal 16 4 3 2 2 2 2" xfId="19437" xr:uid="{00000000-0005-0000-0000-00004C160000}"/>
    <cellStyle name="Normal 16 4 3 2 2 3" xfId="15028" xr:uid="{00000000-0005-0000-0000-00004D160000}"/>
    <cellStyle name="Normal 16 4 3 2 3" xfId="8438" xr:uid="{00000000-0005-0000-0000-00004E160000}"/>
    <cellStyle name="Normal 16 4 3 2 3 2" xfId="16893" xr:uid="{00000000-0005-0000-0000-00004F160000}"/>
    <cellStyle name="Normal 16 4 3 2 4" xfId="9708" xr:uid="{00000000-0005-0000-0000-000050160000}"/>
    <cellStyle name="Normal 16 4 3 2 4 2" xfId="17693" xr:uid="{00000000-0005-0000-0000-000051160000}"/>
    <cellStyle name="Normal 16 4 3 2 5" xfId="13271" xr:uid="{00000000-0005-0000-0000-000052160000}"/>
    <cellStyle name="Normal 16 4 3 3" xfId="6822" xr:uid="{00000000-0005-0000-0000-000053160000}"/>
    <cellStyle name="Normal 16 4 3 3 2" xfId="12418" xr:uid="{00000000-0005-0000-0000-000054160000}"/>
    <cellStyle name="Normal 16 4 3 3 2 2" xfId="20369" xr:uid="{00000000-0005-0000-0000-000055160000}"/>
    <cellStyle name="Normal 16 4 3 3 3" xfId="15961" xr:uid="{00000000-0005-0000-0000-000056160000}"/>
    <cellStyle name="Normal 16 4 3 4" xfId="4436" xr:uid="{00000000-0005-0000-0000-000057160000}"/>
    <cellStyle name="Normal 16 4 3 4 2" xfId="10537" xr:uid="{00000000-0005-0000-0000-000058160000}"/>
    <cellStyle name="Normal 16 4 3 4 2 2" xfId="18505" xr:uid="{00000000-0005-0000-0000-000059160000}"/>
    <cellStyle name="Normal 16 4 3 4 3" xfId="14096" xr:uid="{00000000-0005-0000-0000-00005A160000}"/>
    <cellStyle name="Normal 16 4 3 5" xfId="21362" xr:uid="{00000000-0005-0000-0000-00005B160000}"/>
    <cellStyle name="Normal 16 4 4" xfId="1893" xr:uid="{00000000-0005-0000-0000-00005C160000}"/>
    <cellStyle name="Normal 16 4 4 2" xfId="5502" xr:uid="{00000000-0005-0000-0000-00005D160000}"/>
    <cellStyle name="Normal 16 4 4 2 2" xfId="11476" xr:uid="{00000000-0005-0000-0000-00005E160000}"/>
    <cellStyle name="Normal 16 4 4 2 2 2" xfId="19434" xr:uid="{00000000-0005-0000-0000-00005F160000}"/>
    <cellStyle name="Normal 16 4 4 2 3" xfId="15025" xr:uid="{00000000-0005-0000-0000-000060160000}"/>
    <cellStyle name="Normal 16 4 4 3" xfId="8439" xr:uid="{00000000-0005-0000-0000-000061160000}"/>
    <cellStyle name="Normal 16 4 4 3 2" xfId="16894" xr:uid="{00000000-0005-0000-0000-000062160000}"/>
    <cellStyle name="Normal 16 4 4 4" xfId="9709" xr:uid="{00000000-0005-0000-0000-000063160000}"/>
    <cellStyle name="Normal 16 4 4 4 2" xfId="17694" xr:uid="{00000000-0005-0000-0000-000064160000}"/>
    <cellStyle name="Normal 16 4 4 5" xfId="13272" xr:uid="{00000000-0005-0000-0000-000065160000}"/>
    <cellStyle name="Normal 16 4 5" xfId="6819" xr:uid="{00000000-0005-0000-0000-000066160000}"/>
    <cellStyle name="Normal 16 4 5 2" xfId="12415" xr:uid="{00000000-0005-0000-0000-000067160000}"/>
    <cellStyle name="Normal 16 4 5 2 2" xfId="20366" xr:uid="{00000000-0005-0000-0000-000068160000}"/>
    <cellStyle name="Normal 16 4 5 3" xfId="15958" xr:uid="{00000000-0005-0000-0000-000069160000}"/>
    <cellStyle name="Normal 16 4 6" xfId="4433" xr:uid="{00000000-0005-0000-0000-00006A160000}"/>
    <cellStyle name="Normal 16 4 6 2" xfId="10534" xr:uid="{00000000-0005-0000-0000-00006B160000}"/>
    <cellStyle name="Normal 16 4 6 2 2" xfId="18502" xr:uid="{00000000-0005-0000-0000-00006C160000}"/>
    <cellStyle name="Normal 16 4 6 3" xfId="14093" xr:uid="{00000000-0005-0000-0000-00006D160000}"/>
    <cellStyle name="Normal 16 4 7" xfId="21359" xr:uid="{00000000-0005-0000-0000-00006E160000}"/>
    <cellStyle name="Normal 16 5" xfId="1894" xr:uid="{00000000-0005-0000-0000-00006F160000}"/>
    <cellStyle name="Normal 16 5 2" xfId="1895" xr:uid="{00000000-0005-0000-0000-000070160000}"/>
    <cellStyle name="Normal 16 5 2 2" xfId="1896" xr:uid="{00000000-0005-0000-0000-000071160000}"/>
    <cellStyle name="Normal 16 5 2 2 2" xfId="1897" xr:uid="{00000000-0005-0000-0000-000072160000}"/>
    <cellStyle name="Normal 16 5 2 2 2 2" xfId="5508" xr:uid="{00000000-0005-0000-0000-000073160000}"/>
    <cellStyle name="Normal 16 5 2 2 2 2 2" xfId="11482" xr:uid="{00000000-0005-0000-0000-000074160000}"/>
    <cellStyle name="Normal 16 5 2 2 2 2 2 2" xfId="19440" xr:uid="{00000000-0005-0000-0000-000075160000}"/>
    <cellStyle name="Normal 16 5 2 2 2 2 3" xfId="15031" xr:uid="{00000000-0005-0000-0000-000076160000}"/>
    <cellStyle name="Normal 16 5 2 2 2 3" xfId="8440" xr:uid="{00000000-0005-0000-0000-000077160000}"/>
    <cellStyle name="Normal 16 5 2 2 2 3 2" xfId="16895" xr:uid="{00000000-0005-0000-0000-000078160000}"/>
    <cellStyle name="Normal 16 5 2 2 2 4" xfId="9710" xr:uid="{00000000-0005-0000-0000-000079160000}"/>
    <cellStyle name="Normal 16 5 2 2 2 4 2" xfId="17695" xr:uid="{00000000-0005-0000-0000-00007A160000}"/>
    <cellStyle name="Normal 16 5 2 2 2 5" xfId="13273" xr:uid="{00000000-0005-0000-0000-00007B160000}"/>
    <cellStyle name="Normal 16 5 2 2 3" xfId="6825" xr:uid="{00000000-0005-0000-0000-00007C160000}"/>
    <cellStyle name="Normal 16 5 2 2 3 2" xfId="12421" xr:uid="{00000000-0005-0000-0000-00007D160000}"/>
    <cellStyle name="Normal 16 5 2 2 3 2 2" xfId="20372" xr:uid="{00000000-0005-0000-0000-00007E160000}"/>
    <cellStyle name="Normal 16 5 2 2 3 3" xfId="15964" xr:uid="{00000000-0005-0000-0000-00007F160000}"/>
    <cellStyle name="Normal 16 5 2 2 4" xfId="4439" xr:uid="{00000000-0005-0000-0000-000080160000}"/>
    <cellStyle name="Normal 16 5 2 2 4 2" xfId="10540" xr:uid="{00000000-0005-0000-0000-000081160000}"/>
    <cellStyle name="Normal 16 5 2 2 4 2 2" xfId="18508" xr:uid="{00000000-0005-0000-0000-000082160000}"/>
    <cellStyle name="Normal 16 5 2 2 4 3" xfId="14099" xr:uid="{00000000-0005-0000-0000-000083160000}"/>
    <cellStyle name="Normal 16 5 2 2 5" xfId="21365" xr:uid="{00000000-0005-0000-0000-000084160000}"/>
    <cellStyle name="Normal 16 5 2 3" xfId="1898" xr:uid="{00000000-0005-0000-0000-000085160000}"/>
    <cellStyle name="Normal 16 5 2 3 2" xfId="5507" xr:uid="{00000000-0005-0000-0000-000086160000}"/>
    <cellStyle name="Normal 16 5 2 3 2 2" xfId="11481" xr:uid="{00000000-0005-0000-0000-000087160000}"/>
    <cellStyle name="Normal 16 5 2 3 2 2 2" xfId="19439" xr:uid="{00000000-0005-0000-0000-000088160000}"/>
    <cellStyle name="Normal 16 5 2 3 2 3" xfId="15030" xr:uid="{00000000-0005-0000-0000-000089160000}"/>
    <cellStyle name="Normal 16 5 2 3 3" xfId="8441" xr:uid="{00000000-0005-0000-0000-00008A160000}"/>
    <cellStyle name="Normal 16 5 2 3 3 2" xfId="16896" xr:uid="{00000000-0005-0000-0000-00008B160000}"/>
    <cellStyle name="Normal 16 5 2 3 4" xfId="9711" xr:uid="{00000000-0005-0000-0000-00008C160000}"/>
    <cellStyle name="Normal 16 5 2 3 4 2" xfId="17696" xr:uid="{00000000-0005-0000-0000-00008D160000}"/>
    <cellStyle name="Normal 16 5 2 3 5" xfId="13274" xr:uid="{00000000-0005-0000-0000-00008E160000}"/>
    <cellStyle name="Normal 16 5 2 4" xfId="6824" xr:uid="{00000000-0005-0000-0000-00008F160000}"/>
    <cellStyle name="Normal 16 5 2 4 2" xfId="12420" xr:uid="{00000000-0005-0000-0000-000090160000}"/>
    <cellStyle name="Normal 16 5 2 4 2 2" xfId="20371" xr:uid="{00000000-0005-0000-0000-000091160000}"/>
    <cellStyle name="Normal 16 5 2 4 3" xfId="15963" xr:uid="{00000000-0005-0000-0000-000092160000}"/>
    <cellStyle name="Normal 16 5 2 5" xfId="4438" xr:uid="{00000000-0005-0000-0000-000093160000}"/>
    <cellStyle name="Normal 16 5 2 5 2" xfId="10539" xr:uid="{00000000-0005-0000-0000-000094160000}"/>
    <cellStyle name="Normal 16 5 2 5 2 2" xfId="18507" xr:uid="{00000000-0005-0000-0000-000095160000}"/>
    <cellStyle name="Normal 16 5 2 5 3" xfId="14098" xr:uid="{00000000-0005-0000-0000-000096160000}"/>
    <cellStyle name="Normal 16 5 2 6" xfId="21364" xr:uid="{00000000-0005-0000-0000-000097160000}"/>
    <cellStyle name="Normal 16 5 3" xfId="1899" xr:uid="{00000000-0005-0000-0000-000098160000}"/>
    <cellStyle name="Normal 16 5 3 2" xfId="1900" xr:uid="{00000000-0005-0000-0000-000099160000}"/>
    <cellStyle name="Normal 16 5 3 2 2" xfId="5509" xr:uid="{00000000-0005-0000-0000-00009A160000}"/>
    <cellStyle name="Normal 16 5 3 2 2 2" xfId="11483" xr:uid="{00000000-0005-0000-0000-00009B160000}"/>
    <cellStyle name="Normal 16 5 3 2 2 2 2" xfId="19441" xr:uid="{00000000-0005-0000-0000-00009C160000}"/>
    <cellStyle name="Normal 16 5 3 2 2 3" xfId="15032" xr:uid="{00000000-0005-0000-0000-00009D160000}"/>
    <cellStyle name="Normal 16 5 3 2 3" xfId="8442" xr:uid="{00000000-0005-0000-0000-00009E160000}"/>
    <cellStyle name="Normal 16 5 3 2 3 2" xfId="16897" xr:uid="{00000000-0005-0000-0000-00009F160000}"/>
    <cellStyle name="Normal 16 5 3 2 4" xfId="9712" xr:uid="{00000000-0005-0000-0000-0000A0160000}"/>
    <cellStyle name="Normal 16 5 3 2 4 2" xfId="17697" xr:uid="{00000000-0005-0000-0000-0000A1160000}"/>
    <cellStyle name="Normal 16 5 3 2 5" xfId="13275" xr:uid="{00000000-0005-0000-0000-0000A2160000}"/>
    <cellStyle name="Normal 16 5 3 3" xfId="6826" xr:uid="{00000000-0005-0000-0000-0000A3160000}"/>
    <cellStyle name="Normal 16 5 3 3 2" xfId="12422" xr:uid="{00000000-0005-0000-0000-0000A4160000}"/>
    <cellStyle name="Normal 16 5 3 3 2 2" xfId="20373" xr:uid="{00000000-0005-0000-0000-0000A5160000}"/>
    <cellStyle name="Normal 16 5 3 3 3" xfId="15965" xr:uid="{00000000-0005-0000-0000-0000A6160000}"/>
    <cellStyle name="Normal 16 5 3 4" xfId="4440" xr:uid="{00000000-0005-0000-0000-0000A7160000}"/>
    <cellStyle name="Normal 16 5 3 4 2" xfId="10541" xr:uid="{00000000-0005-0000-0000-0000A8160000}"/>
    <cellStyle name="Normal 16 5 3 4 2 2" xfId="18509" xr:uid="{00000000-0005-0000-0000-0000A9160000}"/>
    <cellStyle name="Normal 16 5 3 4 3" xfId="14100" xr:uid="{00000000-0005-0000-0000-0000AA160000}"/>
    <cellStyle name="Normal 16 5 3 5" xfId="21366" xr:uid="{00000000-0005-0000-0000-0000AB160000}"/>
    <cellStyle name="Normal 16 5 4" xfId="1901" xr:uid="{00000000-0005-0000-0000-0000AC160000}"/>
    <cellStyle name="Normal 16 5 4 2" xfId="5506" xr:uid="{00000000-0005-0000-0000-0000AD160000}"/>
    <cellStyle name="Normal 16 5 4 2 2" xfId="11480" xr:uid="{00000000-0005-0000-0000-0000AE160000}"/>
    <cellStyle name="Normal 16 5 4 2 2 2" xfId="19438" xr:uid="{00000000-0005-0000-0000-0000AF160000}"/>
    <cellStyle name="Normal 16 5 4 2 3" xfId="15029" xr:uid="{00000000-0005-0000-0000-0000B0160000}"/>
    <cellStyle name="Normal 16 5 4 3" xfId="8443" xr:uid="{00000000-0005-0000-0000-0000B1160000}"/>
    <cellStyle name="Normal 16 5 4 3 2" xfId="16898" xr:uid="{00000000-0005-0000-0000-0000B2160000}"/>
    <cellStyle name="Normal 16 5 4 4" xfId="9713" xr:uid="{00000000-0005-0000-0000-0000B3160000}"/>
    <cellStyle name="Normal 16 5 4 4 2" xfId="17698" xr:uid="{00000000-0005-0000-0000-0000B4160000}"/>
    <cellStyle name="Normal 16 5 4 5" xfId="13276" xr:uid="{00000000-0005-0000-0000-0000B5160000}"/>
    <cellStyle name="Normal 16 5 5" xfId="6823" xr:uid="{00000000-0005-0000-0000-0000B6160000}"/>
    <cellStyle name="Normal 16 5 5 2" xfId="12419" xr:uid="{00000000-0005-0000-0000-0000B7160000}"/>
    <cellStyle name="Normal 16 5 5 2 2" xfId="20370" xr:uid="{00000000-0005-0000-0000-0000B8160000}"/>
    <cellStyle name="Normal 16 5 5 3" xfId="15962" xr:uid="{00000000-0005-0000-0000-0000B9160000}"/>
    <cellStyle name="Normal 16 5 6" xfId="4437" xr:uid="{00000000-0005-0000-0000-0000BA160000}"/>
    <cellStyle name="Normal 16 5 6 2" xfId="10538" xr:uid="{00000000-0005-0000-0000-0000BB160000}"/>
    <cellStyle name="Normal 16 5 6 2 2" xfId="18506" xr:uid="{00000000-0005-0000-0000-0000BC160000}"/>
    <cellStyle name="Normal 16 5 6 3" xfId="14097" xr:uid="{00000000-0005-0000-0000-0000BD160000}"/>
    <cellStyle name="Normal 16 5 7" xfId="21363" xr:uid="{00000000-0005-0000-0000-0000BE160000}"/>
    <cellStyle name="Normal 16 6" xfId="1902" xr:uid="{00000000-0005-0000-0000-0000BF160000}"/>
    <cellStyle name="Normal 16 6 2" xfId="1903" xr:uid="{00000000-0005-0000-0000-0000C0160000}"/>
    <cellStyle name="Normal 16 6 2 2" xfId="1904" xr:uid="{00000000-0005-0000-0000-0000C1160000}"/>
    <cellStyle name="Normal 16 6 2 2 2" xfId="5511" xr:uid="{00000000-0005-0000-0000-0000C2160000}"/>
    <cellStyle name="Normal 16 6 2 2 2 2" xfId="11485" xr:uid="{00000000-0005-0000-0000-0000C3160000}"/>
    <cellStyle name="Normal 16 6 2 2 2 2 2" xfId="19443" xr:uid="{00000000-0005-0000-0000-0000C4160000}"/>
    <cellStyle name="Normal 16 6 2 2 2 3" xfId="15034" xr:uid="{00000000-0005-0000-0000-0000C5160000}"/>
    <cellStyle name="Normal 16 6 2 2 3" xfId="8444" xr:uid="{00000000-0005-0000-0000-0000C6160000}"/>
    <cellStyle name="Normal 16 6 2 2 3 2" xfId="16899" xr:uid="{00000000-0005-0000-0000-0000C7160000}"/>
    <cellStyle name="Normal 16 6 2 2 4" xfId="9714" xr:uid="{00000000-0005-0000-0000-0000C8160000}"/>
    <cellStyle name="Normal 16 6 2 2 4 2" xfId="17699" xr:uid="{00000000-0005-0000-0000-0000C9160000}"/>
    <cellStyle name="Normal 16 6 2 2 5" xfId="13277" xr:uid="{00000000-0005-0000-0000-0000CA160000}"/>
    <cellStyle name="Normal 16 6 2 3" xfId="6828" xr:uid="{00000000-0005-0000-0000-0000CB160000}"/>
    <cellStyle name="Normal 16 6 2 3 2" xfId="12424" xr:uid="{00000000-0005-0000-0000-0000CC160000}"/>
    <cellStyle name="Normal 16 6 2 3 2 2" xfId="20375" xr:uid="{00000000-0005-0000-0000-0000CD160000}"/>
    <cellStyle name="Normal 16 6 2 3 3" xfId="15967" xr:uid="{00000000-0005-0000-0000-0000CE160000}"/>
    <cellStyle name="Normal 16 6 2 4" xfId="4442" xr:uid="{00000000-0005-0000-0000-0000CF160000}"/>
    <cellStyle name="Normal 16 6 2 4 2" xfId="10543" xr:uid="{00000000-0005-0000-0000-0000D0160000}"/>
    <cellStyle name="Normal 16 6 2 4 2 2" xfId="18511" xr:uid="{00000000-0005-0000-0000-0000D1160000}"/>
    <cellStyle name="Normal 16 6 2 4 3" xfId="14102" xr:uid="{00000000-0005-0000-0000-0000D2160000}"/>
    <cellStyle name="Normal 16 6 2 5" xfId="21368" xr:uid="{00000000-0005-0000-0000-0000D3160000}"/>
    <cellStyle name="Normal 16 6 3" xfId="1905" xr:uid="{00000000-0005-0000-0000-0000D4160000}"/>
    <cellStyle name="Normal 16 6 3 2" xfId="5510" xr:uid="{00000000-0005-0000-0000-0000D5160000}"/>
    <cellStyle name="Normal 16 6 3 2 2" xfId="11484" xr:uid="{00000000-0005-0000-0000-0000D6160000}"/>
    <cellStyle name="Normal 16 6 3 2 2 2" xfId="19442" xr:uid="{00000000-0005-0000-0000-0000D7160000}"/>
    <cellStyle name="Normal 16 6 3 2 3" xfId="15033" xr:uid="{00000000-0005-0000-0000-0000D8160000}"/>
    <cellStyle name="Normal 16 6 3 3" xfId="8445" xr:uid="{00000000-0005-0000-0000-0000D9160000}"/>
    <cellStyle name="Normal 16 6 3 3 2" xfId="16900" xr:uid="{00000000-0005-0000-0000-0000DA160000}"/>
    <cellStyle name="Normal 16 6 3 4" xfId="9715" xr:uid="{00000000-0005-0000-0000-0000DB160000}"/>
    <cellStyle name="Normal 16 6 3 4 2" xfId="17700" xr:uid="{00000000-0005-0000-0000-0000DC160000}"/>
    <cellStyle name="Normal 16 6 3 5" xfId="13278" xr:uid="{00000000-0005-0000-0000-0000DD160000}"/>
    <cellStyle name="Normal 16 6 4" xfId="6827" xr:uid="{00000000-0005-0000-0000-0000DE160000}"/>
    <cellStyle name="Normal 16 6 4 2" xfId="12423" xr:uid="{00000000-0005-0000-0000-0000DF160000}"/>
    <cellStyle name="Normal 16 6 4 2 2" xfId="20374" xr:uid="{00000000-0005-0000-0000-0000E0160000}"/>
    <cellStyle name="Normal 16 6 4 3" xfId="15966" xr:uid="{00000000-0005-0000-0000-0000E1160000}"/>
    <cellStyle name="Normal 16 6 5" xfId="4441" xr:uid="{00000000-0005-0000-0000-0000E2160000}"/>
    <cellStyle name="Normal 16 6 5 2" xfId="10542" xr:uid="{00000000-0005-0000-0000-0000E3160000}"/>
    <cellStyle name="Normal 16 6 5 2 2" xfId="18510" xr:uid="{00000000-0005-0000-0000-0000E4160000}"/>
    <cellStyle name="Normal 16 6 5 3" xfId="14101" xr:uid="{00000000-0005-0000-0000-0000E5160000}"/>
    <cellStyle name="Normal 16 6 6" xfId="21367" xr:uid="{00000000-0005-0000-0000-0000E6160000}"/>
    <cellStyle name="Normal 16 7" xfId="1906" xr:uid="{00000000-0005-0000-0000-0000E7160000}"/>
    <cellStyle name="Normal 16 7 2" xfId="1907" xr:uid="{00000000-0005-0000-0000-0000E8160000}"/>
    <cellStyle name="Normal 16 7 2 2" xfId="1908" xr:uid="{00000000-0005-0000-0000-0000E9160000}"/>
    <cellStyle name="Normal 16 7 2 2 2" xfId="5513" xr:uid="{00000000-0005-0000-0000-0000EA160000}"/>
    <cellStyle name="Normal 16 7 2 2 2 2" xfId="11487" xr:uid="{00000000-0005-0000-0000-0000EB160000}"/>
    <cellStyle name="Normal 16 7 2 2 2 2 2" xfId="19445" xr:uid="{00000000-0005-0000-0000-0000EC160000}"/>
    <cellStyle name="Normal 16 7 2 2 2 3" xfId="15036" xr:uid="{00000000-0005-0000-0000-0000ED160000}"/>
    <cellStyle name="Normal 16 7 2 2 3" xfId="8446" xr:uid="{00000000-0005-0000-0000-0000EE160000}"/>
    <cellStyle name="Normal 16 7 2 2 3 2" xfId="16901" xr:uid="{00000000-0005-0000-0000-0000EF160000}"/>
    <cellStyle name="Normal 16 7 2 2 4" xfId="9716" xr:uid="{00000000-0005-0000-0000-0000F0160000}"/>
    <cellStyle name="Normal 16 7 2 2 4 2" xfId="17701" xr:uid="{00000000-0005-0000-0000-0000F1160000}"/>
    <cellStyle name="Normal 16 7 2 2 5" xfId="13279" xr:uid="{00000000-0005-0000-0000-0000F2160000}"/>
    <cellStyle name="Normal 16 7 2 3" xfId="6830" xr:uid="{00000000-0005-0000-0000-0000F3160000}"/>
    <cellStyle name="Normal 16 7 2 3 2" xfId="12426" xr:uid="{00000000-0005-0000-0000-0000F4160000}"/>
    <cellStyle name="Normal 16 7 2 3 2 2" xfId="20377" xr:uid="{00000000-0005-0000-0000-0000F5160000}"/>
    <cellStyle name="Normal 16 7 2 3 3" xfId="15969" xr:uid="{00000000-0005-0000-0000-0000F6160000}"/>
    <cellStyle name="Normal 16 7 2 4" xfId="4444" xr:uid="{00000000-0005-0000-0000-0000F7160000}"/>
    <cellStyle name="Normal 16 7 2 4 2" xfId="10545" xr:uid="{00000000-0005-0000-0000-0000F8160000}"/>
    <cellStyle name="Normal 16 7 2 4 2 2" xfId="18513" xr:uid="{00000000-0005-0000-0000-0000F9160000}"/>
    <cellStyle name="Normal 16 7 2 4 3" xfId="14104" xr:uid="{00000000-0005-0000-0000-0000FA160000}"/>
    <cellStyle name="Normal 16 7 2 5" xfId="21370" xr:uid="{00000000-0005-0000-0000-0000FB160000}"/>
    <cellStyle name="Normal 16 7 3" xfId="1909" xr:uid="{00000000-0005-0000-0000-0000FC160000}"/>
    <cellStyle name="Normal 16 7 3 2" xfId="5512" xr:uid="{00000000-0005-0000-0000-0000FD160000}"/>
    <cellStyle name="Normal 16 7 3 2 2" xfId="11486" xr:uid="{00000000-0005-0000-0000-0000FE160000}"/>
    <cellStyle name="Normal 16 7 3 2 2 2" xfId="19444" xr:uid="{00000000-0005-0000-0000-0000FF160000}"/>
    <cellStyle name="Normal 16 7 3 2 3" xfId="15035" xr:uid="{00000000-0005-0000-0000-000000170000}"/>
    <cellStyle name="Normal 16 7 3 3" xfId="8447" xr:uid="{00000000-0005-0000-0000-000001170000}"/>
    <cellStyle name="Normal 16 7 3 3 2" xfId="16902" xr:uid="{00000000-0005-0000-0000-000002170000}"/>
    <cellStyle name="Normal 16 7 3 4" xfId="9717" xr:uid="{00000000-0005-0000-0000-000003170000}"/>
    <cellStyle name="Normal 16 7 3 4 2" xfId="17702" xr:uid="{00000000-0005-0000-0000-000004170000}"/>
    <cellStyle name="Normal 16 7 3 5" xfId="13280" xr:uid="{00000000-0005-0000-0000-000005170000}"/>
    <cellStyle name="Normal 16 7 4" xfId="6829" xr:uid="{00000000-0005-0000-0000-000006170000}"/>
    <cellStyle name="Normal 16 7 4 2" xfId="12425" xr:uid="{00000000-0005-0000-0000-000007170000}"/>
    <cellStyle name="Normal 16 7 4 2 2" xfId="20376" xr:uid="{00000000-0005-0000-0000-000008170000}"/>
    <cellStyle name="Normal 16 7 4 3" xfId="15968" xr:uid="{00000000-0005-0000-0000-000009170000}"/>
    <cellStyle name="Normal 16 7 5" xfId="4443" xr:uid="{00000000-0005-0000-0000-00000A170000}"/>
    <cellStyle name="Normal 16 7 5 2" xfId="10544" xr:uid="{00000000-0005-0000-0000-00000B170000}"/>
    <cellStyle name="Normal 16 7 5 2 2" xfId="18512" xr:uid="{00000000-0005-0000-0000-00000C170000}"/>
    <cellStyle name="Normal 16 7 5 3" xfId="14103" xr:uid="{00000000-0005-0000-0000-00000D170000}"/>
    <cellStyle name="Normal 16 7 6" xfId="21369" xr:uid="{00000000-0005-0000-0000-00000E170000}"/>
    <cellStyle name="Normal 16 8" xfId="1910" xr:uid="{00000000-0005-0000-0000-00000F170000}"/>
    <cellStyle name="Normal 16 8 2" xfId="1911" xr:uid="{00000000-0005-0000-0000-000010170000}"/>
    <cellStyle name="Normal 16 8 2 2" xfId="5514" xr:uid="{00000000-0005-0000-0000-000011170000}"/>
    <cellStyle name="Normal 16 8 2 2 2" xfId="11488" xr:uid="{00000000-0005-0000-0000-000012170000}"/>
    <cellStyle name="Normal 16 8 2 2 2 2" xfId="19446" xr:uid="{00000000-0005-0000-0000-000013170000}"/>
    <cellStyle name="Normal 16 8 2 2 3" xfId="15037" xr:uid="{00000000-0005-0000-0000-000014170000}"/>
    <cellStyle name="Normal 16 8 2 3" xfId="8448" xr:uid="{00000000-0005-0000-0000-000015170000}"/>
    <cellStyle name="Normal 16 8 2 3 2" xfId="16903" xr:uid="{00000000-0005-0000-0000-000016170000}"/>
    <cellStyle name="Normal 16 8 2 4" xfId="9718" xr:uid="{00000000-0005-0000-0000-000017170000}"/>
    <cellStyle name="Normal 16 8 2 4 2" xfId="17703" xr:uid="{00000000-0005-0000-0000-000018170000}"/>
    <cellStyle name="Normal 16 8 2 5" xfId="13281" xr:uid="{00000000-0005-0000-0000-000019170000}"/>
    <cellStyle name="Normal 16 8 3" xfId="6831" xr:uid="{00000000-0005-0000-0000-00001A170000}"/>
    <cellStyle name="Normal 16 8 3 2" xfId="12427" xr:uid="{00000000-0005-0000-0000-00001B170000}"/>
    <cellStyle name="Normal 16 8 3 2 2" xfId="20378" xr:uid="{00000000-0005-0000-0000-00001C170000}"/>
    <cellStyle name="Normal 16 8 3 3" xfId="15970" xr:uid="{00000000-0005-0000-0000-00001D170000}"/>
    <cellStyle name="Normal 16 8 4" xfId="4445" xr:uid="{00000000-0005-0000-0000-00001E170000}"/>
    <cellStyle name="Normal 16 8 4 2" xfId="10546" xr:uid="{00000000-0005-0000-0000-00001F170000}"/>
    <cellStyle name="Normal 16 8 4 2 2" xfId="18514" xr:uid="{00000000-0005-0000-0000-000020170000}"/>
    <cellStyle name="Normal 16 8 4 3" xfId="14105" xr:uid="{00000000-0005-0000-0000-000021170000}"/>
    <cellStyle name="Normal 16 8 5" xfId="21371" xr:uid="{00000000-0005-0000-0000-000022170000}"/>
    <cellStyle name="Normal 16 9" xfId="1912" xr:uid="{00000000-0005-0000-0000-000023170000}"/>
    <cellStyle name="Normal 16 9 2" xfId="5497" xr:uid="{00000000-0005-0000-0000-000024170000}"/>
    <cellStyle name="Normal 16 9 2 2" xfId="11471" xr:uid="{00000000-0005-0000-0000-000025170000}"/>
    <cellStyle name="Normal 16 9 2 2 2" xfId="19429" xr:uid="{00000000-0005-0000-0000-000026170000}"/>
    <cellStyle name="Normal 16 9 2 3" xfId="15020" xr:uid="{00000000-0005-0000-0000-000027170000}"/>
    <cellStyle name="Normal 16 9 3" xfId="8449" xr:uid="{00000000-0005-0000-0000-000028170000}"/>
    <cellStyle name="Normal 16 9 3 2" xfId="16904" xr:uid="{00000000-0005-0000-0000-000029170000}"/>
    <cellStyle name="Normal 16 9 4" xfId="9719" xr:uid="{00000000-0005-0000-0000-00002A170000}"/>
    <cellStyle name="Normal 16 9 4 2" xfId="17704" xr:uid="{00000000-0005-0000-0000-00002B170000}"/>
    <cellStyle name="Normal 16 9 5" xfId="13282" xr:uid="{00000000-0005-0000-0000-00002C170000}"/>
    <cellStyle name="Normal 16_Book1" xfId="1913" xr:uid="{00000000-0005-0000-0000-00002D170000}"/>
    <cellStyle name="Normal 160" xfId="1914" xr:uid="{00000000-0005-0000-0000-00002E170000}"/>
    <cellStyle name="Normal 161" xfId="1915" xr:uid="{00000000-0005-0000-0000-00002F170000}"/>
    <cellStyle name="Normal 162" xfId="1916" xr:uid="{00000000-0005-0000-0000-000030170000}"/>
    <cellStyle name="Normal 163" xfId="1917" xr:uid="{00000000-0005-0000-0000-000031170000}"/>
    <cellStyle name="Normal 164" xfId="1918" xr:uid="{00000000-0005-0000-0000-000032170000}"/>
    <cellStyle name="Normal 165" xfId="1919" xr:uid="{00000000-0005-0000-0000-000033170000}"/>
    <cellStyle name="Normal 166" xfId="1920" xr:uid="{00000000-0005-0000-0000-000034170000}"/>
    <cellStyle name="Normal 167" xfId="1921" xr:uid="{00000000-0005-0000-0000-000035170000}"/>
    <cellStyle name="Normal 168" xfId="1922" xr:uid="{00000000-0005-0000-0000-000036170000}"/>
    <cellStyle name="Normal 169" xfId="1923" xr:uid="{00000000-0005-0000-0000-000037170000}"/>
    <cellStyle name="Normal 17" xfId="1924" xr:uid="{00000000-0005-0000-0000-000038170000}"/>
    <cellStyle name="Normal 17 2" xfId="1925" xr:uid="{00000000-0005-0000-0000-000039170000}"/>
    <cellStyle name="Normal 17 2 2" xfId="4447" xr:uid="{00000000-0005-0000-0000-00003A170000}"/>
    <cellStyle name="Normal 17 3" xfId="1926" xr:uid="{00000000-0005-0000-0000-00003B170000}"/>
    <cellStyle name="Normal 17 4" xfId="4446" xr:uid="{00000000-0005-0000-0000-00003C170000}"/>
    <cellStyle name="Normal 17_Book1" xfId="1927" xr:uid="{00000000-0005-0000-0000-00003D170000}"/>
    <cellStyle name="Normal 170" xfId="1928" xr:uid="{00000000-0005-0000-0000-00003E170000}"/>
    <cellStyle name="Normal 171" xfId="1929" xr:uid="{00000000-0005-0000-0000-00003F170000}"/>
    <cellStyle name="Normal 172" xfId="1930" xr:uid="{00000000-0005-0000-0000-000040170000}"/>
    <cellStyle name="Normal 173" xfId="1931" xr:uid="{00000000-0005-0000-0000-000041170000}"/>
    <cellStyle name="Normal 174" xfId="1932" xr:uid="{00000000-0005-0000-0000-000042170000}"/>
    <cellStyle name="Normal 175" xfId="1933" xr:uid="{00000000-0005-0000-0000-000043170000}"/>
    <cellStyle name="Normal 176" xfId="1934" xr:uid="{00000000-0005-0000-0000-000044170000}"/>
    <cellStyle name="Normal 177" xfId="1935" xr:uid="{00000000-0005-0000-0000-000045170000}"/>
    <cellStyle name="Normal 178" xfId="1936" xr:uid="{00000000-0005-0000-0000-000046170000}"/>
    <cellStyle name="Normal 179" xfId="1937" xr:uid="{00000000-0005-0000-0000-000047170000}"/>
    <cellStyle name="Normal 18" xfId="1938" xr:uid="{00000000-0005-0000-0000-000048170000}"/>
    <cellStyle name="Normal 18 2" xfId="1939" xr:uid="{00000000-0005-0000-0000-000049170000}"/>
    <cellStyle name="Normal 18 2 2" xfId="4450" xr:uid="{00000000-0005-0000-0000-00004A170000}"/>
    <cellStyle name="Normal 18 3" xfId="4449" xr:uid="{00000000-0005-0000-0000-00004B170000}"/>
    <cellStyle name="Normal 18_Book1" xfId="1940" xr:uid="{00000000-0005-0000-0000-00004C170000}"/>
    <cellStyle name="Normal 180" xfId="1941" xr:uid="{00000000-0005-0000-0000-00004D170000}"/>
    <cellStyle name="Normal 181" xfId="1942" xr:uid="{00000000-0005-0000-0000-00004E170000}"/>
    <cellStyle name="Normal 182" xfId="1943" xr:uid="{00000000-0005-0000-0000-00004F170000}"/>
    <cellStyle name="Normal 183" xfId="1944" xr:uid="{00000000-0005-0000-0000-000050170000}"/>
    <cellStyle name="Normal 184" xfId="1945" xr:uid="{00000000-0005-0000-0000-000051170000}"/>
    <cellStyle name="Normal 185" xfId="1946" xr:uid="{00000000-0005-0000-0000-000052170000}"/>
    <cellStyle name="Normal 186" xfId="1947" xr:uid="{00000000-0005-0000-0000-000053170000}"/>
    <cellStyle name="Normal 187" xfId="1948" xr:uid="{00000000-0005-0000-0000-000054170000}"/>
    <cellStyle name="Normal 188" xfId="1949" xr:uid="{00000000-0005-0000-0000-000055170000}"/>
    <cellStyle name="Normal 189" xfId="1950" xr:uid="{00000000-0005-0000-0000-000056170000}"/>
    <cellStyle name="Normal 19" xfId="1951" xr:uid="{00000000-0005-0000-0000-000057170000}"/>
    <cellStyle name="Normal 19 2" xfId="1952" xr:uid="{00000000-0005-0000-0000-000058170000}"/>
    <cellStyle name="Normal 19 2 2" xfId="4452" xr:uid="{00000000-0005-0000-0000-000059170000}"/>
    <cellStyle name="Normal 19 3" xfId="4451" xr:uid="{00000000-0005-0000-0000-00005A170000}"/>
    <cellStyle name="Normal 19_Book1" xfId="1953" xr:uid="{00000000-0005-0000-0000-00005B170000}"/>
    <cellStyle name="Normal 190" xfId="1954" xr:uid="{00000000-0005-0000-0000-00005C170000}"/>
    <cellStyle name="Normal 191" xfId="1955" xr:uid="{00000000-0005-0000-0000-00005D170000}"/>
    <cellStyle name="Normal 192" xfId="1956" xr:uid="{00000000-0005-0000-0000-00005E170000}"/>
    <cellStyle name="Normal 193" xfId="1957" xr:uid="{00000000-0005-0000-0000-00005F170000}"/>
    <cellStyle name="Normal 194" xfId="1958" xr:uid="{00000000-0005-0000-0000-000060170000}"/>
    <cellStyle name="Normal 195" xfId="1959" xr:uid="{00000000-0005-0000-0000-000061170000}"/>
    <cellStyle name="Normal 196" xfId="1960" xr:uid="{00000000-0005-0000-0000-000062170000}"/>
    <cellStyle name="Normal 197" xfId="1961" xr:uid="{00000000-0005-0000-0000-000063170000}"/>
    <cellStyle name="Normal 198" xfId="1962" xr:uid="{00000000-0005-0000-0000-000064170000}"/>
    <cellStyle name="Normal 199" xfId="1963" xr:uid="{00000000-0005-0000-0000-000065170000}"/>
    <cellStyle name="Normal 2" xfId="1964" xr:uid="{00000000-0005-0000-0000-000066170000}"/>
    <cellStyle name="Normal 2 10" xfId="1965" xr:uid="{00000000-0005-0000-0000-000067170000}"/>
    <cellStyle name="Normal 2 11" xfId="1966" xr:uid="{00000000-0005-0000-0000-000068170000}"/>
    <cellStyle name="Normal 2 11 2" xfId="1967" xr:uid="{00000000-0005-0000-0000-000069170000}"/>
    <cellStyle name="Normal 2 11 2 2" xfId="22140" xr:uid="{00000000-0005-0000-0000-00006A170000}"/>
    <cellStyle name="Normal 2 11 2 3" xfId="22172" xr:uid="{00000000-0005-0000-0000-00006B170000}"/>
    <cellStyle name="Normal 2 12" xfId="1968" xr:uid="{00000000-0005-0000-0000-00006C170000}"/>
    <cellStyle name="Normal 2 13" xfId="1969" xr:uid="{00000000-0005-0000-0000-00006D170000}"/>
    <cellStyle name="Normal 2 14" xfId="5515" xr:uid="{00000000-0005-0000-0000-00006E170000}"/>
    <cellStyle name="Normal 2 2" xfId="1970" xr:uid="{00000000-0005-0000-0000-00006F170000}"/>
    <cellStyle name="Normal 2 2 2" xfId="1971" xr:uid="{00000000-0005-0000-0000-000070170000}"/>
    <cellStyle name="Normal 2 2 2 2" xfId="1972" xr:uid="{00000000-0005-0000-0000-000071170000}"/>
    <cellStyle name="Normal 2 2 3" xfId="1973" xr:uid="{00000000-0005-0000-0000-000072170000}"/>
    <cellStyle name="Normal 2 2 4" xfId="1974" xr:uid="{00000000-0005-0000-0000-000073170000}"/>
    <cellStyle name="Normal 2 2 4 10" xfId="4454" xr:uid="{00000000-0005-0000-0000-000074170000}"/>
    <cellStyle name="Normal 2 2 4 10 2" xfId="10547" xr:uid="{00000000-0005-0000-0000-000075170000}"/>
    <cellStyle name="Normal 2 2 4 10 2 2" xfId="18515" xr:uid="{00000000-0005-0000-0000-000076170000}"/>
    <cellStyle name="Normal 2 2 4 10 3" xfId="14106" xr:uid="{00000000-0005-0000-0000-000077170000}"/>
    <cellStyle name="Normal 2 2 4 11" xfId="21372" xr:uid="{00000000-0005-0000-0000-000078170000}"/>
    <cellStyle name="Normal 2 2 4 2" xfId="1975" xr:uid="{00000000-0005-0000-0000-000079170000}"/>
    <cellStyle name="Normal 2 2 4 2 2" xfId="1976" xr:uid="{00000000-0005-0000-0000-00007A170000}"/>
    <cellStyle name="Normal 2 2 4 2 2 2" xfId="1977" xr:uid="{00000000-0005-0000-0000-00007B170000}"/>
    <cellStyle name="Normal 2 2 4 2 2 2 2" xfId="1978" xr:uid="{00000000-0005-0000-0000-00007C170000}"/>
    <cellStyle name="Normal 2 2 4 2 2 2 2 2" xfId="5520" xr:uid="{00000000-0005-0000-0000-00007D170000}"/>
    <cellStyle name="Normal 2 2 4 2 2 2 2 2 2" xfId="11492" xr:uid="{00000000-0005-0000-0000-00007E170000}"/>
    <cellStyle name="Normal 2 2 4 2 2 2 2 2 2 2" xfId="19450" xr:uid="{00000000-0005-0000-0000-00007F170000}"/>
    <cellStyle name="Normal 2 2 4 2 2 2 2 2 3" xfId="15041" xr:uid="{00000000-0005-0000-0000-000080170000}"/>
    <cellStyle name="Normal 2 2 4 2 2 2 2 3" xfId="8450" xr:uid="{00000000-0005-0000-0000-000081170000}"/>
    <cellStyle name="Normal 2 2 4 2 2 2 2 3 2" xfId="16905" xr:uid="{00000000-0005-0000-0000-000082170000}"/>
    <cellStyle name="Normal 2 2 4 2 2 2 2 4" xfId="9720" xr:uid="{00000000-0005-0000-0000-000083170000}"/>
    <cellStyle name="Normal 2 2 4 2 2 2 2 4 2" xfId="17705" xr:uid="{00000000-0005-0000-0000-000084170000}"/>
    <cellStyle name="Normal 2 2 4 2 2 2 2 5" xfId="13283" xr:uid="{00000000-0005-0000-0000-000085170000}"/>
    <cellStyle name="Normal 2 2 4 2 2 2 3" xfId="6847" xr:uid="{00000000-0005-0000-0000-000086170000}"/>
    <cellStyle name="Normal 2 2 4 2 2 2 3 2" xfId="12431" xr:uid="{00000000-0005-0000-0000-000087170000}"/>
    <cellStyle name="Normal 2 2 4 2 2 2 3 2 2" xfId="20382" xr:uid="{00000000-0005-0000-0000-000088170000}"/>
    <cellStyle name="Normal 2 2 4 2 2 2 3 3" xfId="15974" xr:uid="{00000000-0005-0000-0000-000089170000}"/>
    <cellStyle name="Normal 2 2 4 2 2 2 4" xfId="4457" xr:uid="{00000000-0005-0000-0000-00008A170000}"/>
    <cellStyle name="Normal 2 2 4 2 2 2 4 2" xfId="10550" xr:uid="{00000000-0005-0000-0000-00008B170000}"/>
    <cellStyle name="Normal 2 2 4 2 2 2 4 2 2" xfId="18518" xr:uid="{00000000-0005-0000-0000-00008C170000}"/>
    <cellStyle name="Normal 2 2 4 2 2 2 4 3" xfId="14109" xr:uid="{00000000-0005-0000-0000-00008D170000}"/>
    <cellStyle name="Normal 2 2 4 2 2 2 5" xfId="21375" xr:uid="{00000000-0005-0000-0000-00008E170000}"/>
    <cellStyle name="Normal 2 2 4 2 2 3" xfId="1979" xr:uid="{00000000-0005-0000-0000-00008F170000}"/>
    <cellStyle name="Normal 2 2 4 2 2 3 2" xfId="5519" xr:uid="{00000000-0005-0000-0000-000090170000}"/>
    <cellStyle name="Normal 2 2 4 2 2 3 2 2" xfId="11491" xr:uid="{00000000-0005-0000-0000-000091170000}"/>
    <cellStyle name="Normal 2 2 4 2 2 3 2 2 2" xfId="19449" xr:uid="{00000000-0005-0000-0000-000092170000}"/>
    <cellStyle name="Normal 2 2 4 2 2 3 2 3" xfId="15040" xr:uid="{00000000-0005-0000-0000-000093170000}"/>
    <cellStyle name="Normal 2 2 4 2 2 3 3" xfId="8451" xr:uid="{00000000-0005-0000-0000-000094170000}"/>
    <cellStyle name="Normal 2 2 4 2 2 3 3 2" xfId="16906" xr:uid="{00000000-0005-0000-0000-000095170000}"/>
    <cellStyle name="Normal 2 2 4 2 2 3 4" xfId="9721" xr:uid="{00000000-0005-0000-0000-000096170000}"/>
    <cellStyle name="Normal 2 2 4 2 2 3 4 2" xfId="17706" xr:uid="{00000000-0005-0000-0000-000097170000}"/>
    <cellStyle name="Normal 2 2 4 2 2 3 5" xfId="13284" xr:uid="{00000000-0005-0000-0000-000098170000}"/>
    <cellStyle name="Normal 2 2 4 2 2 4" xfId="6846" xr:uid="{00000000-0005-0000-0000-000099170000}"/>
    <cellStyle name="Normal 2 2 4 2 2 4 2" xfId="12430" xr:uid="{00000000-0005-0000-0000-00009A170000}"/>
    <cellStyle name="Normal 2 2 4 2 2 4 2 2" xfId="20381" xr:uid="{00000000-0005-0000-0000-00009B170000}"/>
    <cellStyle name="Normal 2 2 4 2 2 4 3" xfId="15973" xr:uid="{00000000-0005-0000-0000-00009C170000}"/>
    <cellStyle name="Normal 2 2 4 2 2 5" xfId="4456" xr:uid="{00000000-0005-0000-0000-00009D170000}"/>
    <cellStyle name="Normal 2 2 4 2 2 5 2" xfId="10549" xr:uid="{00000000-0005-0000-0000-00009E170000}"/>
    <cellStyle name="Normal 2 2 4 2 2 5 2 2" xfId="18517" xr:uid="{00000000-0005-0000-0000-00009F170000}"/>
    <cellStyle name="Normal 2 2 4 2 2 5 3" xfId="14108" xr:uid="{00000000-0005-0000-0000-0000A0170000}"/>
    <cellStyle name="Normal 2 2 4 2 2 6" xfId="21374" xr:uid="{00000000-0005-0000-0000-0000A1170000}"/>
    <cellStyle name="Normal 2 2 4 2 3" xfId="1980" xr:uid="{00000000-0005-0000-0000-0000A2170000}"/>
    <cellStyle name="Normal 2 2 4 2 3 2" xfId="1981" xr:uid="{00000000-0005-0000-0000-0000A3170000}"/>
    <cellStyle name="Normal 2 2 4 2 3 2 2" xfId="5521" xr:uid="{00000000-0005-0000-0000-0000A4170000}"/>
    <cellStyle name="Normal 2 2 4 2 3 2 2 2" xfId="11493" xr:uid="{00000000-0005-0000-0000-0000A5170000}"/>
    <cellStyle name="Normal 2 2 4 2 3 2 2 2 2" xfId="19451" xr:uid="{00000000-0005-0000-0000-0000A6170000}"/>
    <cellStyle name="Normal 2 2 4 2 3 2 2 3" xfId="15042" xr:uid="{00000000-0005-0000-0000-0000A7170000}"/>
    <cellStyle name="Normal 2 2 4 2 3 2 3" xfId="8452" xr:uid="{00000000-0005-0000-0000-0000A8170000}"/>
    <cellStyle name="Normal 2 2 4 2 3 2 3 2" xfId="16907" xr:uid="{00000000-0005-0000-0000-0000A9170000}"/>
    <cellStyle name="Normal 2 2 4 2 3 2 4" xfId="9722" xr:uid="{00000000-0005-0000-0000-0000AA170000}"/>
    <cellStyle name="Normal 2 2 4 2 3 2 4 2" xfId="17707" xr:uid="{00000000-0005-0000-0000-0000AB170000}"/>
    <cellStyle name="Normal 2 2 4 2 3 2 5" xfId="13285" xr:uid="{00000000-0005-0000-0000-0000AC170000}"/>
    <cellStyle name="Normal 2 2 4 2 3 3" xfId="6848" xr:uid="{00000000-0005-0000-0000-0000AD170000}"/>
    <cellStyle name="Normal 2 2 4 2 3 3 2" xfId="12432" xr:uid="{00000000-0005-0000-0000-0000AE170000}"/>
    <cellStyle name="Normal 2 2 4 2 3 3 2 2" xfId="20383" xr:uid="{00000000-0005-0000-0000-0000AF170000}"/>
    <cellStyle name="Normal 2 2 4 2 3 3 3" xfId="15975" xr:uid="{00000000-0005-0000-0000-0000B0170000}"/>
    <cellStyle name="Normal 2 2 4 2 3 4" xfId="4458" xr:uid="{00000000-0005-0000-0000-0000B1170000}"/>
    <cellStyle name="Normal 2 2 4 2 3 4 2" xfId="10551" xr:uid="{00000000-0005-0000-0000-0000B2170000}"/>
    <cellStyle name="Normal 2 2 4 2 3 4 2 2" xfId="18519" xr:uid="{00000000-0005-0000-0000-0000B3170000}"/>
    <cellStyle name="Normal 2 2 4 2 3 4 3" xfId="14110" xr:uid="{00000000-0005-0000-0000-0000B4170000}"/>
    <cellStyle name="Normal 2 2 4 2 3 5" xfId="21376" xr:uid="{00000000-0005-0000-0000-0000B5170000}"/>
    <cellStyle name="Normal 2 2 4 2 4" xfId="1982" xr:uid="{00000000-0005-0000-0000-0000B6170000}"/>
    <cellStyle name="Normal 2 2 4 2 4 2" xfId="5518" xr:uid="{00000000-0005-0000-0000-0000B7170000}"/>
    <cellStyle name="Normal 2 2 4 2 4 2 2" xfId="11490" xr:uid="{00000000-0005-0000-0000-0000B8170000}"/>
    <cellStyle name="Normal 2 2 4 2 4 2 2 2" xfId="19448" xr:uid="{00000000-0005-0000-0000-0000B9170000}"/>
    <cellStyle name="Normal 2 2 4 2 4 2 3" xfId="15039" xr:uid="{00000000-0005-0000-0000-0000BA170000}"/>
    <cellStyle name="Normal 2 2 4 2 4 3" xfId="8453" xr:uid="{00000000-0005-0000-0000-0000BB170000}"/>
    <cellStyle name="Normal 2 2 4 2 4 3 2" xfId="16908" xr:uid="{00000000-0005-0000-0000-0000BC170000}"/>
    <cellStyle name="Normal 2 2 4 2 4 4" xfId="9723" xr:uid="{00000000-0005-0000-0000-0000BD170000}"/>
    <cellStyle name="Normal 2 2 4 2 4 4 2" xfId="17708" xr:uid="{00000000-0005-0000-0000-0000BE170000}"/>
    <cellStyle name="Normal 2 2 4 2 4 5" xfId="13286" xr:uid="{00000000-0005-0000-0000-0000BF170000}"/>
    <cellStyle name="Normal 2 2 4 2 5" xfId="6845" xr:uid="{00000000-0005-0000-0000-0000C0170000}"/>
    <cellStyle name="Normal 2 2 4 2 5 2" xfId="12429" xr:uid="{00000000-0005-0000-0000-0000C1170000}"/>
    <cellStyle name="Normal 2 2 4 2 5 2 2" xfId="20380" xr:uid="{00000000-0005-0000-0000-0000C2170000}"/>
    <cellStyle name="Normal 2 2 4 2 5 3" xfId="15972" xr:uid="{00000000-0005-0000-0000-0000C3170000}"/>
    <cellStyle name="Normal 2 2 4 2 6" xfId="4455" xr:uid="{00000000-0005-0000-0000-0000C4170000}"/>
    <cellStyle name="Normal 2 2 4 2 6 2" xfId="10548" xr:uid="{00000000-0005-0000-0000-0000C5170000}"/>
    <cellStyle name="Normal 2 2 4 2 6 2 2" xfId="18516" xr:uid="{00000000-0005-0000-0000-0000C6170000}"/>
    <cellStyle name="Normal 2 2 4 2 6 3" xfId="14107" xr:uid="{00000000-0005-0000-0000-0000C7170000}"/>
    <cellStyle name="Normal 2 2 4 2 7" xfId="21373" xr:uid="{00000000-0005-0000-0000-0000C8170000}"/>
    <cellStyle name="Normal 2 2 4 3" xfId="1983" xr:uid="{00000000-0005-0000-0000-0000C9170000}"/>
    <cellStyle name="Normal 2 2 4 3 2" xfId="1984" xr:uid="{00000000-0005-0000-0000-0000CA170000}"/>
    <cellStyle name="Normal 2 2 4 3 2 2" xfId="1985" xr:uid="{00000000-0005-0000-0000-0000CB170000}"/>
    <cellStyle name="Normal 2 2 4 3 2 2 2" xfId="1986" xr:uid="{00000000-0005-0000-0000-0000CC170000}"/>
    <cellStyle name="Normal 2 2 4 3 2 2 2 2" xfId="5524" xr:uid="{00000000-0005-0000-0000-0000CD170000}"/>
    <cellStyle name="Normal 2 2 4 3 2 2 2 2 2" xfId="11496" xr:uid="{00000000-0005-0000-0000-0000CE170000}"/>
    <cellStyle name="Normal 2 2 4 3 2 2 2 2 2 2" xfId="19454" xr:uid="{00000000-0005-0000-0000-0000CF170000}"/>
    <cellStyle name="Normal 2 2 4 3 2 2 2 2 3" xfId="15045" xr:uid="{00000000-0005-0000-0000-0000D0170000}"/>
    <cellStyle name="Normal 2 2 4 3 2 2 2 3" xfId="8454" xr:uid="{00000000-0005-0000-0000-0000D1170000}"/>
    <cellStyle name="Normal 2 2 4 3 2 2 2 3 2" xfId="16909" xr:uid="{00000000-0005-0000-0000-0000D2170000}"/>
    <cellStyle name="Normal 2 2 4 3 2 2 2 4" xfId="9724" xr:uid="{00000000-0005-0000-0000-0000D3170000}"/>
    <cellStyle name="Normal 2 2 4 3 2 2 2 4 2" xfId="17709" xr:uid="{00000000-0005-0000-0000-0000D4170000}"/>
    <cellStyle name="Normal 2 2 4 3 2 2 2 5" xfId="13287" xr:uid="{00000000-0005-0000-0000-0000D5170000}"/>
    <cellStyle name="Normal 2 2 4 3 2 2 3" xfId="6851" xr:uid="{00000000-0005-0000-0000-0000D6170000}"/>
    <cellStyle name="Normal 2 2 4 3 2 2 3 2" xfId="12435" xr:uid="{00000000-0005-0000-0000-0000D7170000}"/>
    <cellStyle name="Normal 2 2 4 3 2 2 3 2 2" xfId="20386" xr:uid="{00000000-0005-0000-0000-0000D8170000}"/>
    <cellStyle name="Normal 2 2 4 3 2 2 3 3" xfId="15978" xr:uid="{00000000-0005-0000-0000-0000D9170000}"/>
    <cellStyle name="Normal 2 2 4 3 2 2 4" xfId="4461" xr:uid="{00000000-0005-0000-0000-0000DA170000}"/>
    <cellStyle name="Normal 2 2 4 3 2 2 4 2" xfId="10554" xr:uid="{00000000-0005-0000-0000-0000DB170000}"/>
    <cellStyle name="Normal 2 2 4 3 2 2 4 2 2" xfId="18522" xr:uid="{00000000-0005-0000-0000-0000DC170000}"/>
    <cellStyle name="Normal 2 2 4 3 2 2 4 3" xfId="14113" xr:uid="{00000000-0005-0000-0000-0000DD170000}"/>
    <cellStyle name="Normal 2 2 4 3 2 2 5" xfId="21379" xr:uid="{00000000-0005-0000-0000-0000DE170000}"/>
    <cellStyle name="Normal 2 2 4 3 2 3" xfId="1987" xr:uid="{00000000-0005-0000-0000-0000DF170000}"/>
    <cellStyle name="Normal 2 2 4 3 2 3 2" xfId="5523" xr:uid="{00000000-0005-0000-0000-0000E0170000}"/>
    <cellStyle name="Normal 2 2 4 3 2 3 2 2" xfId="11495" xr:uid="{00000000-0005-0000-0000-0000E1170000}"/>
    <cellStyle name="Normal 2 2 4 3 2 3 2 2 2" xfId="19453" xr:uid="{00000000-0005-0000-0000-0000E2170000}"/>
    <cellStyle name="Normal 2 2 4 3 2 3 2 3" xfId="15044" xr:uid="{00000000-0005-0000-0000-0000E3170000}"/>
    <cellStyle name="Normal 2 2 4 3 2 3 3" xfId="8455" xr:uid="{00000000-0005-0000-0000-0000E4170000}"/>
    <cellStyle name="Normal 2 2 4 3 2 3 3 2" xfId="16910" xr:uid="{00000000-0005-0000-0000-0000E5170000}"/>
    <cellStyle name="Normal 2 2 4 3 2 3 4" xfId="9725" xr:uid="{00000000-0005-0000-0000-0000E6170000}"/>
    <cellStyle name="Normal 2 2 4 3 2 3 4 2" xfId="17710" xr:uid="{00000000-0005-0000-0000-0000E7170000}"/>
    <cellStyle name="Normal 2 2 4 3 2 3 5" xfId="13288" xr:uid="{00000000-0005-0000-0000-0000E8170000}"/>
    <cellStyle name="Normal 2 2 4 3 2 4" xfId="6850" xr:uid="{00000000-0005-0000-0000-0000E9170000}"/>
    <cellStyle name="Normal 2 2 4 3 2 4 2" xfId="12434" xr:uid="{00000000-0005-0000-0000-0000EA170000}"/>
    <cellStyle name="Normal 2 2 4 3 2 4 2 2" xfId="20385" xr:uid="{00000000-0005-0000-0000-0000EB170000}"/>
    <cellStyle name="Normal 2 2 4 3 2 4 3" xfId="15977" xr:uid="{00000000-0005-0000-0000-0000EC170000}"/>
    <cellStyle name="Normal 2 2 4 3 2 5" xfId="4460" xr:uid="{00000000-0005-0000-0000-0000ED170000}"/>
    <cellStyle name="Normal 2 2 4 3 2 5 2" xfId="10553" xr:uid="{00000000-0005-0000-0000-0000EE170000}"/>
    <cellStyle name="Normal 2 2 4 3 2 5 2 2" xfId="18521" xr:uid="{00000000-0005-0000-0000-0000EF170000}"/>
    <cellStyle name="Normal 2 2 4 3 2 5 3" xfId="14112" xr:uid="{00000000-0005-0000-0000-0000F0170000}"/>
    <cellStyle name="Normal 2 2 4 3 2 6" xfId="21378" xr:uid="{00000000-0005-0000-0000-0000F1170000}"/>
    <cellStyle name="Normal 2 2 4 3 3" xfId="1988" xr:uid="{00000000-0005-0000-0000-0000F2170000}"/>
    <cellStyle name="Normal 2 2 4 3 3 2" xfId="1989" xr:uid="{00000000-0005-0000-0000-0000F3170000}"/>
    <cellStyle name="Normal 2 2 4 3 3 2 2" xfId="5525" xr:uid="{00000000-0005-0000-0000-0000F4170000}"/>
    <cellStyle name="Normal 2 2 4 3 3 2 2 2" xfId="11497" xr:uid="{00000000-0005-0000-0000-0000F5170000}"/>
    <cellStyle name="Normal 2 2 4 3 3 2 2 2 2" xfId="19455" xr:uid="{00000000-0005-0000-0000-0000F6170000}"/>
    <cellStyle name="Normal 2 2 4 3 3 2 2 3" xfId="15046" xr:uid="{00000000-0005-0000-0000-0000F7170000}"/>
    <cellStyle name="Normal 2 2 4 3 3 2 3" xfId="8456" xr:uid="{00000000-0005-0000-0000-0000F8170000}"/>
    <cellStyle name="Normal 2 2 4 3 3 2 3 2" xfId="16911" xr:uid="{00000000-0005-0000-0000-0000F9170000}"/>
    <cellStyle name="Normal 2 2 4 3 3 2 4" xfId="9726" xr:uid="{00000000-0005-0000-0000-0000FA170000}"/>
    <cellStyle name="Normal 2 2 4 3 3 2 4 2" xfId="17711" xr:uid="{00000000-0005-0000-0000-0000FB170000}"/>
    <cellStyle name="Normal 2 2 4 3 3 2 5" xfId="13289" xr:uid="{00000000-0005-0000-0000-0000FC170000}"/>
    <cellStyle name="Normal 2 2 4 3 3 3" xfId="6852" xr:uid="{00000000-0005-0000-0000-0000FD170000}"/>
    <cellStyle name="Normal 2 2 4 3 3 3 2" xfId="12436" xr:uid="{00000000-0005-0000-0000-0000FE170000}"/>
    <cellStyle name="Normal 2 2 4 3 3 3 2 2" xfId="20387" xr:uid="{00000000-0005-0000-0000-0000FF170000}"/>
    <cellStyle name="Normal 2 2 4 3 3 3 3" xfId="15979" xr:uid="{00000000-0005-0000-0000-000000180000}"/>
    <cellStyle name="Normal 2 2 4 3 3 4" xfId="4462" xr:uid="{00000000-0005-0000-0000-000001180000}"/>
    <cellStyle name="Normal 2 2 4 3 3 4 2" xfId="10555" xr:uid="{00000000-0005-0000-0000-000002180000}"/>
    <cellStyle name="Normal 2 2 4 3 3 4 2 2" xfId="18523" xr:uid="{00000000-0005-0000-0000-000003180000}"/>
    <cellStyle name="Normal 2 2 4 3 3 4 3" xfId="14114" xr:uid="{00000000-0005-0000-0000-000004180000}"/>
    <cellStyle name="Normal 2 2 4 3 3 5" xfId="21380" xr:uid="{00000000-0005-0000-0000-000005180000}"/>
    <cellStyle name="Normal 2 2 4 3 4" xfId="1990" xr:uid="{00000000-0005-0000-0000-000006180000}"/>
    <cellStyle name="Normal 2 2 4 3 4 2" xfId="5522" xr:uid="{00000000-0005-0000-0000-000007180000}"/>
    <cellStyle name="Normal 2 2 4 3 4 2 2" xfId="11494" xr:uid="{00000000-0005-0000-0000-000008180000}"/>
    <cellStyle name="Normal 2 2 4 3 4 2 2 2" xfId="19452" xr:uid="{00000000-0005-0000-0000-000009180000}"/>
    <cellStyle name="Normal 2 2 4 3 4 2 3" xfId="15043" xr:uid="{00000000-0005-0000-0000-00000A180000}"/>
    <cellStyle name="Normal 2 2 4 3 4 3" xfId="8457" xr:uid="{00000000-0005-0000-0000-00000B180000}"/>
    <cellStyle name="Normal 2 2 4 3 4 3 2" xfId="16912" xr:uid="{00000000-0005-0000-0000-00000C180000}"/>
    <cellStyle name="Normal 2 2 4 3 4 4" xfId="9727" xr:uid="{00000000-0005-0000-0000-00000D180000}"/>
    <cellStyle name="Normal 2 2 4 3 4 4 2" xfId="17712" xr:uid="{00000000-0005-0000-0000-00000E180000}"/>
    <cellStyle name="Normal 2 2 4 3 4 5" xfId="13290" xr:uid="{00000000-0005-0000-0000-00000F180000}"/>
    <cellStyle name="Normal 2 2 4 3 5" xfId="6849" xr:uid="{00000000-0005-0000-0000-000010180000}"/>
    <cellStyle name="Normal 2 2 4 3 5 2" xfId="12433" xr:uid="{00000000-0005-0000-0000-000011180000}"/>
    <cellStyle name="Normal 2 2 4 3 5 2 2" xfId="20384" xr:uid="{00000000-0005-0000-0000-000012180000}"/>
    <cellStyle name="Normal 2 2 4 3 5 3" xfId="15976" xr:uid="{00000000-0005-0000-0000-000013180000}"/>
    <cellStyle name="Normal 2 2 4 3 6" xfId="4459" xr:uid="{00000000-0005-0000-0000-000014180000}"/>
    <cellStyle name="Normal 2 2 4 3 6 2" xfId="10552" xr:uid="{00000000-0005-0000-0000-000015180000}"/>
    <cellStyle name="Normal 2 2 4 3 6 2 2" xfId="18520" xr:uid="{00000000-0005-0000-0000-000016180000}"/>
    <cellStyle name="Normal 2 2 4 3 6 3" xfId="14111" xr:uid="{00000000-0005-0000-0000-000017180000}"/>
    <cellStyle name="Normal 2 2 4 3 7" xfId="21377" xr:uid="{00000000-0005-0000-0000-000018180000}"/>
    <cellStyle name="Normal 2 2 4 4" xfId="1991" xr:uid="{00000000-0005-0000-0000-000019180000}"/>
    <cellStyle name="Normal 2 2 4 4 2" xfId="1992" xr:uid="{00000000-0005-0000-0000-00001A180000}"/>
    <cellStyle name="Normal 2 2 4 4 2 2" xfId="1993" xr:uid="{00000000-0005-0000-0000-00001B180000}"/>
    <cellStyle name="Normal 2 2 4 4 2 2 2" xfId="1994" xr:uid="{00000000-0005-0000-0000-00001C180000}"/>
    <cellStyle name="Normal 2 2 4 4 2 2 2 2" xfId="5528" xr:uid="{00000000-0005-0000-0000-00001D180000}"/>
    <cellStyle name="Normal 2 2 4 4 2 2 2 2 2" xfId="11500" xr:uid="{00000000-0005-0000-0000-00001E180000}"/>
    <cellStyle name="Normal 2 2 4 4 2 2 2 2 2 2" xfId="19458" xr:uid="{00000000-0005-0000-0000-00001F180000}"/>
    <cellStyle name="Normal 2 2 4 4 2 2 2 2 3" xfId="15049" xr:uid="{00000000-0005-0000-0000-000020180000}"/>
    <cellStyle name="Normal 2 2 4 4 2 2 2 3" xfId="8458" xr:uid="{00000000-0005-0000-0000-000021180000}"/>
    <cellStyle name="Normal 2 2 4 4 2 2 2 3 2" xfId="16913" xr:uid="{00000000-0005-0000-0000-000022180000}"/>
    <cellStyle name="Normal 2 2 4 4 2 2 2 4" xfId="9728" xr:uid="{00000000-0005-0000-0000-000023180000}"/>
    <cellStyle name="Normal 2 2 4 4 2 2 2 4 2" xfId="17713" xr:uid="{00000000-0005-0000-0000-000024180000}"/>
    <cellStyle name="Normal 2 2 4 4 2 2 2 5" xfId="13291" xr:uid="{00000000-0005-0000-0000-000025180000}"/>
    <cellStyle name="Normal 2 2 4 4 2 2 3" xfId="6855" xr:uid="{00000000-0005-0000-0000-000026180000}"/>
    <cellStyle name="Normal 2 2 4 4 2 2 3 2" xfId="12439" xr:uid="{00000000-0005-0000-0000-000027180000}"/>
    <cellStyle name="Normal 2 2 4 4 2 2 3 2 2" xfId="20390" xr:uid="{00000000-0005-0000-0000-000028180000}"/>
    <cellStyle name="Normal 2 2 4 4 2 2 3 3" xfId="15982" xr:uid="{00000000-0005-0000-0000-000029180000}"/>
    <cellStyle name="Normal 2 2 4 4 2 2 4" xfId="4465" xr:uid="{00000000-0005-0000-0000-00002A180000}"/>
    <cellStyle name="Normal 2 2 4 4 2 2 4 2" xfId="10558" xr:uid="{00000000-0005-0000-0000-00002B180000}"/>
    <cellStyle name="Normal 2 2 4 4 2 2 4 2 2" xfId="18526" xr:uid="{00000000-0005-0000-0000-00002C180000}"/>
    <cellStyle name="Normal 2 2 4 4 2 2 4 3" xfId="14117" xr:uid="{00000000-0005-0000-0000-00002D180000}"/>
    <cellStyle name="Normal 2 2 4 4 2 2 5" xfId="21383" xr:uid="{00000000-0005-0000-0000-00002E180000}"/>
    <cellStyle name="Normal 2 2 4 4 2 3" xfId="1995" xr:uid="{00000000-0005-0000-0000-00002F180000}"/>
    <cellStyle name="Normal 2 2 4 4 2 3 2" xfId="5527" xr:uid="{00000000-0005-0000-0000-000030180000}"/>
    <cellStyle name="Normal 2 2 4 4 2 3 2 2" xfId="11499" xr:uid="{00000000-0005-0000-0000-000031180000}"/>
    <cellStyle name="Normal 2 2 4 4 2 3 2 2 2" xfId="19457" xr:uid="{00000000-0005-0000-0000-000032180000}"/>
    <cellStyle name="Normal 2 2 4 4 2 3 2 3" xfId="15048" xr:uid="{00000000-0005-0000-0000-000033180000}"/>
    <cellStyle name="Normal 2 2 4 4 2 3 3" xfId="8459" xr:uid="{00000000-0005-0000-0000-000034180000}"/>
    <cellStyle name="Normal 2 2 4 4 2 3 3 2" xfId="16914" xr:uid="{00000000-0005-0000-0000-000035180000}"/>
    <cellStyle name="Normal 2 2 4 4 2 3 4" xfId="9729" xr:uid="{00000000-0005-0000-0000-000036180000}"/>
    <cellStyle name="Normal 2 2 4 4 2 3 4 2" xfId="17714" xr:uid="{00000000-0005-0000-0000-000037180000}"/>
    <cellStyle name="Normal 2 2 4 4 2 3 5" xfId="13292" xr:uid="{00000000-0005-0000-0000-000038180000}"/>
    <cellStyle name="Normal 2 2 4 4 2 4" xfId="6854" xr:uid="{00000000-0005-0000-0000-000039180000}"/>
    <cellStyle name="Normal 2 2 4 4 2 4 2" xfId="12438" xr:uid="{00000000-0005-0000-0000-00003A180000}"/>
    <cellStyle name="Normal 2 2 4 4 2 4 2 2" xfId="20389" xr:uid="{00000000-0005-0000-0000-00003B180000}"/>
    <cellStyle name="Normal 2 2 4 4 2 4 3" xfId="15981" xr:uid="{00000000-0005-0000-0000-00003C180000}"/>
    <cellStyle name="Normal 2 2 4 4 2 5" xfId="4464" xr:uid="{00000000-0005-0000-0000-00003D180000}"/>
    <cellStyle name="Normal 2 2 4 4 2 5 2" xfId="10557" xr:uid="{00000000-0005-0000-0000-00003E180000}"/>
    <cellStyle name="Normal 2 2 4 4 2 5 2 2" xfId="18525" xr:uid="{00000000-0005-0000-0000-00003F180000}"/>
    <cellStyle name="Normal 2 2 4 4 2 5 3" xfId="14116" xr:uid="{00000000-0005-0000-0000-000040180000}"/>
    <cellStyle name="Normal 2 2 4 4 2 6" xfId="21382" xr:uid="{00000000-0005-0000-0000-000041180000}"/>
    <cellStyle name="Normal 2 2 4 4 3" xfId="1996" xr:uid="{00000000-0005-0000-0000-000042180000}"/>
    <cellStyle name="Normal 2 2 4 4 3 2" xfId="1997" xr:uid="{00000000-0005-0000-0000-000043180000}"/>
    <cellStyle name="Normal 2 2 4 4 3 2 2" xfId="5529" xr:uid="{00000000-0005-0000-0000-000044180000}"/>
    <cellStyle name="Normal 2 2 4 4 3 2 2 2" xfId="11501" xr:uid="{00000000-0005-0000-0000-000045180000}"/>
    <cellStyle name="Normal 2 2 4 4 3 2 2 2 2" xfId="19459" xr:uid="{00000000-0005-0000-0000-000046180000}"/>
    <cellStyle name="Normal 2 2 4 4 3 2 2 3" xfId="15050" xr:uid="{00000000-0005-0000-0000-000047180000}"/>
    <cellStyle name="Normal 2 2 4 4 3 2 3" xfId="8460" xr:uid="{00000000-0005-0000-0000-000048180000}"/>
    <cellStyle name="Normal 2 2 4 4 3 2 3 2" xfId="16915" xr:uid="{00000000-0005-0000-0000-000049180000}"/>
    <cellStyle name="Normal 2 2 4 4 3 2 4" xfId="9730" xr:uid="{00000000-0005-0000-0000-00004A180000}"/>
    <cellStyle name="Normal 2 2 4 4 3 2 4 2" xfId="17715" xr:uid="{00000000-0005-0000-0000-00004B180000}"/>
    <cellStyle name="Normal 2 2 4 4 3 2 5" xfId="13293" xr:uid="{00000000-0005-0000-0000-00004C180000}"/>
    <cellStyle name="Normal 2 2 4 4 3 3" xfId="6856" xr:uid="{00000000-0005-0000-0000-00004D180000}"/>
    <cellStyle name="Normal 2 2 4 4 3 3 2" xfId="12440" xr:uid="{00000000-0005-0000-0000-00004E180000}"/>
    <cellStyle name="Normal 2 2 4 4 3 3 2 2" xfId="20391" xr:uid="{00000000-0005-0000-0000-00004F180000}"/>
    <cellStyle name="Normal 2 2 4 4 3 3 3" xfId="15983" xr:uid="{00000000-0005-0000-0000-000050180000}"/>
    <cellStyle name="Normal 2 2 4 4 3 4" xfId="4466" xr:uid="{00000000-0005-0000-0000-000051180000}"/>
    <cellStyle name="Normal 2 2 4 4 3 4 2" xfId="10559" xr:uid="{00000000-0005-0000-0000-000052180000}"/>
    <cellStyle name="Normal 2 2 4 4 3 4 2 2" xfId="18527" xr:uid="{00000000-0005-0000-0000-000053180000}"/>
    <cellStyle name="Normal 2 2 4 4 3 4 3" xfId="14118" xr:uid="{00000000-0005-0000-0000-000054180000}"/>
    <cellStyle name="Normal 2 2 4 4 3 5" xfId="21384" xr:uid="{00000000-0005-0000-0000-000055180000}"/>
    <cellStyle name="Normal 2 2 4 4 4" xfId="1998" xr:uid="{00000000-0005-0000-0000-000056180000}"/>
    <cellStyle name="Normal 2 2 4 4 4 2" xfId="5526" xr:uid="{00000000-0005-0000-0000-000057180000}"/>
    <cellStyle name="Normal 2 2 4 4 4 2 2" xfId="11498" xr:uid="{00000000-0005-0000-0000-000058180000}"/>
    <cellStyle name="Normal 2 2 4 4 4 2 2 2" xfId="19456" xr:uid="{00000000-0005-0000-0000-000059180000}"/>
    <cellStyle name="Normal 2 2 4 4 4 2 3" xfId="15047" xr:uid="{00000000-0005-0000-0000-00005A180000}"/>
    <cellStyle name="Normal 2 2 4 4 4 3" xfId="8461" xr:uid="{00000000-0005-0000-0000-00005B180000}"/>
    <cellStyle name="Normal 2 2 4 4 4 3 2" xfId="16916" xr:uid="{00000000-0005-0000-0000-00005C180000}"/>
    <cellStyle name="Normal 2 2 4 4 4 4" xfId="9731" xr:uid="{00000000-0005-0000-0000-00005D180000}"/>
    <cellStyle name="Normal 2 2 4 4 4 4 2" xfId="17716" xr:uid="{00000000-0005-0000-0000-00005E180000}"/>
    <cellStyle name="Normal 2 2 4 4 4 5" xfId="13294" xr:uid="{00000000-0005-0000-0000-00005F180000}"/>
    <cellStyle name="Normal 2 2 4 4 5" xfId="6853" xr:uid="{00000000-0005-0000-0000-000060180000}"/>
    <cellStyle name="Normal 2 2 4 4 5 2" xfId="12437" xr:uid="{00000000-0005-0000-0000-000061180000}"/>
    <cellStyle name="Normal 2 2 4 4 5 2 2" xfId="20388" xr:uid="{00000000-0005-0000-0000-000062180000}"/>
    <cellStyle name="Normal 2 2 4 4 5 3" xfId="15980" xr:uid="{00000000-0005-0000-0000-000063180000}"/>
    <cellStyle name="Normal 2 2 4 4 6" xfId="4463" xr:uid="{00000000-0005-0000-0000-000064180000}"/>
    <cellStyle name="Normal 2 2 4 4 6 2" xfId="10556" xr:uid="{00000000-0005-0000-0000-000065180000}"/>
    <cellStyle name="Normal 2 2 4 4 6 2 2" xfId="18524" xr:uid="{00000000-0005-0000-0000-000066180000}"/>
    <cellStyle name="Normal 2 2 4 4 6 3" xfId="14115" xr:uid="{00000000-0005-0000-0000-000067180000}"/>
    <cellStyle name="Normal 2 2 4 4 7" xfId="21381" xr:uid="{00000000-0005-0000-0000-000068180000}"/>
    <cellStyle name="Normal 2 2 4 5" xfId="1999" xr:uid="{00000000-0005-0000-0000-000069180000}"/>
    <cellStyle name="Normal 2 2 4 5 2" xfId="2000" xr:uid="{00000000-0005-0000-0000-00006A180000}"/>
    <cellStyle name="Normal 2 2 4 5 2 2" xfId="2001" xr:uid="{00000000-0005-0000-0000-00006B180000}"/>
    <cellStyle name="Normal 2 2 4 5 2 2 2" xfId="5531" xr:uid="{00000000-0005-0000-0000-00006C180000}"/>
    <cellStyle name="Normal 2 2 4 5 2 2 2 2" xfId="11503" xr:uid="{00000000-0005-0000-0000-00006D180000}"/>
    <cellStyle name="Normal 2 2 4 5 2 2 2 2 2" xfId="19461" xr:uid="{00000000-0005-0000-0000-00006E180000}"/>
    <cellStyle name="Normal 2 2 4 5 2 2 2 3" xfId="15052" xr:uid="{00000000-0005-0000-0000-00006F180000}"/>
    <cellStyle name="Normal 2 2 4 5 2 2 3" xfId="8462" xr:uid="{00000000-0005-0000-0000-000070180000}"/>
    <cellStyle name="Normal 2 2 4 5 2 2 3 2" xfId="16917" xr:uid="{00000000-0005-0000-0000-000071180000}"/>
    <cellStyle name="Normal 2 2 4 5 2 2 4" xfId="9732" xr:uid="{00000000-0005-0000-0000-000072180000}"/>
    <cellStyle name="Normal 2 2 4 5 2 2 4 2" xfId="17717" xr:uid="{00000000-0005-0000-0000-000073180000}"/>
    <cellStyle name="Normal 2 2 4 5 2 2 5" xfId="13295" xr:uid="{00000000-0005-0000-0000-000074180000}"/>
    <cellStyle name="Normal 2 2 4 5 2 3" xfId="6858" xr:uid="{00000000-0005-0000-0000-000075180000}"/>
    <cellStyle name="Normal 2 2 4 5 2 3 2" xfId="12442" xr:uid="{00000000-0005-0000-0000-000076180000}"/>
    <cellStyle name="Normal 2 2 4 5 2 3 2 2" xfId="20393" xr:uid="{00000000-0005-0000-0000-000077180000}"/>
    <cellStyle name="Normal 2 2 4 5 2 3 3" xfId="15985" xr:uid="{00000000-0005-0000-0000-000078180000}"/>
    <cellStyle name="Normal 2 2 4 5 2 4" xfId="4468" xr:uid="{00000000-0005-0000-0000-000079180000}"/>
    <cellStyle name="Normal 2 2 4 5 2 4 2" xfId="10561" xr:uid="{00000000-0005-0000-0000-00007A180000}"/>
    <cellStyle name="Normal 2 2 4 5 2 4 2 2" xfId="18529" xr:uid="{00000000-0005-0000-0000-00007B180000}"/>
    <cellStyle name="Normal 2 2 4 5 2 4 3" xfId="14120" xr:uid="{00000000-0005-0000-0000-00007C180000}"/>
    <cellStyle name="Normal 2 2 4 5 2 5" xfId="21386" xr:uid="{00000000-0005-0000-0000-00007D180000}"/>
    <cellStyle name="Normal 2 2 4 5 3" xfId="2002" xr:uid="{00000000-0005-0000-0000-00007E180000}"/>
    <cellStyle name="Normal 2 2 4 5 3 2" xfId="5530" xr:uid="{00000000-0005-0000-0000-00007F180000}"/>
    <cellStyle name="Normal 2 2 4 5 3 2 2" xfId="11502" xr:uid="{00000000-0005-0000-0000-000080180000}"/>
    <cellStyle name="Normal 2 2 4 5 3 2 2 2" xfId="19460" xr:uid="{00000000-0005-0000-0000-000081180000}"/>
    <cellStyle name="Normal 2 2 4 5 3 2 3" xfId="15051" xr:uid="{00000000-0005-0000-0000-000082180000}"/>
    <cellStyle name="Normal 2 2 4 5 3 3" xfId="8463" xr:uid="{00000000-0005-0000-0000-000083180000}"/>
    <cellStyle name="Normal 2 2 4 5 3 3 2" xfId="16918" xr:uid="{00000000-0005-0000-0000-000084180000}"/>
    <cellStyle name="Normal 2 2 4 5 3 4" xfId="9733" xr:uid="{00000000-0005-0000-0000-000085180000}"/>
    <cellStyle name="Normal 2 2 4 5 3 4 2" xfId="17718" xr:uid="{00000000-0005-0000-0000-000086180000}"/>
    <cellStyle name="Normal 2 2 4 5 3 5" xfId="13296" xr:uid="{00000000-0005-0000-0000-000087180000}"/>
    <cellStyle name="Normal 2 2 4 5 4" xfId="6857" xr:uid="{00000000-0005-0000-0000-000088180000}"/>
    <cellStyle name="Normal 2 2 4 5 4 2" xfId="12441" xr:uid="{00000000-0005-0000-0000-000089180000}"/>
    <cellStyle name="Normal 2 2 4 5 4 2 2" xfId="20392" xr:uid="{00000000-0005-0000-0000-00008A180000}"/>
    <cellStyle name="Normal 2 2 4 5 4 3" xfId="15984" xr:uid="{00000000-0005-0000-0000-00008B180000}"/>
    <cellStyle name="Normal 2 2 4 5 5" xfId="4467" xr:uid="{00000000-0005-0000-0000-00008C180000}"/>
    <cellStyle name="Normal 2 2 4 5 5 2" xfId="10560" xr:uid="{00000000-0005-0000-0000-00008D180000}"/>
    <cellStyle name="Normal 2 2 4 5 5 2 2" xfId="18528" xr:uid="{00000000-0005-0000-0000-00008E180000}"/>
    <cellStyle name="Normal 2 2 4 5 5 3" xfId="14119" xr:uid="{00000000-0005-0000-0000-00008F180000}"/>
    <cellStyle name="Normal 2 2 4 5 6" xfId="21385" xr:uid="{00000000-0005-0000-0000-000090180000}"/>
    <cellStyle name="Normal 2 2 4 6" xfId="2003" xr:uid="{00000000-0005-0000-0000-000091180000}"/>
    <cellStyle name="Normal 2 2 4 6 2" xfId="2004" xr:uid="{00000000-0005-0000-0000-000092180000}"/>
    <cellStyle name="Normal 2 2 4 6 2 2" xfId="2005" xr:uid="{00000000-0005-0000-0000-000093180000}"/>
    <cellStyle name="Normal 2 2 4 6 2 2 2" xfId="5533" xr:uid="{00000000-0005-0000-0000-000094180000}"/>
    <cellStyle name="Normal 2 2 4 6 2 2 2 2" xfId="11505" xr:uid="{00000000-0005-0000-0000-000095180000}"/>
    <cellStyle name="Normal 2 2 4 6 2 2 2 2 2" xfId="19463" xr:uid="{00000000-0005-0000-0000-000096180000}"/>
    <cellStyle name="Normal 2 2 4 6 2 2 2 3" xfId="15054" xr:uid="{00000000-0005-0000-0000-000097180000}"/>
    <cellStyle name="Normal 2 2 4 6 2 2 3" xfId="8464" xr:uid="{00000000-0005-0000-0000-000098180000}"/>
    <cellStyle name="Normal 2 2 4 6 2 2 3 2" xfId="16919" xr:uid="{00000000-0005-0000-0000-000099180000}"/>
    <cellStyle name="Normal 2 2 4 6 2 2 4" xfId="9734" xr:uid="{00000000-0005-0000-0000-00009A180000}"/>
    <cellStyle name="Normal 2 2 4 6 2 2 4 2" xfId="17719" xr:uid="{00000000-0005-0000-0000-00009B180000}"/>
    <cellStyle name="Normal 2 2 4 6 2 2 5" xfId="13297" xr:uid="{00000000-0005-0000-0000-00009C180000}"/>
    <cellStyle name="Normal 2 2 4 6 2 3" xfId="6860" xr:uid="{00000000-0005-0000-0000-00009D180000}"/>
    <cellStyle name="Normal 2 2 4 6 2 3 2" xfId="12444" xr:uid="{00000000-0005-0000-0000-00009E180000}"/>
    <cellStyle name="Normal 2 2 4 6 2 3 2 2" xfId="20395" xr:uid="{00000000-0005-0000-0000-00009F180000}"/>
    <cellStyle name="Normal 2 2 4 6 2 3 3" xfId="15987" xr:uid="{00000000-0005-0000-0000-0000A0180000}"/>
    <cellStyle name="Normal 2 2 4 6 2 4" xfId="4470" xr:uid="{00000000-0005-0000-0000-0000A1180000}"/>
    <cellStyle name="Normal 2 2 4 6 2 4 2" xfId="10563" xr:uid="{00000000-0005-0000-0000-0000A2180000}"/>
    <cellStyle name="Normal 2 2 4 6 2 4 2 2" xfId="18531" xr:uid="{00000000-0005-0000-0000-0000A3180000}"/>
    <cellStyle name="Normal 2 2 4 6 2 4 3" xfId="14122" xr:uid="{00000000-0005-0000-0000-0000A4180000}"/>
    <cellStyle name="Normal 2 2 4 6 2 5" xfId="21388" xr:uid="{00000000-0005-0000-0000-0000A5180000}"/>
    <cellStyle name="Normal 2 2 4 6 3" xfId="2006" xr:uid="{00000000-0005-0000-0000-0000A6180000}"/>
    <cellStyle name="Normal 2 2 4 6 3 2" xfId="5532" xr:uid="{00000000-0005-0000-0000-0000A7180000}"/>
    <cellStyle name="Normal 2 2 4 6 3 2 2" xfId="11504" xr:uid="{00000000-0005-0000-0000-0000A8180000}"/>
    <cellStyle name="Normal 2 2 4 6 3 2 2 2" xfId="19462" xr:uid="{00000000-0005-0000-0000-0000A9180000}"/>
    <cellStyle name="Normal 2 2 4 6 3 2 3" xfId="15053" xr:uid="{00000000-0005-0000-0000-0000AA180000}"/>
    <cellStyle name="Normal 2 2 4 6 3 3" xfId="8465" xr:uid="{00000000-0005-0000-0000-0000AB180000}"/>
    <cellStyle name="Normal 2 2 4 6 3 3 2" xfId="16920" xr:uid="{00000000-0005-0000-0000-0000AC180000}"/>
    <cellStyle name="Normal 2 2 4 6 3 4" xfId="9735" xr:uid="{00000000-0005-0000-0000-0000AD180000}"/>
    <cellStyle name="Normal 2 2 4 6 3 4 2" xfId="17720" xr:uid="{00000000-0005-0000-0000-0000AE180000}"/>
    <cellStyle name="Normal 2 2 4 6 3 5" xfId="13298" xr:uid="{00000000-0005-0000-0000-0000AF180000}"/>
    <cellStyle name="Normal 2 2 4 6 4" xfId="6859" xr:uid="{00000000-0005-0000-0000-0000B0180000}"/>
    <cellStyle name="Normal 2 2 4 6 4 2" xfId="12443" xr:uid="{00000000-0005-0000-0000-0000B1180000}"/>
    <cellStyle name="Normal 2 2 4 6 4 2 2" xfId="20394" xr:uid="{00000000-0005-0000-0000-0000B2180000}"/>
    <cellStyle name="Normal 2 2 4 6 4 3" xfId="15986" xr:uid="{00000000-0005-0000-0000-0000B3180000}"/>
    <cellStyle name="Normal 2 2 4 6 5" xfId="4469" xr:uid="{00000000-0005-0000-0000-0000B4180000}"/>
    <cellStyle name="Normal 2 2 4 6 5 2" xfId="10562" xr:uid="{00000000-0005-0000-0000-0000B5180000}"/>
    <cellStyle name="Normal 2 2 4 6 5 2 2" xfId="18530" xr:uid="{00000000-0005-0000-0000-0000B6180000}"/>
    <cellStyle name="Normal 2 2 4 6 5 3" xfId="14121" xr:uid="{00000000-0005-0000-0000-0000B7180000}"/>
    <cellStyle name="Normal 2 2 4 6 6" xfId="21387" xr:uid="{00000000-0005-0000-0000-0000B8180000}"/>
    <cellStyle name="Normal 2 2 4 7" xfId="2007" xr:uid="{00000000-0005-0000-0000-0000B9180000}"/>
    <cellStyle name="Normal 2 2 4 7 2" xfId="2008" xr:uid="{00000000-0005-0000-0000-0000BA180000}"/>
    <cellStyle name="Normal 2 2 4 7 2 2" xfId="5534" xr:uid="{00000000-0005-0000-0000-0000BB180000}"/>
    <cellStyle name="Normal 2 2 4 7 2 2 2" xfId="11506" xr:uid="{00000000-0005-0000-0000-0000BC180000}"/>
    <cellStyle name="Normal 2 2 4 7 2 2 2 2" xfId="19464" xr:uid="{00000000-0005-0000-0000-0000BD180000}"/>
    <cellStyle name="Normal 2 2 4 7 2 2 3" xfId="15055" xr:uid="{00000000-0005-0000-0000-0000BE180000}"/>
    <cellStyle name="Normal 2 2 4 7 2 3" xfId="8466" xr:uid="{00000000-0005-0000-0000-0000BF180000}"/>
    <cellStyle name="Normal 2 2 4 7 2 3 2" xfId="16921" xr:uid="{00000000-0005-0000-0000-0000C0180000}"/>
    <cellStyle name="Normal 2 2 4 7 2 4" xfId="9736" xr:uid="{00000000-0005-0000-0000-0000C1180000}"/>
    <cellStyle name="Normal 2 2 4 7 2 4 2" xfId="17721" xr:uid="{00000000-0005-0000-0000-0000C2180000}"/>
    <cellStyle name="Normal 2 2 4 7 2 5" xfId="13299" xr:uid="{00000000-0005-0000-0000-0000C3180000}"/>
    <cellStyle name="Normal 2 2 4 7 3" xfId="6861" xr:uid="{00000000-0005-0000-0000-0000C4180000}"/>
    <cellStyle name="Normal 2 2 4 7 3 2" xfId="12445" xr:uid="{00000000-0005-0000-0000-0000C5180000}"/>
    <cellStyle name="Normal 2 2 4 7 3 2 2" xfId="20396" xr:uid="{00000000-0005-0000-0000-0000C6180000}"/>
    <cellStyle name="Normal 2 2 4 7 3 3" xfId="15988" xr:uid="{00000000-0005-0000-0000-0000C7180000}"/>
    <cellStyle name="Normal 2 2 4 7 4" xfId="4471" xr:uid="{00000000-0005-0000-0000-0000C8180000}"/>
    <cellStyle name="Normal 2 2 4 7 4 2" xfId="10564" xr:uid="{00000000-0005-0000-0000-0000C9180000}"/>
    <cellStyle name="Normal 2 2 4 7 4 2 2" xfId="18532" xr:uid="{00000000-0005-0000-0000-0000CA180000}"/>
    <cellStyle name="Normal 2 2 4 7 4 3" xfId="14123" xr:uid="{00000000-0005-0000-0000-0000CB180000}"/>
    <cellStyle name="Normal 2 2 4 7 5" xfId="21389" xr:uid="{00000000-0005-0000-0000-0000CC180000}"/>
    <cellStyle name="Normal 2 2 4 8" xfId="2009" xr:uid="{00000000-0005-0000-0000-0000CD180000}"/>
    <cellStyle name="Normal 2 2 4 8 2" xfId="5517" xr:uid="{00000000-0005-0000-0000-0000CE180000}"/>
    <cellStyle name="Normal 2 2 4 8 2 2" xfId="11489" xr:uid="{00000000-0005-0000-0000-0000CF180000}"/>
    <cellStyle name="Normal 2 2 4 8 2 2 2" xfId="19447" xr:uid="{00000000-0005-0000-0000-0000D0180000}"/>
    <cellStyle name="Normal 2 2 4 8 2 3" xfId="15038" xr:uid="{00000000-0005-0000-0000-0000D1180000}"/>
    <cellStyle name="Normal 2 2 4 8 3" xfId="8467" xr:uid="{00000000-0005-0000-0000-0000D2180000}"/>
    <cellStyle name="Normal 2 2 4 8 3 2" xfId="16922" xr:uid="{00000000-0005-0000-0000-0000D3180000}"/>
    <cellStyle name="Normal 2 2 4 8 4" xfId="9737" xr:uid="{00000000-0005-0000-0000-0000D4180000}"/>
    <cellStyle name="Normal 2 2 4 8 4 2" xfId="17722" xr:uid="{00000000-0005-0000-0000-0000D5180000}"/>
    <cellStyle name="Normal 2 2 4 8 5" xfId="13300" xr:uid="{00000000-0005-0000-0000-0000D6180000}"/>
    <cellStyle name="Normal 2 2 4 9" xfId="6844" xr:uid="{00000000-0005-0000-0000-0000D7180000}"/>
    <cellStyle name="Normal 2 2 4 9 2" xfId="12428" xr:uid="{00000000-0005-0000-0000-0000D8180000}"/>
    <cellStyle name="Normal 2 2 4 9 2 2" xfId="20379" xr:uid="{00000000-0005-0000-0000-0000D9180000}"/>
    <cellStyle name="Normal 2 2 4 9 3" xfId="15971" xr:uid="{00000000-0005-0000-0000-0000DA180000}"/>
    <cellStyle name="Normal 2 2 5" xfId="2010" xr:uid="{00000000-0005-0000-0000-0000DB180000}"/>
    <cellStyle name="Normal 2 2 6" xfId="5516" xr:uid="{00000000-0005-0000-0000-0000DC180000}"/>
    <cellStyle name="Normal 2 2_52072-BOQ-Blank Form (New Tester STD IC Building R.0)" xfId="2011" xr:uid="{00000000-0005-0000-0000-0000DD180000}"/>
    <cellStyle name="Normal 2 3" xfId="2012" xr:uid="{00000000-0005-0000-0000-0000DE180000}"/>
    <cellStyle name="Normal 2 3 2" xfId="2013" xr:uid="{00000000-0005-0000-0000-0000DF180000}"/>
    <cellStyle name="Normal 2 3 3" xfId="2014" xr:uid="{00000000-0005-0000-0000-0000E0180000}"/>
    <cellStyle name="Normal 2 3 4" xfId="2015" xr:uid="{00000000-0005-0000-0000-0000E1180000}"/>
    <cellStyle name="Normal 2 3 4 2" xfId="2016" xr:uid="{00000000-0005-0000-0000-0000E2180000}"/>
    <cellStyle name="Normal 2 3 4 2 2" xfId="22141" xr:uid="{00000000-0005-0000-0000-0000E3180000}"/>
    <cellStyle name="Normal 2 3 4 2 3" xfId="22173" xr:uid="{00000000-0005-0000-0000-0000E4180000}"/>
    <cellStyle name="Normal 2 3 5" xfId="5535" xr:uid="{00000000-0005-0000-0000-0000E5180000}"/>
    <cellStyle name="Normal 2 4" xfId="2017" xr:uid="{00000000-0005-0000-0000-0000E6180000}"/>
    <cellStyle name="Normal 2 4 2" xfId="2018" xr:uid="{00000000-0005-0000-0000-0000E7180000}"/>
    <cellStyle name="Normal 2 4 3" xfId="2019" xr:uid="{00000000-0005-0000-0000-0000E8180000}"/>
    <cellStyle name="Normal 2 4 4" xfId="2020" xr:uid="{00000000-0005-0000-0000-0000E9180000}"/>
    <cellStyle name="Normal 2 4 5" xfId="5536" xr:uid="{00000000-0005-0000-0000-0000EA180000}"/>
    <cellStyle name="Normal 2 5" xfId="2021" xr:uid="{00000000-0005-0000-0000-0000EB180000}"/>
    <cellStyle name="Normal 2 6" xfId="2022" xr:uid="{00000000-0005-0000-0000-0000EC180000}"/>
    <cellStyle name="Normal 2 7" xfId="2023" xr:uid="{00000000-0005-0000-0000-0000ED180000}"/>
    <cellStyle name="Normal 2 7 2" xfId="2024" xr:uid="{00000000-0005-0000-0000-0000EE180000}"/>
    <cellStyle name="Normal 2 8" xfId="2025" xr:uid="{00000000-0005-0000-0000-0000EF180000}"/>
    <cellStyle name="Normal 2 8 10" xfId="4472" xr:uid="{00000000-0005-0000-0000-0000F0180000}"/>
    <cellStyle name="Normal 2 8 10 2" xfId="10565" xr:uid="{00000000-0005-0000-0000-0000F1180000}"/>
    <cellStyle name="Normal 2 8 10 2 2" xfId="18533" xr:uid="{00000000-0005-0000-0000-0000F2180000}"/>
    <cellStyle name="Normal 2 8 10 3" xfId="14124" xr:uid="{00000000-0005-0000-0000-0000F3180000}"/>
    <cellStyle name="Normal 2 8 11" xfId="21390" xr:uid="{00000000-0005-0000-0000-0000F4180000}"/>
    <cellStyle name="Normal 2 8 2" xfId="2026" xr:uid="{00000000-0005-0000-0000-0000F5180000}"/>
    <cellStyle name="Normal 2 8 2 2" xfId="2027" xr:uid="{00000000-0005-0000-0000-0000F6180000}"/>
    <cellStyle name="Normal 2 8 2 2 2" xfId="2028" xr:uid="{00000000-0005-0000-0000-0000F7180000}"/>
    <cellStyle name="Normal 2 8 2 2 2 2" xfId="2029" xr:uid="{00000000-0005-0000-0000-0000F8180000}"/>
    <cellStyle name="Normal 2 8 2 2 2 2 2" xfId="5540" xr:uid="{00000000-0005-0000-0000-0000F9180000}"/>
    <cellStyle name="Normal 2 8 2 2 2 2 2 2" xfId="11510" xr:uid="{00000000-0005-0000-0000-0000FA180000}"/>
    <cellStyle name="Normal 2 8 2 2 2 2 2 2 2" xfId="19468" xr:uid="{00000000-0005-0000-0000-0000FB180000}"/>
    <cellStyle name="Normal 2 8 2 2 2 2 2 3" xfId="15059" xr:uid="{00000000-0005-0000-0000-0000FC180000}"/>
    <cellStyle name="Normal 2 8 2 2 2 2 3" xfId="8468" xr:uid="{00000000-0005-0000-0000-0000FD180000}"/>
    <cellStyle name="Normal 2 8 2 2 2 2 3 2" xfId="16923" xr:uid="{00000000-0005-0000-0000-0000FE180000}"/>
    <cellStyle name="Normal 2 8 2 2 2 2 4" xfId="9738" xr:uid="{00000000-0005-0000-0000-0000FF180000}"/>
    <cellStyle name="Normal 2 8 2 2 2 2 4 2" xfId="17723" xr:uid="{00000000-0005-0000-0000-000000190000}"/>
    <cellStyle name="Normal 2 8 2 2 2 2 5" xfId="13302" xr:uid="{00000000-0005-0000-0000-000001190000}"/>
    <cellStyle name="Normal 2 8 2 2 2 3" xfId="6868" xr:uid="{00000000-0005-0000-0000-000002190000}"/>
    <cellStyle name="Normal 2 8 2 2 2 3 2" xfId="12449" xr:uid="{00000000-0005-0000-0000-000003190000}"/>
    <cellStyle name="Normal 2 8 2 2 2 3 2 2" xfId="20400" xr:uid="{00000000-0005-0000-0000-000004190000}"/>
    <cellStyle name="Normal 2 8 2 2 2 3 3" xfId="15992" xr:uid="{00000000-0005-0000-0000-000005190000}"/>
    <cellStyle name="Normal 2 8 2 2 2 4" xfId="4475" xr:uid="{00000000-0005-0000-0000-000006190000}"/>
    <cellStyle name="Normal 2 8 2 2 2 4 2" xfId="10568" xr:uid="{00000000-0005-0000-0000-000007190000}"/>
    <cellStyle name="Normal 2 8 2 2 2 4 2 2" xfId="18536" xr:uid="{00000000-0005-0000-0000-000008190000}"/>
    <cellStyle name="Normal 2 8 2 2 2 4 3" xfId="14127" xr:uid="{00000000-0005-0000-0000-000009190000}"/>
    <cellStyle name="Normal 2 8 2 2 2 5" xfId="21393" xr:uid="{00000000-0005-0000-0000-00000A190000}"/>
    <cellStyle name="Normal 2 8 2 2 3" xfId="2030" xr:uid="{00000000-0005-0000-0000-00000B190000}"/>
    <cellStyle name="Normal 2 8 2 2 3 2" xfId="5539" xr:uid="{00000000-0005-0000-0000-00000C190000}"/>
    <cellStyle name="Normal 2 8 2 2 3 2 2" xfId="11509" xr:uid="{00000000-0005-0000-0000-00000D190000}"/>
    <cellStyle name="Normal 2 8 2 2 3 2 2 2" xfId="19467" xr:uid="{00000000-0005-0000-0000-00000E190000}"/>
    <cellStyle name="Normal 2 8 2 2 3 2 3" xfId="15058" xr:uid="{00000000-0005-0000-0000-00000F190000}"/>
    <cellStyle name="Normal 2 8 2 2 3 3" xfId="8469" xr:uid="{00000000-0005-0000-0000-000010190000}"/>
    <cellStyle name="Normal 2 8 2 2 3 3 2" xfId="16924" xr:uid="{00000000-0005-0000-0000-000011190000}"/>
    <cellStyle name="Normal 2 8 2 2 3 4" xfId="9739" xr:uid="{00000000-0005-0000-0000-000012190000}"/>
    <cellStyle name="Normal 2 8 2 2 3 4 2" xfId="17724" xr:uid="{00000000-0005-0000-0000-000013190000}"/>
    <cellStyle name="Normal 2 8 2 2 3 5" xfId="13303" xr:uid="{00000000-0005-0000-0000-000014190000}"/>
    <cellStyle name="Normal 2 8 2 2 4" xfId="6867" xr:uid="{00000000-0005-0000-0000-000015190000}"/>
    <cellStyle name="Normal 2 8 2 2 4 2" xfId="12448" xr:uid="{00000000-0005-0000-0000-000016190000}"/>
    <cellStyle name="Normal 2 8 2 2 4 2 2" xfId="20399" xr:uid="{00000000-0005-0000-0000-000017190000}"/>
    <cellStyle name="Normal 2 8 2 2 4 3" xfId="15991" xr:uid="{00000000-0005-0000-0000-000018190000}"/>
    <cellStyle name="Normal 2 8 2 2 5" xfId="4474" xr:uid="{00000000-0005-0000-0000-000019190000}"/>
    <cellStyle name="Normal 2 8 2 2 5 2" xfId="10567" xr:uid="{00000000-0005-0000-0000-00001A190000}"/>
    <cellStyle name="Normal 2 8 2 2 5 2 2" xfId="18535" xr:uid="{00000000-0005-0000-0000-00001B190000}"/>
    <cellStyle name="Normal 2 8 2 2 5 3" xfId="14126" xr:uid="{00000000-0005-0000-0000-00001C190000}"/>
    <cellStyle name="Normal 2 8 2 2 6" xfId="21392" xr:uid="{00000000-0005-0000-0000-00001D190000}"/>
    <cellStyle name="Normal 2 8 2 3" xfId="2031" xr:uid="{00000000-0005-0000-0000-00001E190000}"/>
    <cellStyle name="Normal 2 8 2 3 2" xfId="2032" xr:uid="{00000000-0005-0000-0000-00001F190000}"/>
    <cellStyle name="Normal 2 8 2 3 2 2" xfId="5541" xr:uid="{00000000-0005-0000-0000-000020190000}"/>
    <cellStyle name="Normal 2 8 2 3 2 2 2" xfId="11511" xr:uid="{00000000-0005-0000-0000-000021190000}"/>
    <cellStyle name="Normal 2 8 2 3 2 2 2 2" xfId="19469" xr:uid="{00000000-0005-0000-0000-000022190000}"/>
    <cellStyle name="Normal 2 8 2 3 2 2 3" xfId="15060" xr:uid="{00000000-0005-0000-0000-000023190000}"/>
    <cellStyle name="Normal 2 8 2 3 2 3" xfId="8470" xr:uid="{00000000-0005-0000-0000-000024190000}"/>
    <cellStyle name="Normal 2 8 2 3 2 3 2" xfId="16925" xr:uid="{00000000-0005-0000-0000-000025190000}"/>
    <cellStyle name="Normal 2 8 2 3 2 4" xfId="9740" xr:uid="{00000000-0005-0000-0000-000026190000}"/>
    <cellStyle name="Normal 2 8 2 3 2 4 2" xfId="17725" xr:uid="{00000000-0005-0000-0000-000027190000}"/>
    <cellStyle name="Normal 2 8 2 3 2 5" xfId="13304" xr:uid="{00000000-0005-0000-0000-000028190000}"/>
    <cellStyle name="Normal 2 8 2 3 3" xfId="6869" xr:uid="{00000000-0005-0000-0000-000029190000}"/>
    <cellStyle name="Normal 2 8 2 3 3 2" xfId="12450" xr:uid="{00000000-0005-0000-0000-00002A190000}"/>
    <cellStyle name="Normal 2 8 2 3 3 2 2" xfId="20401" xr:uid="{00000000-0005-0000-0000-00002B190000}"/>
    <cellStyle name="Normal 2 8 2 3 3 3" xfId="15993" xr:uid="{00000000-0005-0000-0000-00002C190000}"/>
    <cellStyle name="Normal 2 8 2 3 4" xfId="4476" xr:uid="{00000000-0005-0000-0000-00002D190000}"/>
    <cellStyle name="Normal 2 8 2 3 4 2" xfId="10569" xr:uid="{00000000-0005-0000-0000-00002E190000}"/>
    <cellStyle name="Normal 2 8 2 3 4 2 2" xfId="18537" xr:uid="{00000000-0005-0000-0000-00002F190000}"/>
    <cellStyle name="Normal 2 8 2 3 4 3" xfId="14128" xr:uid="{00000000-0005-0000-0000-000030190000}"/>
    <cellStyle name="Normal 2 8 2 3 5" xfId="21394" xr:uid="{00000000-0005-0000-0000-000031190000}"/>
    <cellStyle name="Normal 2 8 2 4" xfId="2033" xr:uid="{00000000-0005-0000-0000-000032190000}"/>
    <cellStyle name="Normal 2 8 2 4 2" xfId="5538" xr:uid="{00000000-0005-0000-0000-000033190000}"/>
    <cellStyle name="Normal 2 8 2 4 2 2" xfId="11508" xr:uid="{00000000-0005-0000-0000-000034190000}"/>
    <cellStyle name="Normal 2 8 2 4 2 2 2" xfId="19466" xr:uid="{00000000-0005-0000-0000-000035190000}"/>
    <cellStyle name="Normal 2 8 2 4 2 3" xfId="15057" xr:uid="{00000000-0005-0000-0000-000036190000}"/>
    <cellStyle name="Normal 2 8 2 4 3" xfId="8471" xr:uid="{00000000-0005-0000-0000-000037190000}"/>
    <cellStyle name="Normal 2 8 2 4 3 2" xfId="16926" xr:uid="{00000000-0005-0000-0000-000038190000}"/>
    <cellStyle name="Normal 2 8 2 4 4" xfId="9741" xr:uid="{00000000-0005-0000-0000-000039190000}"/>
    <cellStyle name="Normal 2 8 2 4 4 2" xfId="17726" xr:uid="{00000000-0005-0000-0000-00003A190000}"/>
    <cellStyle name="Normal 2 8 2 4 5" xfId="13305" xr:uid="{00000000-0005-0000-0000-00003B190000}"/>
    <cellStyle name="Normal 2 8 2 5" xfId="6866" xr:uid="{00000000-0005-0000-0000-00003C190000}"/>
    <cellStyle name="Normal 2 8 2 5 2" xfId="12447" xr:uid="{00000000-0005-0000-0000-00003D190000}"/>
    <cellStyle name="Normal 2 8 2 5 2 2" xfId="20398" xr:uid="{00000000-0005-0000-0000-00003E190000}"/>
    <cellStyle name="Normal 2 8 2 5 3" xfId="15990" xr:uid="{00000000-0005-0000-0000-00003F190000}"/>
    <cellStyle name="Normal 2 8 2 6" xfId="4473" xr:uid="{00000000-0005-0000-0000-000040190000}"/>
    <cellStyle name="Normal 2 8 2 6 2" xfId="10566" xr:uid="{00000000-0005-0000-0000-000041190000}"/>
    <cellStyle name="Normal 2 8 2 6 2 2" xfId="18534" xr:uid="{00000000-0005-0000-0000-000042190000}"/>
    <cellStyle name="Normal 2 8 2 6 3" xfId="14125" xr:uid="{00000000-0005-0000-0000-000043190000}"/>
    <cellStyle name="Normal 2 8 2 7" xfId="21391" xr:uid="{00000000-0005-0000-0000-000044190000}"/>
    <cellStyle name="Normal 2 8 3" xfId="2034" xr:uid="{00000000-0005-0000-0000-000045190000}"/>
    <cellStyle name="Normal 2 8 3 2" xfId="2035" xr:uid="{00000000-0005-0000-0000-000046190000}"/>
    <cellStyle name="Normal 2 8 3 2 2" xfId="2036" xr:uid="{00000000-0005-0000-0000-000047190000}"/>
    <cellStyle name="Normal 2 8 3 2 2 2" xfId="2037" xr:uid="{00000000-0005-0000-0000-000048190000}"/>
    <cellStyle name="Normal 2 8 3 2 2 2 2" xfId="5544" xr:uid="{00000000-0005-0000-0000-000049190000}"/>
    <cellStyle name="Normal 2 8 3 2 2 2 2 2" xfId="11514" xr:uid="{00000000-0005-0000-0000-00004A190000}"/>
    <cellStyle name="Normal 2 8 3 2 2 2 2 2 2" xfId="19472" xr:uid="{00000000-0005-0000-0000-00004B190000}"/>
    <cellStyle name="Normal 2 8 3 2 2 2 2 3" xfId="15063" xr:uid="{00000000-0005-0000-0000-00004C190000}"/>
    <cellStyle name="Normal 2 8 3 2 2 2 3" xfId="8472" xr:uid="{00000000-0005-0000-0000-00004D190000}"/>
    <cellStyle name="Normal 2 8 3 2 2 2 3 2" xfId="16927" xr:uid="{00000000-0005-0000-0000-00004E190000}"/>
    <cellStyle name="Normal 2 8 3 2 2 2 4" xfId="9742" xr:uid="{00000000-0005-0000-0000-00004F190000}"/>
    <cellStyle name="Normal 2 8 3 2 2 2 4 2" xfId="17727" xr:uid="{00000000-0005-0000-0000-000050190000}"/>
    <cellStyle name="Normal 2 8 3 2 2 2 5" xfId="13306" xr:uid="{00000000-0005-0000-0000-000051190000}"/>
    <cellStyle name="Normal 2 8 3 2 2 3" xfId="6872" xr:uid="{00000000-0005-0000-0000-000052190000}"/>
    <cellStyle name="Normal 2 8 3 2 2 3 2" xfId="12453" xr:uid="{00000000-0005-0000-0000-000053190000}"/>
    <cellStyle name="Normal 2 8 3 2 2 3 2 2" xfId="20404" xr:uid="{00000000-0005-0000-0000-000054190000}"/>
    <cellStyle name="Normal 2 8 3 2 2 3 3" xfId="15996" xr:uid="{00000000-0005-0000-0000-000055190000}"/>
    <cellStyle name="Normal 2 8 3 2 2 4" xfId="4479" xr:uid="{00000000-0005-0000-0000-000056190000}"/>
    <cellStyle name="Normal 2 8 3 2 2 4 2" xfId="10572" xr:uid="{00000000-0005-0000-0000-000057190000}"/>
    <cellStyle name="Normal 2 8 3 2 2 4 2 2" xfId="18540" xr:uid="{00000000-0005-0000-0000-000058190000}"/>
    <cellStyle name="Normal 2 8 3 2 2 4 3" xfId="14131" xr:uid="{00000000-0005-0000-0000-000059190000}"/>
    <cellStyle name="Normal 2 8 3 2 2 5" xfId="21397" xr:uid="{00000000-0005-0000-0000-00005A190000}"/>
    <cellStyle name="Normal 2 8 3 2 3" xfId="2038" xr:uid="{00000000-0005-0000-0000-00005B190000}"/>
    <cellStyle name="Normal 2 8 3 2 3 2" xfId="5543" xr:uid="{00000000-0005-0000-0000-00005C190000}"/>
    <cellStyle name="Normal 2 8 3 2 3 2 2" xfId="11513" xr:uid="{00000000-0005-0000-0000-00005D190000}"/>
    <cellStyle name="Normal 2 8 3 2 3 2 2 2" xfId="19471" xr:uid="{00000000-0005-0000-0000-00005E190000}"/>
    <cellStyle name="Normal 2 8 3 2 3 2 3" xfId="15062" xr:uid="{00000000-0005-0000-0000-00005F190000}"/>
    <cellStyle name="Normal 2 8 3 2 3 3" xfId="8473" xr:uid="{00000000-0005-0000-0000-000060190000}"/>
    <cellStyle name="Normal 2 8 3 2 3 3 2" xfId="16928" xr:uid="{00000000-0005-0000-0000-000061190000}"/>
    <cellStyle name="Normal 2 8 3 2 3 4" xfId="9743" xr:uid="{00000000-0005-0000-0000-000062190000}"/>
    <cellStyle name="Normal 2 8 3 2 3 4 2" xfId="17728" xr:uid="{00000000-0005-0000-0000-000063190000}"/>
    <cellStyle name="Normal 2 8 3 2 3 5" xfId="13307" xr:uid="{00000000-0005-0000-0000-000064190000}"/>
    <cellStyle name="Normal 2 8 3 2 4" xfId="6871" xr:uid="{00000000-0005-0000-0000-000065190000}"/>
    <cellStyle name="Normal 2 8 3 2 4 2" xfId="12452" xr:uid="{00000000-0005-0000-0000-000066190000}"/>
    <cellStyle name="Normal 2 8 3 2 4 2 2" xfId="20403" xr:uid="{00000000-0005-0000-0000-000067190000}"/>
    <cellStyle name="Normal 2 8 3 2 4 3" xfId="15995" xr:uid="{00000000-0005-0000-0000-000068190000}"/>
    <cellStyle name="Normal 2 8 3 2 5" xfId="4478" xr:uid="{00000000-0005-0000-0000-000069190000}"/>
    <cellStyle name="Normal 2 8 3 2 5 2" xfId="10571" xr:uid="{00000000-0005-0000-0000-00006A190000}"/>
    <cellStyle name="Normal 2 8 3 2 5 2 2" xfId="18539" xr:uid="{00000000-0005-0000-0000-00006B190000}"/>
    <cellStyle name="Normal 2 8 3 2 5 3" xfId="14130" xr:uid="{00000000-0005-0000-0000-00006C190000}"/>
    <cellStyle name="Normal 2 8 3 2 6" xfId="21396" xr:uid="{00000000-0005-0000-0000-00006D190000}"/>
    <cellStyle name="Normal 2 8 3 3" xfId="2039" xr:uid="{00000000-0005-0000-0000-00006E190000}"/>
    <cellStyle name="Normal 2 8 3 3 2" xfId="2040" xr:uid="{00000000-0005-0000-0000-00006F190000}"/>
    <cellStyle name="Normal 2 8 3 3 2 2" xfId="5545" xr:uid="{00000000-0005-0000-0000-000070190000}"/>
    <cellStyle name="Normal 2 8 3 3 2 2 2" xfId="11515" xr:uid="{00000000-0005-0000-0000-000071190000}"/>
    <cellStyle name="Normal 2 8 3 3 2 2 2 2" xfId="19473" xr:uid="{00000000-0005-0000-0000-000072190000}"/>
    <cellStyle name="Normal 2 8 3 3 2 2 3" xfId="15064" xr:uid="{00000000-0005-0000-0000-000073190000}"/>
    <cellStyle name="Normal 2 8 3 3 2 3" xfId="8474" xr:uid="{00000000-0005-0000-0000-000074190000}"/>
    <cellStyle name="Normal 2 8 3 3 2 3 2" xfId="16929" xr:uid="{00000000-0005-0000-0000-000075190000}"/>
    <cellStyle name="Normal 2 8 3 3 2 4" xfId="9744" xr:uid="{00000000-0005-0000-0000-000076190000}"/>
    <cellStyle name="Normal 2 8 3 3 2 4 2" xfId="17729" xr:uid="{00000000-0005-0000-0000-000077190000}"/>
    <cellStyle name="Normal 2 8 3 3 2 5" xfId="13308" xr:uid="{00000000-0005-0000-0000-000078190000}"/>
    <cellStyle name="Normal 2 8 3 3 3" xfId="6873" xr:uid="{00000000-0005-0000-0000-000079190000}"/>
    <cellStyle name="Normal 2 8 3 3 3 2" xfId="12454" xr:uid="{00000000-0005-0000-0000-00007A190000}"/>
    <cellStyle name="Normal 2 8 3 3 3 2 2" xfId="20405" xr:uid="{00000000-0005-0000-0000-00007B190000}"/>
    <cellStyle name="Normal 2 8 3 3 3 3" xfId="15997" xr:uid="{00000000-0005-0000-0000-00007C190000}"/>
    <cellStyle name="Normal 2 8 3 3 4" xfId="4480" xr:uid="{00000000-0005-0000-0000-00007D190000}"/>
    <cellStyle name="Normal 2 8 3 3 4 2" xfId="10573" xr:uid="{00000000-0005-0000-0000-00007E190000}"/>
    <cellStyle name="Normal 2 8 3 3 4 2 2" xfId="18541" xr:uid="{00000000-0005-0000-0000-00007F190000}"/>
    <cellStyle name="Normal 2 8 3 3 4 3" xfId="14132" xr:uid="{00000000-0005-0000-0000-000080190000}"/>
    <cellStyle name="Normal 2 8 3 3 5" xfId="21398" xr:uid="{00000000-0005-0000-0000-000081190000}"/>
    <cellStyle name="Normal 2 8 3 4" xfId="2041" xr:uid="{00000000-0005-0000-0000-000082190000}"/>
    <cellStyle name="Normal 2 8 3 4 2" xfId="5542" xr:uid="{00000000-0005-0000-0000-000083190000}"/>
    <cellStyle name="Normal 2 8 3 4 2 2" xfId="11512" xr:uid="{00000000-0005-0000-0000-000084190000}"/>
    <cellStyle name="Normal 2 8 3 4 2 2 2" xfId="19470" xr:uid="{00000000-0005-0000-0000-000085190000}"/>
    <cellStyle name="Normal 2 8 3 4 2 3" xfId="15061" xr:uid="{00000000-0005-0000-0000-000086190000}"/>
    <cellStyle name="Normal 2 8 3 4 3" xfId="8475" xr:uid="{00000000-0005-0000-0000-000087190000}"/>
    <cellStyle name="Normal 2 8 3 4 3 2" xfId="16930" xr:uid="{00000000-0005-0000-0000-000088190000}"/>
    <cellStyle name="Normal 2 8 3 4 4" xfId="9745" xr:uid="{00000000-0005-0000-0000-000089190000}"/>
    <cellStyle name="Normal 2 8 3 4 4 2" xfId="17730" xr:uid="{00000000-0005-0000-0000-00008A190000}"/>
    <cellStyle name="Normal 2 8 3 4 5" xfId="13309" xr:uid="{00000000-0005-0000-0000-00008B190000}"/>
    <cellStyle name="Normal 2 8 3 5" xfId="6870" xr:uid="{00000000-0005-0000-0000-00008C190000}"/>
    <cellStyle name="Normal 2 8 3 5 2" xfId="12451" xr:uid="{00000000-0005-0000-0000-00008D190000}"/>
    <cellStyle name="Normal 2 8 3 5 2 2" xfId="20402" xr:uid="{00000000-0005-0000-0000-00008E190000}"/>
    <cellStyle name="Normal 2 8 3 5 3" xfId="15994" xr:uid="{00000000-0005-0000-0000-00008F190000}"/>
    <cellStyle name="Normal 2 8 3 6" xfId="4477" xr:uid="{00000000-0005-0000-0000-000090190000}"/>
    <cellStyle name="Normal 2 8 3 6 2" xfId="10570" xr:uid="{00000000-0005-0000-0000-000091190000}"/>
    <cellStyle name="Normal 2 8 3 6 2 2" xfId="18538" xr:uid="{00000000-0005-0000-0000-000092190000}"/>
    <cellStyle name="Normal 2 8 3 6 3" xfId="14129" xr:uid="{00000000-0005-0000-0000-000093190000}"/>
    <cellStyle name="Normal 2 8 3 7" xfId="21395" xr:uid="{00000000-0005-0000-0000-000094190000}"/>
    <cellStyle name="Normal 2 8 4" xfId="2042" xr:uid="{00000000-0005-0000-0000-000095190000}"/>
    <cellStyle name="Normal 2 8 4 2" xfId="2043" xr:uid="{00000000-0005-0000-0000-000096190000}"/>
    <cellStyle name="Normal 2 8 4 2 2" xfId="2044" xr:uid="{00000000-0005-0000-0000-000097190000}"/>
    <cellStyle name="Normal 2 8 4 2 2 2" xfId="2045" xr:uid="{00000000-0005-0000-0000-000098190000}"/>
    <cellStyle name="Normal 2 8 4 2 2 2 2" xfId="5548" xr:uid="{00000000-0005-0000-0000-000099190000}"/>
    <cellStyle name="Normal 2 8 4 2 2 2 2 2" xfId="11518" xr:uid="{00000000-0005-0000-0000-00009A190000}"/>
    <cellStyle name="Normal 2 8 4 2 2 2 2 2 2" xfId="19476" xr:uid="{00000000-0005-0000-0000-00009B190000}"/>
    <cellStyle name="Normal 2 8 4 2 2 2 2 3" xfId="15067" xr:uid="{00000000-0005-0000-0000-00009C190000}"/>
    <cellStyle name="Normal 2 8 4 2 2 2 3" xfId="8476" xr:uid="{00000000-0005-0000-0000-00009D190000}"/>
    <cellStyle name="Normal 2 8 4 2 2 2 3 2" xfId="16931" xr:uid="{00000000-0005-0000-0000-00009E190000}"/>
    <cellStyle name="Normal 2 8 4 2 2 2 4" xfId="9746" xr:uid="{00000000-0005-0000-0000-00009F190000}"/>
    <cellStyle name="Normal 2 8 4 2 2 2 4 2" xfId="17731" xr:uid="{00000000-0005-0000-0000-0000A0190000}"/>
    <cellStyle name="Normal 2 8 4 2 2 2 5" xfId="13310" xr:uid="{00000000-0005-0000-0000-0000A1190000}"/>
    <cellStyle name="Normal 2 8 4 2 2 3" xfId="6876" xr:uid="{00000000-0005-0000-0000-0000A2190000}"/>
    <cellStyle name="Normal 2 8 4 2 2 3 2" xfId="12457" xr:uid="{00000000-0005-0000-0000-0000A3190000}"/>
    <cellStyle name="Normal 2 8 4 2 2 3 2 2" xfId="20408" xr:uid="{00000000-0005-0000-0000-0000A4190000}"/>
    <cellStyle name="Normal 2 8 4 2 2 3 3" xfId="16000" xr:uid="{00000000-0005-0000-0000-0000A5190000}"/>
    <cellStyle name="Normal 2 8 4 2 2 4" xfId="4483" xr:uid="{00000000-0005-0000-0000-0000A6190000}"/>
    <cellStyle name="Normal 2 8 4 2 2 4 2" xfId="10576" xr:uid="{00000000-0005-0000-0000-0000A7190000}"/>
    <cellStyle name="Normal 2 8 4 2 2 4 2 2" xfId="18544" xr:uid="{00000000-0005-0000-0000-0000A8190000}"/>
    <cellStyle name="Normal 2 8 4 2 2 4 3" xfId="14135" xr:uid="{00000000-0005-0000-0000-0000A9190000}"/>
    <cellStyle name="Normal 2 8 4 2 2 5" xfId="21401" xr:uid="{00000000-0005-0000-0000-0000AA190000}"/>
    <cellStyle name="Normal 2 8 4 2 3" xfId="2046" xr:uid="{00000000-0005-0000-0000-0000AB190000}"/>
    <cellStyle name="Normal 2 8 4 2 3 2" xfId="5547" xr:uid="{00000000-0005-0000-0000-0000AC190000}"/>
    <cellStyle name="Normal 2 8 4 2 3 2 2" xfId="11517" xr:uid="{00000000-0005-0000-0000-0000AD190000}"/>
    <cellStyle name="Normal 2 8 4 2 3 2 2 2" xfId="19475" xr:uid="{00000000-0005-0000-0000-0000AE190000}"/>
    <cellStyle name="Normal 2 8 4 2 3 2 3" xfId="15066" xr:uid="{00000000-0005-0000-0000-0000AF190000}"/>
    <cellStyle name="Normal 2 8 4 2 3 3" xfId="8477" xr:uid="{00000000-0005-0000-0000-0000B0190000}"/>
    <cellStyle name="Normal 2 8 4 2 3 3 2" xfId="16932" xr:uid="{00000000-0005-0000-0000-0000B1190000}"/>
    <cellStyle name="Normal 2 8 4 2 3 4" xfId="9747" xr:uid="{00000000-0005-0000-0000-0000B2190000}"/>
    <cellStyle name="Normal 2 8 4 2 3 4 2" xfId="17732" xr:uid="{00000000-0005-0000-0000-0000B3190000}"/>
    <cellStyle name="Normal 2 8 4 2 3 5" xfId="13311" xr:uid="{00000000-0005-0000-0000-0000B4190000}"/>
    <cellStyle name="Normal 2 8 4 2 4" xfId="6875" xr:uid="{00000000-0005-0000-0000-0000B5190000}"/>
    <cellStyle name="Normal 2 8 4 2 4 2" xfId="12456" xr:uid="{00000000-0005-0000-0000-0000B6190000}"/>
    <cellStyle name="Normal 2 8 4 2 4 2 2" xfId="20407" xr:uid="{00000000-0005-0000-0000-0000B7190000}"/>
    <cellStyle name="Normal 2 8 4 2 4 3" xfId="15999" xr:uid="{00000000-0005-0000-0000-0000B8190000}"/>
    <cellStyle name="Normal 2 8 4 2 5" xfId="4482" xr:uid="{00000000-0005-0000-0000-0000B9190000}"/>
    <cellStyle name="Normal 2 8 4 2 5 2" xfId="10575" xr:uid="{00000000-0005-0000-0000-0000BA190000}"/>
    <cellStyle name="Normal 2 8 4 2 5 2 2" xfId="18543" xr:uid="{00000000-0005-0000-0000-0000BB190000}"/>
    <cellStyle name="Normal 2 8 4 2 5 3" xfId="14134" xr:uid="{00000000-0005-0000-0000-0000BC190000}"/>
    <cellStyle name="Normal 2 8 4 2 6" xfId="21400" xr:uid="{00000000-0005-0000-0000-0000BD190000}"/>
    <cellStyle name="Normal 2 8 4 3" xfId="2047" xr:uid="{00000000-0005-0000-0000-0000BE190000}"/>
    <cellStyle name="Normal 2 8 4 3 2" xfId="2048" xr:uid="{00000000-0005-0000-0000-0000BF190000}"/>
    <cellStyle name="Normal 2 8 4 3 2 2" xfId="5549" xr:uid="{00000000-0005-0000-0000-0000C0190000}"/>
    <cellStyle name="Normal 2 8 4 3 2 2 2" xfId="11519" xr:uid="{00000000-0005-0000-0000-0000C1190000}"/>
    <cellStyle name="Normal 2 8 4 3 2 2 2 2" xfId="19477" xr:uid="{00000000-0005-0000-0000-0000C2190000}"/>
    <cellStyle name="Normal 2 8 4 3 2 2 3" xfId="15068" xr:uid="{00000000-0005-0000-0000-0000C3190000}"/>
    <cellStyle name="Normal 2 8 4 3 2 3" xfId="8478" xr:uid="{00000000-0005-0000-0000-0000C4190000}"/>
    <cellStyle name="Normal 2 8 4 3 2 3 2" xfId="16933" xr:uid="{00000000-0005-0000-0000-0000C5190000}"/>
    <cellStyle name="Normal 2 8 4 3 2 4" xfId="9748" xr:uid="{00000000-0005-0000-0000-0000C6190000}"/>
    <cellStyle name="Normal 2 8 4 3 2 4 2" xfId="17733" xr:uid="{00000000-0005-0000-0000-0000C7190000}"/>
    <cellStyle name="Normal 2 8 4 3 2 5" xfId="13312" xr:uid="{00000000-0005-0000-0000-0000C8190000}"/>
    <cellStyle name="Normal 2 8 4 3 3" xfId="6877" xr:uid="{00000000-0005-0000-0000-0000C9190000}"/>
    <cellStyle name="Normal 2 8 4 3 3 2" xfId="12458" xr:uid="{00000000-0005-0000-0000-0000CA190000}"/>
    <cellStyle name="Normal 2 8 4 3 3 2 2" xfId="20409" xr:uid="{00000000-0005-0000-0000-0000CB190000}"/>
    <cellStyle name="Normal 2 8 4 3 3 3" xfId="16001" xr:uid="{00000000-0005-0000-0000-0000CC190000}"/>
    <cellStyle name="Normal 2 8 4 3 4" xfId="4484" xr:uid="{00000000-0005-0000-0000-0000CD190000}"/>
    <cellStyle name="Normal 2 8 4 3 4 2" xfId="10577" xr:uid="{00000000-0005-0000-0000-0000CE190000}"/>
    <cellStyle name="Normal 2 8 4 3 4 2 2" xfId="18545" xr:uid="{00000000-0005-0000-0000-0000CF190000}"/>
    <cellStyle name="Normal 2 8 4 3 4 3" xfId="14136" xr:uid="{00000000-0005-0000-0000-0000D0190000}"/>
    <cellStyle name="Normal 2 8 4 3 5" xfId="21402" xr:uid="{00000000-0005-0000-0000-0000D1190000}"/>
    <cellStyle name="Normal 2 8 4 4" xfId="2049" xr:uid="{00000000-0005-0000-0000-0000D2190000}"/>
    <cellStyle name="Normal 2 8 4 4 2" xfId="5546" xr:uid="{00000000-0005-0000-0000-0000D3190000}"/>
    <cellStyle name="Normal 2 8 4 4 2 2" xfId="11516" xr:uid="{00000000-0005-0000-0000-0000D4190000}"/>
    <cellStyle name="Normal 2 8 4 4 2 2 2" xfId="19474" xr:uid="{00000000-0005-0000-0000-0000D5190000}"/>
    <cellStyle name="Normal 2 8 4 4 2 3" xfId="15065" xr:uid="{00000000-0005-0000-0000-0000D6190000}"/>
    <cellStyle name="Normal 2 8 4 4 3" xfId="8479" xr:uid="{00000000-0005-0000-0000-0000D7190000}"/>
    <cellStyle name="Normal 2 8 4 4 3 2" xfId="16934" xr:uid="{00000000-0005-0000-0000-0000D8190000}"/>
    <cellStyle name="Normal 2 8 4 4 4" xfId="9749" xr:uid="{00000000-0005-0000-0000-0000D9190000}"/>
    <cellStyle name="Normal 2 8 4 4 4 2" xfId="17734" xr:uid="{00000000-0005-0000-0000-0000DA190000}"/>
    <cellStyle name="Normal 2 8 4 4 5" xfId="13313" xr:uid="{00000000-0005-0000-0000-0000DB190000}"/>
    <cellStyle name="Normal 2 8 4 5" xfId="6874" xr:uid="{00000000-0005-0000-0000-0000DC190000}"/>
    <cellStyle name="Normal 2 8 4 5 2" xfId="12455" xr:uid="{00000000-0005-0000-0000-0000DD190000}"/>
    <cellStyle name="Normal 2 8 4 5 2 2" xfId="20406" xr:uid="{00000000-0005-0000-0000-0000DE190000}"/>
    <cellStyle name="Normal 2 8 4 5 3" xfId="15998" xr:uid="{00000000-0005-0000-0000-0000DF190000}"/>
    <cellStyle name="Normal 2 8 4 6" xfId="4481" xr:uid="{00000000-0005-0000-0000-0000E0190000}"/>
    <cellStyle name="Normal 2 8 4 6 2" xfId="10574" xr:uid="{00000000-0005-0000-0000-0000E1190000}"/>
    <cellStyle name="Normal 2 8 4 6 2 2" xfId="18542" xr:uid="{00000000-0005-0000-0000-0000E2190000}"/>
    <cellStyle name="Normal 2 8 4 6 3" xfId="14133" xr:uid="{00000000-0005-0000-0000-0000E3190000}"/>
    <cellStyle name="Normal 2 8 4 7" xfId="21399" xr:uid="{00000000-0005-0000-0000-0000E4190000}"/>
    <cellStyle name="Normal 2 8 5" xfId="2050" xr:uid="{00000000-0005-0000-0000-0000E5190000}"/>
    <cellStyle name="Normal 2 8 5 2" xfId="2051" xr:uid="{00000000-0005-0000-0000-0000E6190000}"/>
    <cellStyle name="Normal 2 8 5 2 2" xfId="2052" xr:uid="{00000000-0005-0000-0000-0000E7190000}"/>
    <cellStyle name="Normal 2 8 5 2 2 2" xfId="5551" xr:uid="{00000000-0005-0000-0000-0000E8190000}"/>
    <cellStyle name="Normal 2 8 5 2 2 2 2" xfId="11521" xr:uid="{00000000-0005-0000-0000-0000E9190000}"/>
    <cellStyle name="Normal 2 8 5 2 2 2 2 2" xfId="19479" xr:uid="{00000000-0005-0000-0000-0000EA190000}"/>
    <cellStyle name="Normal 2 8 5 2 2 2 3" xfId="15070" xr:uid="{00000000-0005-0000-0000-0000EB190000}"/>
    <cellStyle name="Normal 2 8 5 2 2 3" xfId="8480" xr:uid="{00000000-0005-0000-0000-0000EC190000}"/>
    <cellStyle name="Normal 2 8 5 2 2 3 2" xfId="16935" xr:uid="{00000000-0005-0000-0000-0000ED190000}"/>
    <cellStyle name="Normal 2 8 5 2 2 4" xfId="9750" xr:uid="{00000000-0005-0000-0000-0000EE190000}"/>
    <cellStyle name="Normal 2 8 5 2 2 4 2" xfId="17735" xr:uid="{00000000-0005-0000-0000-0000EF190000}"/>
    <cellStyle name="Normal 2 8 5 2 2 5" xfId="13314" xr:uid="{00000000-0005-0000-0000-0000F0190000}"/>
    <cellStyle name="Normal 2 8 5 2 3" xfId="6879" xr:uid="{00000000-0005-0000-0000-0000F1190000}"/>
    <cellStyle name="Normal 2 8 5 2 3 2" xfId="12460" xr:uid="{00000000-0005-0000-0000-0000F2190000}"/>
    <cellStyle name="Normal 2 8 5 2 3 2 2" xfId="20411" xr:uid="{00000000-0005-0000-0000-0000F3190000}"/>
    <cellStyle name="Normal 2 8 5 2 3 3" xfId="16003" xr:uid="{00000000-0005-0000-0000-0000F4190000}"/>
    <cellStyle name="Normal 2 8 5 2 4" xfId="4486" xr:uid="{00000000-0005-0000-0000-0000F5190000}"/>
    <cellStyle name="Normal 2 8 5 2 4 2" xfId="10579" xr:uid="{00000000-0005-0000-0000-0000F6190000}"/>
    <cellStyle name="Normal 2 8 5 2 4 2 2" xfId="18547" xr:uid="{00000000-0005-0000-0000-0000F7190000}"/>
    <cellStyle name="Normal 2 8 5 2 4 3" xfId="14138" xr:uid="{00000000-0005-0000-0000-0000F8190000}"/>
    <cellStyle name="Normal 2 8 5 2 5" xfId="21404" xr:uid="{00000000-0005-0000-0000-0000F9190000}"/>
    <cellStyle name="Normal 2 8 5 3" xfId="2053" xr:uid="{00000000-0005-0000-0000-0000FA190000}"/>
    <cellStyle name="Normal 2 8 5 3 2" xfId="5550" xr:uid="{00000000-0005-0000-0000-0000FB190000}"/>
    <cellStyle name="Normal 2 8 5 3 2 2" xfId="11520" xr:uid="{00000000-0005-0000-0000-0000FC190000}"/>
    <cellStyle name="Normal 2 8 5 3 2 2 2" xfId="19478" xr:uid="{00000000-0005-0000-0000-0000FD190000}"/>
    <cellStyle name="Normal 2 8 5 3 2 3" xfId="15069" xr:uid="{00000000-0005-0000-0000-0000FE190000}"/>
    <cellStyle name="Normal 2 8 5 3 3" xfId="8481" xr:uid="{00000000-0005-0000-0000-0000FF190000}"/>
    <cellStyle name="Normal 2 8 5 3 3 2" xfId="16936" xr:uid="{00000000-0005-0000-0000-0000001A0000}"/>
    <cellStyle name="Normal 2 8 5 3 4" xfId="9751" xr:uid="{00000000-0005-0000-0000-0000011A0000}"/>
    <cellStyle name="Normal 2 8 5 3 4 2" xfId="17736" xr:uid="{00000000-0005-0000-0000-0000021A0000}"/>
    <cellStyle name="Normal 2 8 5 3 5" xfId="13315" xr:uid="{00000000-0005-0000-0000-0000031A0000}"/>
    <cellStyle name="Normal 2 8 5 4" xfId="6878" xr:uid="{00000000-0005-0000-0000-0000041A0000}"/>
    <cellStyle name="Normal 2 8 5 4 2" xfId="12459" xr:uid="{00000000-0005-0000-0000-0000051A0000}"/>
    <cellStyle name="Normal 2 8 5 4 2 2" xfId="20410" xr:uid="{00000000-0005-0000-0000-0000061A0000}"/>
    <cellStyle name="Normal 2 8 5 4 3" xfId="16002" xr:uid="{00000000-0005-0000-0000-0000071A0000}"/>
    <cellStyle name="Normal 2 8 5 5" xfId="4485" xr:uid="{00000000-0005-0000-0000-0000081A0000}"/>
    <cellStyle name="Normal 2 8 5 5 2" xfId="10578" xr:uid="{00000000-0005-0000-0000-0000091A0000}"/>
    <cellStyle name="Normal 2 8 5 5 2 2" xfId="18546" xr:uid="{00000000-0005-0000-0000-00000A1A0000}"/>
    <cellStyle name="Normal 2 8 5 5 3" xfId="14137" xr:uid="{00000000-0005-0000-0000-00000B1A0000}"/>
    <cellStyle name="Normal 2 8 5 6" xfId="21403" xr:uid="{00000000-0005-0000-0000-00000C1A0000}"/>
    <cellStyle name="Normal 2 8 6" xfId="2054" xr:uid="{00000000-0005-0000-0000-00000D1A0000}"/>
    <cellStyle name="Normal 2 8 6 2" xfId="2055" xr:uid="{00000000-0005-0000-0000-00000E1A0000}"/>
    <cellStyle name="Normal 2 8 6 2 2" xfId="2056" xr:uid="{00000000-0005-0000-0000-00000F1A0000}"/>
    <cellStyle name="Normal 2 8 6 2 2 2" xfId="5553" xr:uid="{00000000-0005-0000-0000-0000101A0000}"/>
    <cellStyle name="Normal 2 8 6 2 2 2 2" xfId="11523" xr:uid="{00000000-0005-0000-0000-0000111A0000}"/>
    <cellStyle name="Normal 2 8 6 2 2 2 2 2" xfId="19481" xr:uid="{00000000-0005-0000-0000-0000121A0000}"/>
    <cellStyle name="Normal 2 8 6 2 2 2 3" xfId="15072" xr:uid="{00000000-0005-0000-0000-0000131A0000}"/>
    <cellStyle name="Normal 2 8 6 2 2 3" xfId="8482" xr:uid="{00000000-0005-0000-0000-0000141A0000}"/>
    <cellStyle name="Normal 2 8 6 2 2 3 2" xfId="16937" xr:uid="{00000000-0005-0000-0000-0000151A0000}"/>
    <cellStyle name="Normal 2 8 6 2 2 4" xfId="9753" xr:uid="{00000000-0005-0000-0000-0000161A0000}"/>
    <cellStyle name="Normal 2 8 6 2 2 4 2" xfId="17737" xr:uid="{00000000-0005-0000-0000-0000171A0000}"/>
    <cellStyle name="Normal 2 8 6 2 2 5" xfId="13316" xr:uid="{00000000-0005-0000-0000-0000181A0000}"/>
    <cellStyle name="Normal 2 8 6 2 3" xfId="6881" xr:uid="{00000000-0005-0000-0000-0000191A0000}"/>
    <cellStyle name="Normal 2 8 6 2 3 2" xfId="12462" xr:uid="{00000000-0005-0000-0000-00001A1A0000}"/>
    <cellStyle name="Normal 2 8 6 2 3 2 2" xfId="20413" xr:uid="{00000000-0005-0000-0000-00001B1A0000}"/>
    <cellStyle name="Normal 2 8 6 2 3 3" xfId="16005" xr:uid="{00000000-0005-0000-0000-00001C1A0000}"/>
    <cellStyle name="Normal 2 8 6 2 4" xfId="4488" xr:uid="{00000000-0005-0000-0000-00001D1A0000}"/>
    <cellStyle name="Normal 2 8 6 2 4 2" xfId="10581" xr:uid="{00000000-0005-0000-0000-00001E1A0000}"/>
    <cellStyle name="Normal 2 8 6 2 4 2 2" xfId="18549" xr:uid="{00000000-0005-0000-0000-00001F1A0000}"/>
    <cellStyle name="Normal 2 8 6 2 4 3" xfId="14140" xr:uid="{00000000-0005-0000-0000-0000201A0000}"/>
    <cellStyle name="Normal 2 8 6 2 5" xfId="21406" xr:uid="{00000000-0005-0000-0000-0000211A0000}"/>
    <cellStyle name="Normal 2 8 6 3" xfId="2057" xr:uid="{00000000-0005-0000-0000-0000221A0000}"/>
    <cellStyle name="Normal 2 8 6 3 2" xfId="5552" xr:uid="{00000000-0005-0000-0000-0000231A0000}"/>
    <cellStyle name="Normal 2 8 6 3 2 2" xfId="11522" xr:uid="{00000000-0005-0000-0000-0000241A0000}"/>
    <cellStyle name="Normal 2 8 6 3 2 2 2" xfId="19480" xr:uid="{00000000-0005-0000-0000-0000251A0000}"/>
    <cellStyle name="Normal 2 8 6 3 2 3" xfId="15071" xr:uid="{00000000-0005-0000-0000-0000261A0000}"/>
    <cellStyle name="Normal 2 8 6 3 3" xfId="8483" xr:uid="{00000000-0005-0000-0000-0000271A0000}"/>
    <cellStyle name="Normal 2 8 6 3 3 2" xfId="16938" xr:uid="{00000000-0005-0000-0000-0000281A0000}"/>
    <cellStyle name="Normal 2 8 6 3 4" xfId="9754" xr:uid="{00000000-0005-0000-0000-0000291A0000}"/>
    <cellStyle name="Normal 2 8 6 3 4 2" xfId="17738" xr:uid="{00000000-0005-0000-0000-00002A1A0000}"/>
    <cellStyle name="Normal 2 8 6 3 5" xfId="13317" xr:uid="{00000000-0005-0000-0000-00002B1A0000}"/>
    <cellStyle name="Normal 2 8 6 4" xfId="6880" xr:uid="{00000000-0005-0000-0000-00002C1A0000}"/>
    <cellStyle name="Normal 2 8 6 4 2" xfId="12461" xr:uid="{00000000-0005-0000-0000-00002D1A0000}"/>
    <cellStyle name="Normal 2 8 6 4 2 2" xfId="20412" xr:uid="{00000000-0005-0000-0000-00002E1A0000}"/>
    <cellStyle name="Normal 2 8 6 4 3" xfId="16004" xr:uid="{00000000-0005-0000-0000-00002F1A0000}"/>
    <cellStyle name="Normal 2 8 6 5" xfId="4487" xr:uid="{00000000-0005-0000-0000-0000301A0000}"/>
    <cellStyle name="Normal 2 8 6 5 2" xfId="10580" xr:uid="{00000000-0005-0000-0000-0000311A0000}"/>
    <cellStyle name="Normal 2 8 6 5 2 2" xfId="18548" xr:uid="{00000000-0005-0000-0000-0000321A0000}"/>
    <cellStyle name="Normal 2 8 6 5 3" xfId="14139" xr:uid="{00000000-0005-0000-0000-0000331A0000}"/>
    <cellStyle name="Normal 2 8 6 6" xfId="21405" xr:uid="{00000000-0005-0000-0000-0000341A0000}"/>
    <cellStyle name="Normal 2 8 7" xfId="2058" xr:uid="{00000000-0005-0000-0000-0000351A0000}"/>
    <cellStyle name="Normal 2 8 7 2" xfId="2059" xr:uid="{00000000-0005-0000-0000-0000361A0000}"/>
    <cellStyle name="Normal 2 8 7 2 2" xfId="5554" xr:uid="{00000000-0005-0000-0000-0000371A0000}"/>
    <cellStyle name="Normal 2 8 7 2 2 2" xfId="11524" xr:uid="{00000000-0005-0000-0000-0000381A0000}"/>
    <cellStyle name="Normal 2 8 7 2 2 2 2" xfId="19482" xr:uid="{00000000-0005-0000-0000-0000391A0000}"/>
    <cellStyle name="Normal 2 8 7 2 2 3" xfId="15073" xr:uid="{00000000-0005-0000-0000-00003A1A0000}"/>
    <cellStyle name="Normal 2 8 7 2 3" xfId="8484" xr:uid="{00000000-0005-0000-0000-00003B1A0000}"/>
    <cellStyle name="Normal 2 8 7 2 3 2" xfId="16939" xr:uid="{00000000-0005-0000-0000-00003C1A0000}"/>
    <cellStyle name="Normal 2 8 7 2 4" xfId="9755" xr:uid="{00000000-0005-0000-0000-00003D1A0000}"/>
    <cellStyle name="Normal 2 8 7 2 4 2" xfId="17739" xr:uid="{00000000-0005-0000-0000-00003E1A0000}"/>
    <cellStyle name="Normal 2 8 7 2 5" xfId="13318" xr:uid="{00000000-0005-0000-0000-00003F1A0000}"/>
    <cellStyle name="Normal 2 8 7 3" xfId="6882" xr:uid="{00000000-0005-0000-0000-0000401A0000}"/>
    <cellStyle name="Normal 2 8 7 3 2" xfId="12463" xr:uid="{00000000-0005-0000-0000-0000411A0000}"/>
    <cellStyle name="Normal 2 8 7 3 2 2" xfId="20414" xr:uid="{00000000-0005-0000-0000-0000421A0000}"/>
    <cellStyle name="Normal 2 8 7 3 3" xfId="16006" xr:uid="{00000000-0005-0000-0000-0000431A0000}"/>
    <cellStyle name="Normal 2 8 7 4" xfId="4489" xr:uid="{00000000-0005-0000-0000-0000441A0000}"/>
    <cellStyle name="Normal 2 8 7 4 2" xfId="10582" xr:uid="{00000000-0005-0000-0000-0000451A0000}"/>
    <cellStyle name="Normal 2 8 7 4 2 2" xfId="18550" xr:uid="{00000000-0005-0000-0000-0000461A0000}"/>
    <cellStyle name="Normal 2 8 7 4 3" xfId="14141" xr:uid="{00000000-0005-0000-0000-0000471A0000}"/>
    <cellStyle name="Normal 2 8 7 5" xfId="21407" xr:uid="{00000000-0005-0000-0000-0000481A0000}"/>
    <cellStyle name="Normal 2 8 8" xfId="2060" xr:uid="{00000000-0005-0000-0000-0000491A0000}"/>
    <cellStyle name="Normal 2 8 8 2" xfId="5537" xr:uid="{00000000-0005-0000-0000-00004A1A0000}"/>
    <cellStyle name="Normal 2 8 8 2 2" xfId="11507" xr:uid="{00000000-0005-0000-0000-00004B1A0000}"/>
    <cellStyle name="Normal 2 8 8 2 2 2" xfId="19465" xr:uid="{00000000-0005-0000-0000-00004C1A0000}"/>
    <cellStyle name="Normal 2 8 8 2 3" xfId="15056" xr:uid="{00000000-0005-0000-0000-00004D1A0000}"/>
    <cellStyle name="Normal 2 8 8 3" xfId="8485" xr:uid="{00000000-0005-0000-0000-00004E1A0000}"/>
    <cellStyle name="Normal 2 8 8 3 2" xfId="16940" xr:uid="{00000000-0005-0000-0000-00004F1A0000}"/>
    <cellStyle name="Normal 2 8 8 4" xfId="9756" xr:uid="{00000000-0005-0000-0000-0000501A0000}"/>
    <cellStyle name="Normal 2 8 8 4 2" xfId="17740" xr:uid="{00000000-0005-0000-0000-0000511A0000}"/>
    <cellStyle name="Normal 2 8 8 5" xfId="13319" xr:uid="{00000000-0005-0000-0000-0000521A0000}"/>
    <cellStyle name="Normal 2 8 9" xfId="6865" xr:uid="{00000000-0005-0000-0000-0000531A0000}"/>
    <cellStyle name="Normal 2 8 9 2" xfId="12446" xr:uid="{00000000-0005-0000-0000-0000541A0000}"/>
    <cellStyle name="Normal 2 8 9 2 2" xfId="20397" xr:uid="{00000000-0005-0000-0000-0000551A0000}"/>
    <cellStyle name="Normal 2 8 9 3" xfId="15989" xr:uid="{00000000-0005-0000-0000-0000561A0000}"/>
    <cellStyle name="Normal 2 9" xfId="2061" xr:uid="{00000000-0005-0000-0000-0000571A0000}"/>
    <cellStyle name="Normal 2_01-15-10 Blank BOQ" xfId="2062" xr:uid="{00000000-0005-0000-0000-0000581A0000}"/>
    <cellStyle name="Normal 20" xfId="2063" xr:uid="{00000000-0005-0000-0000-0000591A0000}"/>
    <cellStyle name="Normal 20 2" xfId="2064" xr:uid="{00000000-0005-0000-0000-00005A1A0000}"/>
    <cellStyle name="Normal 20 2 2" xfId="4491" xr:uid="{00000000-0005-0000-0000-00005B1A0000}"/>
    <cellStyle name="Normal 20 3" xfId="4490" xr:uid="{00000000-0005-0000-0000-00005C1A0000}"/>
    <cellStyle name="Normal 20_Book1" xfId="2065" xr:uid="{00000000-0005-0000-0000-00005D1A0000}"/>
    <cellStyle name="Normal 200" xfId="6283" xr:uid="{00000000-0005-0000-0000-00005E1A0000}"/>
    <cellStyle name="Normal 201" xfId="2066" xr:uid="{00000000-0005-0000-0000-00005F1A0000}"/>
    <cellStyle name="Normal 202" xfId="6302" xr:uid="{00000000-0005-0000-0000-0000601A0000}"/>
    <cellStyle name="Normal 203" xfId="6303" xr:uid="{00000000-0005-0000-0000-0000611A0000}"/>
    <cellStyle name="Normal 204" xfId="8178" xr:uid="{00000000-0005-0000-0000-0000621A0000}"/>
    <cellStyle name="Normal 205" xfId="8197" xr:uid="{00000000-0005-0000-0000-0000631A0000}"/>
    <cellStyle name="Normal 206" xfId="8196" xr:uid="{00000000-0005-0000-0000-0000641A0000}"/>
    <cellStyle name="Normal 207" xfId="4193" xr:uid="{00000000-0005-0000-0000-0000651A0000}"/>
    <cellStyle name="Normal 208" xfId="8184" xr:uid="{00000000-0005-0000-0000-0000661A0000}"/>
    <cellStyle name="Normal 209" xfId="8194" xr:uid="{00000000-0005-0000-0000-0000671A0000}"/>
    <cellStyle name="Normal 21" xfId="2067" xr:uid="{00000000-0005-0000-0000-0000681A0000}"/>
    <cellStyle name="Normal 21 2" xfId="2068" xr:uid="{00000000-0005-0000-0000-0000691A0000}"/>
    <cellStyle name="Normal 21 2 2" xfId="4493" xr:uid="{00000000-0005-0000-0000-00006A1A0000}"/>
    <cellStyle name="Normal 21 3" xfId="4492" xr:uid="{00000000-0005-0000-0000-00006B1A0000}"/>
    <cellStyle name="Normal 21_Book1" xfId="2069" xr:uid="{00000000-0005-0000-0000-00006C1A0000}"/>
    <cellStyle name="Normal 210" xfId="4851" xr:uid="{00000000-0005-0000-0000-00006D1A0000}"/>
    <cellStyle name="Normal 211" xfId="8177" xr:uid="{00000000-0005-0000-0000-00006E1A0000}"/>
    <cellStyle name="Normal 212" xfId="8172" xr:uid="{00000000-0005-0000-0000-00006F1A0000}"/>
    <cellStyle name="Normal 213" xfId="4383" xr:uid="{00000000-0005-0000-0000-0000701A0000}"/>
    <cellStyle name="Normal 214" xfId="4453" xr:uid="{00000000-0005-0000-0000-0000711A0000}"/>
    <cellStyle name="Normal 215" xfId="8190" xr:uid="{00000000-0005-0000-0000-0000721A0000}"/>
    <cellStyle name="Normal 216" xfId="4200" xr:uid="{00000000-0005-0000-0000-0000731A0000}"/>
    <cellStyle name="Normal 217" xfId="4384" xr:uid="{00000000-0005-0000-0000-0000741A0000}"/>
    <cellStyle name="Normal 218" xfId="4381" xr:uid="{00000000-0005-0000-0000-0000751A0000}"/>
    <cellStyle name="Normal 219" xfId="8187" xr:uid="{00000000-0005-0000-0000-0000761A0000}"/>
    <cellStyle name="Normal 22" xfId="2070" xr:uid="{00000000-0005-0000-0000-0000771A0000}"/>
    <cellStyle name="Normal 22 2" xfId="2071" xr:uid="{00000000-0005-0000-0000-0000781A0000}"/>
    <cellStyle name="Normal 22 2 2" xfId="4495" xr:uid="{00000000-0005-0000-0000-0000791A0000}"/>
    <cellStyle name="Normal 22 3" xfId="4494" xr:uid="{00000000-0005-0000-0000-00007A1A0000}"/>
    <cellStyle name="Normal 22_Book1" xfId="2072" xr:uid="{00000000-0005-0000-0000-00007B1A0000}"/>
    <cellStyle name="Normal 220" xfId="8193" xr:uid="{00000000-0005-0000-0000-00007C1A0000}"/>
    <cellStyle name="Normal 221" xfId="8180" xr:uid="{00000000-0005-0000-0000-00007D1A0000}"/>
    <cellStyle name="Normal 222" xfId="8191" xr:uid="{00000000-0005-0000-0000-00007E1A0000}"/>
    <cellStyle name="Normal 223" xfId="8183" xr:uid="{00000000-0005-0000-0000-00007F1A0000}"/>
    <cellStyle name="Normal 224" xfId="4379" xr:uid="{00000000-0005-0000-0000-0000801A0000}"/>
    <cellStyle name="Normal 225" xfId="8195" xr:uid="{00000000-0005-0000-0000-0000811A0000}"/>
    <cellStyle name="Normal 226" xfId="8188" xr:uid="{00000000-0005-0000-0000-0000821A0000}"/>
    <cellStyle name="Normal 227" xfId="8174" xr:uid="{00000000-0005-0000-0000-0000831A0000}"/>
    <cellStyle name="Normal 228" xfId="8176" xr:uid="{00000000-0005-0000-0000-0000841A0000}"/>
    <cellStyle name="Normal 229" xfId="8186" xr:uid="{00000000-0005-0000-0000-0000851A0000}"/>
    <cellStyle name="Normal 23" xfId="2073" xr:uid="{00000000-0005-0000-0000-0000861A0000}"/>
    <cellStyle name="Normal 23 2" xfId="2074" xr:uid="{00000000-0005-0000-0000-0000871A0000}"/>
    <cellStyle name="Normal 23 2 2" xfId="4497" xr:uid="{00000000-0005-0000-0000-0000881A0000}"/>
    <cellStyle name="Normal 23 3" xfId="4496" xr:uid="{00000000-0005-0000-0000-0000891A0000}"/>
    <cellStyle name="Normal 23_Book1" xfId="2075" xr:uid="{00000000-0005-0000-0000-00008A1A0000}"/>
    <cellStyle name="Normal 230" xfId="8192" xr:uid="{00000000-0005-0000-0000-00008B1A0000}"/>
    <cellStyle name="Normal 231" xfId="8185" xr:uid="{00000000-0005-0000-0000-00008C1A0000}"/>
    <cellStyle name="Normal 232" xfId="4853" xr:uid="{00000000-0005-0000-0000-00008D1A0000}"/>
    <cellStyle name="Normal 233" xfId="4448" xr:uid="{00000000-0005-0000-0000-00008E1A0000}"/>
    <cellStyle name="Normal 234" xfId="4239" xr:uid="{00000000-0005-0000-0000-00008F1A0000}"/>
    <cellStyle name="Normal 235" xfId="8189" xr:uid="{00000000-0005-0000-0000-0000901A0000}"/>
    <cellStyle name="Normal 236" xfId="8181" xr:uid="{00000000-0005-0000-0000-0000911A0000}"/>
    <cellStyle name="Normal 237" xfId="8198" xr:uid="{00000000-0005-0000-0000-0000921A0000}"/>
    <cellStyle name="Normal 238" xfId="8182" xr:uid="{00000000-0005-0000-0000-0000931A0000}"/>
    <cellStyle name="Normal 239" xfId="8199" xr:uid="{00000000-0005-0000-0000-0000941A0000}"/>
    <cellStyle name="Normal 24" xfId="2076" xr:uid="{00000000-0005-0000-0000-0000951A0000}"/>
    <cellStyle name="Normal 24 2" xfId="2077" xr:uid="{00000000-0005-0000-0000-0000961A0000}"/>
    <cellStyle name="Normal 24 2 2" xfId="4499" xr:uid="{00000000-0005-0000-0000-0000971A0000}"/>
    <cellStyle name="Normal 24 3" xfId="4498" xr:uid="{00000000-0005-0000-0000-0000981A0000}"/>
    <cellStyle name="Normal 24_Book1" xfId="2078" xr:uid="{00000000-0005-0000-0000-0000991A0000}"/>
    <cellStyle name="Normal 240" xfId="4382" xr:uid="{00000000-0005-0000-0000-00009A1A0000}"/>
    <cellStyle name="Normal 241" xfId="8179" xr:uid="{00000000-0005-0000-0000-00009B1A0000}"/>
    <cellStyle name="Normal 242" xfId="8175" xr:uid="{00000000-0005-0000-0000-00009C1A0000}"/>
    <cellStyle name="Normal 243" xfId="8173" xr:uid="{00000000-0005-0000-0000-00009D1A0000}"/>
    <cellStyle name="Normal 244" xfId="8206" xr:uid="{00000000-0005-0000-0000-00009E1A0000}"/>
    <cellStyle name="Normal 245" xfId="8201" xr:uid="{00000000-0005-0000-0000-00009F1A0000}"/>
    <cellStyle name="Normal 246" xfId="8212" xr:uid="{00000000-0005-0000-0000-0000A01A0000}"/>
    <cellStyle name="Normal 247" xfId="8202" xr:uid="{00000000-0005-0000-0000-0000A11A0000}"/>
    <cellStyle name="Normal 248" xfId="9229" xr:uid="{00000000-0005-0000-0000-0000A21A0000}"/>
    <cellStyle name="Normal 249" xfId="9379" xr:uid="{00000000-0005-0000-0000-0000A31A0000}"/>
    <cellStyle name="Normal 25" xfId="2079" xr:uid="{00000000-0005-0000-0000-0000A41A0000}"/>
    <cellStyle name="Normal 25 2" xfId="2080" xr:uid="{00000000-0005-0000-0000-0000A51A0000}"/>
    <cellStyle name="Normal 25 2 2" xfId="4501" xr:uid="{00000000-0005-0000-0000-0000A61A0000}"/>
    <cellStyle name="Normal 25 3" xfId="4500" xr:uid="{00000000-0005-0000-0000-0000A71A0000}"/>
    <cellStyle name="Normal 25_Book1" xfId="2081" xr:uid="{00000000-0005-0000-0000-0000A81A0000}"/>
    <cellStyle name="Normal 250" xfId="9226" xr:uid="{00000000-0005-0000-0000-0000A91A0000}"/>
    <cellStyle name="Normal 251" xfId="9380" xr:uid="{00000000-0005-0000-0000-0000AA1A0000}"/>
    <cellStyle name="Normal 252" xfId="9381" xr:uid="{00000000-0005-0000-0000-0000AB1A0000}"/>
    <cellStyle name="Normal 253" xfId="9378" xr:uid="{00000000-0005-0000-0000-0000AC1A0000}"/>
    <cellStyle name="Normal 254" xfId="9382" xr:uid="{00000000-0005-0000-0000-0000AD1A0000}"/>
    <cellStyle name="Normal 255" xfId="9377" xr:uid="{00000000-0005-0000-0000-0000AE1A0000}"/>
    <cellStyle name="Normal 256" xfId="9213" xr:uid="{00000000-0005-0000-0000-0000AF1A0000}"/>
    <cellStyle name="Normal 257" xfId="9384" xr:uid="{00000000-0005-0000-0000-0000B01A0000}"/>
    <cellStyle name="Normal 258" xfId="9386" xr:uid="{00000000-0005-0000-0000-0000B11A0000}"/>
    <cellStyle name="Normal 259" xfId="9383" xr:uid="{00000000-0005-0000-0000-0000B21A0000}"/>
    <cellStyle name="Normal 26" xfId="2082" xr:uid="{00000000-0005-0000-0000-0000B31A0000}"/>
    <cellStyle name="Normal 26 2" xfId="2083" xr:uid="{00000000-0005-0000-0000-0000B41A0000}"/>
    <cellStyle name="Normal 26 2 2" xfId="4503" xr:uid="{00000000-0005-0000-0000-0000B51A0000}"/>
    <cellStyle name="Normal 26 3" xfId="4502" xr:uid="{00000000-0005-0000-0000-0000B61A0000}"/>
    <cellStyle name="Normal 26_Book1" xfId="2084" xr:uid="{00000000-0005-0000-0000-0000B71A0000}"/>
    <cellStyle name="Normal 260" xfId="9385" xr:uid="{00000000-0005-0000-0000-0000B81A0000}"/>
    <cellStyle name="Normal 261" xfId="9387" xr:uid="{00000000-0005-0000-0000-0000B91A0000}"/>
    <cellStyle name="Normal 262" xfId="9388" xr:uid="{00000000-0005-0000-0000-0000BA1A0000}"/>
    <cellStyle name="Normal 263" xfId="9389" xr:uid="{00000000-0005-0000-0000-0000BB1A0000}"/>
    <cellStyle name="Normal 264" xfId="9208" xr:uid="{00000000-0005-0000-0000-0000BC1A0000}"/>
    <cellStyle name="Normal 265" xfId="9392" xr:uid="{00000000-0005-0000-0000-0000BD1A0000}"/>
    <cellStyle name="Normal 266" xfId="9207" xr:uid="{00000000-0005-0000-0000-0000BE1A0000}"/>
    <cellStyle name="Normal 267" xfId="9391" xr:uid="{00000000-0005-0000-0000-0000BF1A0000}"/>
    <cellStyle name="Normal 268" xfId="9393" xr:uid="{00000000-0005-0000-0000-0000C01A0000}"/>
    <cellStyle name="Normal 269" xfId="9390" xr:uid="{00000000-0005-0000-0000-0000C11A0000}"/>
    <cellStyle name="Normal 27" xfId="2085" xr:uid="{00000000-0005-0000-0000-0000C21A0000}"/>
    <cellStyle name="Normal 27 2" xfId="2086" xr:uid="{00000000-0005-0000-0000-0000C31A0000}"/>
    <cellStyle name="Normal 27 2 2" xfId="4505" xr:uid="{00000000-0005-0000-0000-0000C41A0000}"/>
    <cellStyle name="Normal 27 3" xfId="4504" xr:uid="{00000000-0005-0000-0000-0000C51A0000}"/>
    <cellStyle name="Normal 27_Book1" xfId="2087" xr:uid="{00000000-0005-0000-0000-0000C61A0000}"/>
    <cellStyle name="Normal 270" xfId="9198" xr:uid="{00000000-0005-0000-0000-0000C71A0000}"/>
    <cellStyle name="Normal 271" xfId="9394" xr:uid="{00000000-0005-0000-0000-0000C81A0000}"/>
    <cellStyle name="Normal 272" xfId="9195" xr:uid="{00000000-0005-0000-0000-0000C91A0000}"/>
    <cellStyle name="Normal 273" xfId="8222" xr:uid="{00000000-0005-0000-0000-0000CA1A0000}"/>
    <cellStyle name="Normal 274" xfId="9350" xr:uid="{00000000-0005-0000-0000-0000CB1A0000}"/>
    <cellStyle name="Normal 275" xfId="8210" xr:uid="{00000000-0005-0000-0000-0000CC1A0000}"/>
    <cellStyle name="Normal 276" xfId="8252" xr:uid="{00000000-0005-0000-0000-0000CD1A0000}"/>
    <cellStyle name="Normal 277" xfId="9395" xr:uid="{00000000-0005-0000-0000-0000CE1A0000}"/>
    <cellStyle name="Normal 278" xfId="8312" xr:uid="{00000000-0005-0000-0000-0000CF1A0000}"/>
    <cellStyle name="Normal 279" xfId="8334" xr:uid="{00000000-0005-0000-0000-0000D01A0000}"/>
    <cellStyle name="Normal 28" xfId="2088" xr:uid="{00000000-0005-0000-0000-0000D11A0000}"/>
    <cellStyle name="Normal 28 2" xfId="2089" xr:uid="{00000000-0005-0000-0000-0000D21A0000}"/>
    <cellStyle name="Normal 28 2 2" xfId="4507" xr:uid="{00000000-0005-0000-0000-0000D31A0000}"/>
    <cellStyle name="Normal 28 3" xfId="4506" xr:uid="{00000000-0005-0000-0000-0000D41A0000}"/>
    <cellStyle name="Normal 28_Book1" xfId="2090" xr:uid="{00000000-0005-0000-0000-0000D51A0000}"/>
    <cellStyle name="Normal 280" xfId="8879" xr:uid="{00000000-0005-0000-0000-0000D61A0000}"/>
    <cellStyle name="Normal 281" xfId="8990" xr:uid="{00000000-0005-0000-0000-0000D71A0000}"/>
    <cellStyle name="Normal 282" xfId="9348" xr:uid="{00000000-0005-0000-0000-0000D81A0000}"/>
    <cellStyle name="Normal 283" xfId="8251" xr:uid="{00000000-0005-0000-0000-0000D91A0000}"/>
    <cellStyle name="Normal 284" xfId="8670" xr:uid="{00000000-0005-0000-0000-0000DA1A0000}"/>
    <cellStyle name="Normal 285" xfId="9367" xr:uid="{00000000-0005-0000-0000-0000DB1A0000}"/>
    <cellStyle name="Normal 286" xfId="9396" xr:uid="{00000000-0005-0000-0000-0000DC1A0000}"/>
    <cellStyle name="Normal 287" xfId="8856" xr:uid="{00000000-0005-0000-0000-0000DD1A0000}"/>
    <cellStyle name="Normal 288" xfId="8664" xr:uid="{00000000-0005-0000-0000-0000DE1A0000}"/>
    <cellStyle name="Normal 289" xfId="8249" xr:uid="{00000000-0005-0000-0000-0000DF1A0000}"/>
    <cellStyle name="Normal 29" xfId="2091" xr:uid="{00000000-0005-0000-0000-0000E01A0000}"/>
    <cellStyle name="Normal 29 2" xfId="2092" xr:uid="{00000000-0005-0000-0000-0000E11A0000}"/>
    <cellStyle name="Normal 29 2 2" xfId="4509" xr:uid="{00000000-0005-0000-0000-0000E21A0000}"/>
    <cellStyle name="Normal 29 3" xfId="4508" xr:uid="{00000000-0005-0000-0000-0000E31A0000}"/>
    <cellStyle name="Normal 29_Book1" xfId="2093" xr:uid="{00000000-0005-0000-0000-0000E41A0000}"/>
    <cellStyle name="Normal 290" xfId="8724" xr:uid="{00000000-0005-0000-0000-0000E51A0000}"/>
    <cellStyle name="Normal 291" xfId="9368" xr:uid="{00000000-0005-0000-0000-0000E61A0000}"/>
    <cellStyle name="Normal 292" xfId="9369" xr:uid="{00000000-0005-0000-0000-0000E71A0000}"/>
    <cellStyle name="Normal 293" xfId="8628" xr:uid="{00000000-0005-0000-0000-0000E81A0000}"/>
    <cellStyle name="Normal 294" xfId="9517" xr:uid="{00000000-0005-0000-0000-0000E91A0000}"/>
    <cellStyle name="Normal 295" xfId="9533" xr:uid="{00000000-0005-0000-0000-0000EA1A0000}"/>
    <cellStyle name="Normal 296" xfId="9405" xr:uid="{00000000-0005-0000-0000-0000EB1A0000}"/>
    <cellStyle name="Normal 297" xfId="9410" xr:uid="{00000000-0005-0000-0000-0000EC1A0000}"/>
    <cellStyle name="Normal 298" xfId="9420" xr:uid="{00000000-0005-0000-0000-0000ED1A0000}"/>
    <cellStyle name="Normal 299" xfId="9490" xr:uid="{00000000-0005-0000-0000-0000EE1A0000}"/>
    <cellStyle name="Normal 3" xfId="2094" xr:uid="{00000000-0005-0000-0000-0000EF1A0000}"/>
    <cellStyle name="Normal 3 10" xfId="2095" xr:uid="{00000000-0005-0000-0000-0000F01A0000}"/>
    <cellStyle name="Normal 3 10 2" xfId="2096" xr:uid="{00000000-0005-0000-0000-0000F11A0000}"/>
    <cellStyle name="Normal 3 10 2 2" xfId="2097" xr:uid="{00000000-0005-0000-0000-0000F21A0000}"/>
    <cellStyle name="Normal 3 10 2 2 2" xfId="2098" xr:uid="{00000000-0005-0000-0000-0000F31A0000}"/>
    <cellStyle name="Normal 3 10 2 2 2 2" xfId="5558" xr:uid="{00000000-0005-0000-0000-0000F41A0000}"/>
    <cellStyle name="Normal 3 10 2 2 2 2 2" xfId="11527" xr:uid="{00000000-0005-0000-0000-0000F51A0000}"/>
    <cellStyle name="Normal 3 10 2 2 2 2 2 2" xfId="19485" xr:uid="{00000000-0005-0000-0000-0000F61A0000}"/>
    <cellStyle name="Normal 3 10 2 2 2 2 3" xfId="15076" xr:uid="{00000000-0005-0000-0000-0000F71A0000}"/>
    <cellStyle name="Normal 3 10 2 2 2 3" xfId="8486" xr:uid="{00000000-0005-0000-0000-0000F81A0000}"/>
    <cellStyle name="Normal 3 10 2 2 2 3 2" xfId="16941" xr:uid="{00000000-0005-0000-0000-0000F91A0000}"/>
    <cellStyle name="Normal 3 10 2 2 2 4" xfId="9757" xr:uid="{00000000-0005-0000-0000-0000FA1A0000}"/>
    <cellStyle name="Normal 3 10 2 2 2 4 2" xfId="17741" xr:uid="{00000000-0005-0000-0000-0000FB1A0000}"/>
    <cellStyle name="Normal 3 10 2 2 2 5" xfId="13321" xr:uid="{00000000-0005-0000-0000-0000FC1A0000}"/>
    <cellStyle name="Normal 3 10 2 2 3" xfId="6894" xr:uid="{00000000-0005-0000-0000-0000FD1A0000}"/>
    <cellStyle name="Normal 3 10 2 2 3 2" xfId="12466" xr:uid="{00000000-0005-0000-0000-0000FE1A0000}"/>
    <cellStyle name="Normal 3 10 2 2 3 2 2" xfId="20417" xr:uid="{00000000-0005-0000-0000-0000FF1A0000}"/>
    <cellStyle name="Normal 3 10 2 2 3 3" xfId="16009" xr:uid="{00000000-0005-0000-0000-0000001B0000}"/>
    <cellStyle name="Normal 3 10 2 2 4" xfId="4512" xr:uid="{00000000-0005-0000-0000-0000011B0000}"/>
    <cellStyle name="Normal 3 10 2 2 4 2" xfId="10585" xr:uid="{00000000-0005-0000-0000-0000021B0000}"/>
    <cellStyle name="Normal 3 10 2 2 4 2 2" xfId="18553" xr:uid="{00000000-0005-0000-0000-0000031B0000}"/>
    <cellStyle name="Normal 3 10 2 2 4 3" xfId="14144" xr:uid="{00000000-0005-0000-0000-0000041B0000}"/>
    <cellStyle name="Normal 3 10 2 2 5" xfId="21410" xr:uid="{00000000-0005-0000-0000-0000051B0000}"/>
    <cellStyle name="Normal 3 10 2 3" xfId="2099" xr:uid="{00000000-0005-0000-0000-0000061B0000}"/>
    <cellStyle name="Normal 3 10 2 3 2" xfId="5557" xr:uid="{00000000-0005-0000-0000-0000071B0000}"/>
    <cellStyle name="Normal 3 10 2 3 2 2" xfId="11526" xr:uid="{00000000-0005-0000-0000-0000081B0000}"/>
    <cellStyle name="Normal 3 10 2 3 2 2 2" xfId="19484" xr:uid="{00000000-0005-0000-0000-0000091B0000}"/>
    <cellStyle name="Normal 3 10 2 3 2 3" xfId="15075" xr:uid="{00000000-0005-0000-0000-00000A1B0000}"/>
    <cellStyle name="Normal 3 10 2 3 3" xfId="8487" xr:uid="{00000000-0005-0000-0000-00000B1B0000}"/>
    <cellStyle name="Normal 3 10 2 3 3 2" xfId="16942" xr:uid="{00000000-0005-0000-0000-00000C1B0000}"/>
    <cellStyle name="Normal 3 10 2 3 4" xfId="9758" xr:uid="{00000000-0005-0000-0000-00000D1B0000}"/>
    <cellStyle name="Normal 3 10 2 3 4 2" xfId="17742" xr:uid="{00000000-0005-0000-0000-00000E1B0000}"/>
    <cellStyle name="Normal 3 10 2 3 5" xfId="13322" xr:uid="{00000000-0005-0000-0000-00000F1B0000}"/>
    <cellStyle name="Normal 3 10 2 4" xfId="6893" xr:uid="{00000000-0005-0000-0000-0000101B0000}"/>
    <cellStyle name="Normal 3 10 2 4 2" xfId="12465" xr:uid="{00000000-0005-0000-0000-0000111B0000}"/>
    <cellStyle name="Normal 3 10 2 4 2 2" xfId="20416" xr:uid="{00000000-0005-0000-0000-0000121B0000}"/>
    <cellStyle name="Normal 3 10 2 4 3" xfId="16008" xr:uid="{00000000-0005-0000-0000-0000131B0000}"/>
    <cellStyle name="Normal 3 10 2 5" xfId="4511" xr:uid="{00000000-0005-0000-0000-0000141B0000}"/>
    <cellStyle name="Normal 3 10 2 5 2" xfId="10584" xr:uid="{00000000-0005-0000-0000-0000151B0000}"/>
    <cellStyle name="Normal 3 10 2 5 2 2" xfId="18552" xr:uid="{00000000-0005-0000-0000-0000161B0000}"/>
    <cellStyle name="Normal 3 10 2 5 3" xfId="14143" xr:uid="{00000000-0005-0000-0000-0000171B0000}"/>
    <cellStyle name="Normal 3 10 2 6" xfId="21409" xr:uid="{00000000-0005-0000-0000-0000181B0000}"/>
    <cellStyle name="Normal 3 10 3" xfId="2100" xr:uid="{00000000-0005-0000-0000-0000191B0000}"/>
    <cellStyle name="Normal 3 10 3 2" xfId="2101" xr:uid="{00000000-0005-0000-0000-00001A1B0000}"/>
    <cellStyle name="Normal 3 10 3 2 2" xfId="5559" xr:uid="{00000000-0005-0000-0000-00001B1B0000}"/>
    <cellStyle name="Normal 3 10 3 2 2 2" xfId="11528" xr:uid="{00000000-0005-0000-0000-00001C1B0000}"/>
    <cellStyle name="Normal 3 10 3 2 2 2 2" xfId="19486" xr:uid="{00000000-0005-0000-0000-00001D1B0000}"/>
    <cellStyle name="Normal 3 10 3 2 2 3" xfId="15077" xr:uid="{00000000-0005-0000-0000-00001E1B0000}"/>
    <cellStyle name="Normal 3 10 3 2 3" xfId="8488" xr:uid="{00000000-0005-0000-0000-00001F1B0000}"/>
    <cellStyle name="Normal 3 10 3 2 3 2" xfId="16943" xr:uid="{00000000-0005-0000-0000-0000201B0000}"/>
    <cellStyle name="Normal 3 10 3 2 4" xfId="9759" xr:uid="{00000000-0005-0000-0000-0000211B0000}"/>
    <cellStyle name="Normal 3 10 3 2 4 2" xfId="17743" xr:uid="{00000000-0005-0000-0000-0000221B0000}"/>
    <cellStyle name="Normal 3 10 3 2 5" xfId="13323" xr:uid="{00000000-0005-0000-0000-0000231B0000}"/>
    <cellStyle name="Normal 3 10 3 3" xfId="6895" xr:uid="{00000000-0005-0000-0000-0000241B0000}"/>
    <cellStyle name="Normal 3 10 3 3 2" xfId="12467" xr:uid="{00000000-0005-0000-0000-0000251B0000}"/>
    <cellStyle name="Normal 3 10 3 3 2 2" xfId="20418" xr:uid="{00000000-0005-0000-0000-0000261B0000}"/>
    <cellStyle name="Normal 3 10 3 3 3" xfId="16010" xr:uid="{00000000-0005-0000-0000-0000271B0000}"/>
    <cellStyle name="Normal 3 10 3 4" xfId="4513" xr:uid="{00000000-0005-0000-0000-0000281B0000}"/>
    <cellStyle name="Normal 3 10 3 4 2" xfId="10586" xr:uid="{00000000-0005-0000-0000-0000291B0000}"/>
    <cellStyle name="Normal 3 10 3 4 2 2" xfId="18554" xr:uid="{00000000-0005-0000-0000-00002A1B0000}"/>
    <cellStyle name="Normal 3 10 3 4 3" xfId="14145" xr:uid="{00000000-0005-0000-0000-00002B1B0000}"/>
    <cellStyle name="Normal 3 10 3 5" xfId="21411" xr:uid="{00000000-0005-0000-0000-00002C1B0000}"/>
    <cellStyle name="Normal 3 10 4" xfId="2102" xr:uid="{00000000-0005-0000-0000-00002D1B0000}"/>
    <cellStyle name="Normal 3 10 4 2" xfId="5556" xr:uid="{00000000-0005-0000-0000-00002E1B0000}"/>
    <cellStyle name="Normal 3 10 4 2 2" xfId="11525" xr:uid="{00000000-0005-0000-0000-00002F1B0000}"/>
    <cellStyle name="Normal 3 10 4 2 2 2" xfId="19483" xr:uid="{00000000-0005-0000-0000-0000301B0000}"/>
    <cellStyle name="Normal 3 10 4 2 3" xfId="15074" xr:uid="{00000000-0005-0000-0000-0000311B0000}"/>
    <cellStyle name="Normal 3 10 4 3" xfId="8489" xr:uid="{00000000-0005-0000-0000-0000321B0000}"/>
    <cellStyle name="Normal 3 10 4 3 2" xfId="16944" xr:uid="{00000000-0005-0000-0000-0000331B0000}"/>
    <cellStyle name="Normal 3 10 4 4" xfId="9760" xr:uid="{00000000-0005-0000-0000-0000341B0000}"/>
    <cellStyle name="Normal 3 10 4 4 2" xfId="17744" xr:uid="{00000000-0005-0000-0000-0000351B0000}"/>
    <cellStyle name="Normal 3 10 4 5" xfId="13324" xr:uid="{00000000-0005-0000-0000-0000361B0000}"/>
    <cellStyle name="Normal 3 10 5" xfId="6892" xr:uid="{00000000-0005-0000-0000-0000371B0000}"/>
    <cellStyle name="Normal 3 10 5 2" xfId="12464" xr:uid="{00000000-0005-0000-0000-0000381B0000}"/>
    <cellStyle name="Normal 3 10 5 2 2" xfId="20415" xr:uid="{00000000-0005-0000-0000-0000391B0000}"/>
    <cellStyle name="Normal 3 10 5 3" xfId="16007" xr:uid="{00000000-0005-0000-0000-00003A1B0000}"/>
    <cellStyle name="Normal 3 10 6" xfId="4510" xr:uid="{00000000-0005-0000-0000-00003B1B0000}"/>
    <cellStyle name="Normal 3 10 6 2" xfId="10583" xr:uid="{00000000-0005-0000-0000-00003C1B0000}"/>
    <cellStyle name="Normal 3 10 6 2 2" xfId="18551" xr:uid="{00000000-0005-0000-0000-00003D1B0000}"/>
    <cellStyle name="Normal 3 10 6 3" xfId="14142" xr:uid="{00000000-0005-0000-0000-00003E1B0000}"/>
    <cellStyle name="Normal 3 10 7" xfId="21408" xr:uid="{00000000-0005-0000-0000-00003F1B0000}"/>
    <cellStyle name="Normal 3 11" xfId="2103" xr:uid="{00000000-0005-0000-0000-0000401B0000}"/>
    <cellStyle name="Normal 3 11 2" xfId="2104" xr:uid="{00000000-0005-0000-0000-0000411B0000}"/>
    <cellStyle name="Normal 3 11 2 2" xfId="2105" xr:uid="{00000000-0005-0000-0000-0000421B0000}"/>
    <cellStyle name="Normal 3 11 2 2 2" xfId="2106" xr:uid="{00000000-0005-0000-0000-0000431B0000}"/>
    <cellStyle name="Normal 3 11 2 2 2 2" xfId="5562" xr:uid="{00000000-0005-0000-0000-0000441B0000}"/>
    <cellStyle name="Normal 3 11 2 2 2 2 2" xfId="11531" xr:uid="{00000000-0005-0000-0000-0000451B0000}"/>
    <cellStyle name="Normal 3 11 2 2 2 2 2 2" xfId="19489" xr:uid="{00000000-0005-0000-0000-0000461B0000}"/>
    <cellStyle name="Normal 3 11 2 2 2 2 3" xfId="15080" xr:uid="{00000000-0005-0000-0000-0000471B0000}"/>
    <cellStyle name="Normal 3 11 2 2 2 3" xfId="8490" xr:uid="{00000000-0005-0000-0000-0000481B0000}"/>
    <cellStyle name="Normal 3 11 2 2 2 3 2" xfId="16945" xr:uid="{00000000-0005-0000-0000-0000491B0000}"/>
    <cellStyle name="Normal 3 11 2 2 2 4" xfId="9761" xr:uid="{00000000-0005-0000-0000-00004A1B0000}"/>
    <cellStyle name="Normal 3 11 2 2 2 4 2" xfId="17745" xr:uid="{00000000-0005-0000-0000-00004B1B0000}"/>
    <cellStyle name="Normal 3 11 2 2 2 5" xfId="13325" xr:uid="{00000000-0005-0000-0000-00004C1B0000}"/>
    <cellStyle name="Normal 3 11 2 2 3" xfId="6898" xr:uid="{00000000-0005-0000-0000-00004D1B0000}"/>
    <cellStyle name="Normal 3 11 2 2 3 2" xfId="12470" xr:uid="{00000000-0005-0000-0000-00004E1B0000}"/>
    <cellStyle name="Normal 3 11 2 2 3 2 2" xfId="20421" xr:uid="{00000000-0005-0000-0000-00004F1B0000}"/>
    <cellStyle name="Normal 3 11 2 2 3 3" xfId="16013" xr:uid="{00000000-0005-0000-0000-0000501B0000}"/>
    <cellStyle name="Normal 3 11 2 2 4" xfId="4516" xr:uid="{00000000-0005-0000-0000-0000511B0000}"/>
    <cellStyle name="Normal 3 11 2 2 4 2" xfId="10589" xr:uid="{00000000-0005-0000-0000-0000521B0000}"/>
    <cellStyle name="Normal 3 11 2 2 4 2 2" xfId="18557" xr:uid="{00000000-0005-0000-0000-0000531B0000}"/>
    <cellStyle name="Normal 3 11 2 2 4 3" xfId="14148" xr:uid="{00000000-0005-0000-0000-0000541B0000}"/>
    <cellStyle name="Normal 3 11 2 2 5" xfId="21414" xr:uid="{00000000-0005-0000-0000-0000551B0000}"/>
    <cellStyle name="Normal 3 11 2 3" xfId="2107" xr:uid="{00000000-0005-0000-0000-0000561B0000}"/>
    <cellStyle name="Normal 3 11 2 3 2" xfId="5561" xr:uid="{00000000-0005-0000-0000-0000571B0000}"/>
    <cellStyle name="Normal 3 11 2 3 2 2" xfId="11530" xr:uid="{00000000-0005-0000-0000-0000581B0000}"/>
    <cellStyle name="Normal 3 11 2 3 2 2 2" xfId="19488" xr:uid="{00000000-0005-0000-0000-0000591B0000}"/>
    <cellStyle name="Normal 3 11 2 3 2 3" xfId="15079" xr:uid="{00000000-0005-0000-0000-00005A1B0000}"/>
    <cellStyle name="Normal 3 11 2 3 3" xfId="8491" xr:uid="{00000000-0005-0000-0000-00005B1B0000}"/>
    <cellStyle name="Normal 3 11 2 3 3 2" xfId="16946" xr:uid="{00000000-0005-0000-0000-00005C1B0000}"/>
    <cellStyle name="Normal 3 11 2 3 4" xfId="9762" xr:uid="{00000000-0005-0000-0000-00005D1B0000}"/>
    <cellStyle name="Normal 3 11 2 3 4 2" xfId="17746" xr:uid="{00000000-0005-0000-0000-00005E1B0000}"/>
    <cellStyle name="Normal 3 11 2 3 5" xfId="13326" xr:uid="{00000000-0005-0000-0000-00005F1B0000}"/>
    <cellStyle name="Normal 3 11 2 4" xfId="6897" xr:uid="{00000000-0005-0000-0000-0000601B0000}"/>
    <cellStyle name="Normal 3 11 2 4 2" xfId="12469" xr:uid="{00000000-0005-0000-0000-0000611B0000}"/>
    <cellStyle name="Normal 3 11 2 4 2 2" xfId="20420" xr:uid="{00000000-0005-0000-0000-0000621B0000}"/>
    <cellStyle name="Normal 3 11 2 4 3" xfId="16012" xr:uid="{00000000-0005-0000-0000-0000631B0000}"/>
    <cellStyle name="Normal 3 11 2 5" xfId="4515" xr:uid="{00000000-0005-0000-0000-0000641B0000}"/>
    <cellStyle name="Normal 3 11 2 5 2" xfId="10588" xr:uid="{00000000-0005-0000-0000-0000651B0000}"/>
    <cellStyle name="Normal 3 11 2 5 2 2" xfId="18556" xr:uid="{00000000-0005-0000-0000-0000661B0000}"/>
    <cellStyle name="Normal 3 11 2 5 3" xfId="14147" xr:uid="{00000000-0005-0000-0000-0000671B0000}"/>
    <cellStyle name="Normal 3 11 2 6" xfId="21413" xr:uid="{00000000-0005-0000-0000-0000681B0000}"/>
    <cellStyle name="Normal 3 11 3" xfId="2108" xr:uid="{00000000-0005-0000-0000-0000691B0000}"/>
    <cellStyle name="Normal 3 11 3 2" xfId="2109" xr:uid="{00000000-0005-0000-0000-00006A1B0000}"/>
    <cellStyle name="Normal 3 11 3 2 2" xfId="5563" xr:uid="{00000000-0005-0000-0000-00006B1B0000}"/>
    <cellStyle name="Normal 3 11 3 2 2 2" xfId="11532" xr:uid="{00000000-0005-0000-0000-00006C1B0000}"/>
    <cellStyle name="Normal 3 11 3 2 2 2 2" xfId="19490" xr:uid="{00000000-0005-0000-0000-00006D1B0000}"/>
    <cellStyle name="Normal 3 11 3 2 2 3" xfId="15081" xr:uid="{00000000-0005-0000-0000-00006E1B0000}"/>
    <cellStyle name="Normal 3 11 3 2 3" xfId="8492" xr:uid="{00000000-0005-0000-0000-00006F1B0000}"/>
    <cellStyle name="Normal 3 11 3 2 3 2" xfId="16947" xr:uid="{00000000-0005-0000-0000-0000701B0000}"/>
    <cellStyle name="Normal 3 11 3 2 4" xfId="9763" xr:uid="{00000000-0005-0000-0000-0000711B0000}"/>
    <cellStyle name="Normal 3 11 3 2 4 2" xfId="17747" xr:uid="{00000000-0005-0000-0000-0000721B0000}"/>
    <cellStyle name="Normal 3 11 3 2 5" xfId="13327" xr:uid="{00000000-0005-0000-0000-0000731B0000}"/>
    <cellStyle name="Normal 3 11 3 3" xfId="6899" xr:uid="{00000000-0005-0000-0000-0000741B0000}"/>
    <cellStyle name="Normal 3 11 3 3 2" xfId="12471" xr:uid="{00000000-0005-0000-0000-0000751B0000}"/>
    <cellStyle name="Normal 3 11 3 3 2 2" xfId="20422" xr:uid="{00000000-0005-0000-0000-0000761B0000}"/>
    <cellStyle name="Normal 3 11 3 3 3" xfId="16014" xr:uid="{00000000-0005-0000-0000-0000771B0000}"/>
    <cellStyle name="Normal 3 11 3 4" xfId="4517" xr:uid="{00000000-0005-0000-0000-0000781B0000}"/>
    <cellStyle name="Normal 3 11 3 4 2" xfId="10590" xr:uid="{00000000-0005-0000-0000-0000791B0000}"/>
    <cellStyle name="Normal 3 11 3 4 2 2" xfId="18558" xr:uid="{00000000-0005-0000-0000-00007A1B0000}"/>
    <cellStyle name="Normal 3 11 3 4 3" xfId="14149" xr:uid="{00000000-0005-0000-0000-00007B1B0000}"/>
    <cellStyle name="Normal 3 11 3 5" xfId="21415" xr:uid="{00000000-0005-0000-0000-00007C1B0000}"/>
    <cellStyle name="Normal 3 11 4" xfId="2110" xr:uid="{00000000-0005-0000-0000-00007D1B0000}"/>
    <cellStyle name="Normal 3 11 4 2" xfId="5560" xr:uid="{00000000-0005-0000-0000-00007E1B0000}"/>
    <cellStyle name="Normal 3 11 4 2 2" xfId="11529" xr:uid="{00000000-0005-0000-0000-00007F1B0000}"/>
    <cellStyle name="Normal 3 11 4 2 2 2" xfId="19487" xr:uid="{00000000-0005-0000-0000-0000801B0000}"/>
    <cellStyle name="Normal 3 11 4 2 3" xfId="15078" xr:uid="{00000000-0005-0000-0000-0000811B0000}"/>
    <cellStyle name="Normal 3 11 4 3" xfId="8493" xr:uid="{00000000-0005-0000-0000-0000821B0000}"/>
    <cellStyle name="Normal 3 11 4 3 2" xfId="16948" xr:uid="{00000000-0005-0000-0000-0000831B0000}"/>
    <cellStyle name="Normal 3 11 4 4" xfId="9764" xr:uid="{00000000-0005-0000-0000-0000841B0000}"/>
    <cellStyle name="Normal 3 11 4 4 2" xfId="17748" xr:uid="{00000000-0005-0000-0000-0000851B0000}"/>
    <cellStyle name="Normal 3 11 4 5" xfId="13328" xr:uid="{00000000-0005-0000-0000-0000861B0000}"/>
    <cellStyle name="Normal 3 11 5" xfId="6896" xr:uid="{00000000-0005-0000-0000-0000871B0000}"/>
    <cellStyle name="Normal 3 11 5 2" xfId="12468" xr:uid="{00000000-0005-0000-0000-0000881B0000}"/>
    <cellStyle name="Normal 3 11 5 2 2" xfId="20419" xr:uid="{00000000-0005-0000-0000-0000891B0000}"/>
    <cellStyle name="Normal 3 11 5 3" xfId="16011" xr:uid="{00000000-0005-0000-0000-00008A1B0000}"/>
    <cellStyle name="Normal 3 11 6" xfId="4514" xr:uid="{00000000-0005-0000-0000-00008B1B0000}"/>
    <cellStyle name="Normal 3 11 6 2" xfId="10587" xr:uid="{00000000-0005-0000-0000-00008C1B0000}"/>
    <cellStyle name="Normal 3 11 6 2 2" xfId="18555" xr:uid="{00000000-0005-0000-0000-00008D1B0000}"/>
    <cellStyle name="Normal 3 11 6 3" xfId="14146" xr:uid="{00000000-0005-0000-0000-00008E1B0000}"/>
    <cellStyle name="Normal 3 11 7" xfId="21412" xr:uid="{00000000-0005-0000-0000-00008F1B0000}"/>
    <cellStyle name="Normal 3 12" xfId="2111" xr:uid="{00000000-0005-0000-0000-0000901B0000}"/>
    <cellStyle name="Normal 3 12 2" xfId="2112" xr:uid="{00000000-0005-0000-0000-0000911B0000}"/>
    <cellStyle name="Normal 3 12 2 2" xfId="2113" xr:uid="{00000000-0005-0000-0000-0000921B0000}"/>
    <cellStyle name="Normal 3 12 2 2 2" xfId="2114" xr:uid="{00000000-0005-0000-0000-0000931B0000}"/>
    <cellStyle name="Normal 3 12 2 2 2 2" xfId="5566" xr:uid="{00000000-0005-0000-0000-0000941B0000}"/>
    <cellStyle name="Normal 3 12 2 2 2 2 2" xfId="11535" xr:uid="{00000000-0005-0000-0000-0000951B0000}"/>
    <cellStyle name="Normal 3 12 2 2 2 2 2 2" xfId="19493" xr:uid="{00000000-0005-0000-0000-0000961B0000}"/>
    <cellStyle name="Normal 3 12 2 2 2 2 3" xfId="15084" xr:uid="{00000000-0005-0000-0000-0000971B0000}"/>
    <cellStyle name="Normal 3 12 2 2 2 3" xfId="8494" xr:uid="{00000000-0005-0000-0000-0000981B0000}"/>
    <cellStyle name="Normal 3 12 2 2 2 3 2" xfId="16949" xr:uid="{00000000-0005-0000-0000-0000991B0000}"/>
    <cellStyle name="Normal 3 12 2 2 2 4" xfId="9765" xr:uid="{00000000-0005-0000-0000-00009A1B0000}"/>
    <cellStyle name="Normal 3 12 2 2 2 4 2" xfId="17749" xr:uid="{00000000-0005-0000-0000-00009B1B0000}"/>
    <cellStyle name="Normal 3 12 2 2 2 5" xfId="13329" xr:uid="{00000000-0005-0000-0000-00009C1B0000}"/>
    <cellStyle name="Normal 3 12 2 2 3" xfId="6902" xr:uid="{00000000-0005-0000-0000-00009D1B0000}"/>
    <cellStyle name="Normal 3 12 2 2 3 2" xfId="12474" xr:uid="{00000000-0005-0000-0000-00009E1B0000}"/>
    <cellStyle name="Normal 3 12 2 2 3 2 2" xfId="20425" xr:uid="{00000000-0005-0000-0000-00009F1B0000}"/>
    <cellStyle name="Normal 3 12 2 2 3 3" xfId="16017" xr:uid="{00000000-0005-0000-0000-0000A01B0000}"/>
    <cellStyle name="Normal 3 12 2 2 4" xfId="4520" xr:uid="{00000000-0005-0000-0000-0000A11B0000}"/>
    <cellStyle name="Normal 3 12 2 2 4 2" xfId="10593" xr:uid="{00000000-0005-0000-0000-0000A21B0000}"/>
    <cellStyle name="Normal 3 12 2 2 4 2 2" xfId="18561" xr:uid="{00000000-0005-0000-0000-0000A31B0000}"/>
    <cellStyle name="Normal 3 12 2 2 4 3" xfId="14152" xr:uid="{00000000-0005-0000-0000-0000A41B0000}"/>
    <cellStyle name="Normal 3 12 2 2 5" xfId="21418" xr:uid="{00000000-0005-0000-0000-0000A51B0000}"/>
    <cellStyle name="Normal 3 12 2 3" xfId="2115" xr:uid="{00000000-0005-0000-0000-0000A61B0000}"/>
    <cellStyle name="Normal 3 12 2 3 2" xfId="5565" xr:uid="{00000000-0005-0000-0000-0000A71B0000}"/>
    <cellStyle name="Normal 3 12 2 3 2 2" xfId="11534" xr:uid="{00000000-0005-0000-0000-0000A81B0000}"/>
    <cellStyle name="Normal 3 12 2 3 2 2 2" xfId="19492" xr:uid="{00000000-0005-0000-0000-0000A91B0000}"/>
    <cellStyle name="Normal 3 12 2 3 2 3" xfId="15083" xr:uid="{00000000-0005-0000-0000-0000AA1B0000}"/>
    <cellStyle name="Normal 3 12 2 3 3" xfId="8495" xr:uid="{00000000-0005-0000-0000-0000AB1B0000}"/>
    <cellStyle name="Normal 3 12 2 3 3 2" xfId="16950" xr:uid="{00000000-0005-0000-0000-0000AC1B0000}"/>
    <cellStyle name="Normal 3 12 2 3 4" xfId="9766" xr:uid="{00000000-0005-0000-0000-0000AD1B0000}"/>
    <cellStyle name="Normal 3 12 2 3 4 2" xfId="17750" xr:uid="{00000000-0005-0000-0000-0000AE1B0000}"/>
    <cellStyle name="Normal 3 12 2 3 5" xfId="13330" xr:uid="{00000000-0005-0000-0000-0000AF1B0000}"/>
    <cellStyle name="Normal 3 12 2 4" xfId="6901" xr:uid="{00000000-0005-0000-0000-0000B01B0000}"/>
    <cellStyle name="Normal 3 12 2 4 2" xfId="12473" xr:uid="{00000000-0005-0000-0000-0000B11B0000}"/>
    <cellStyle name="Normal 3 12 2 4 2 2" xfId="20424" xr:uid="{00000000-0005-0000-0000-0000B21B0000}"/>
    <cellStyle name="Normal 3 12 2 4 3" xfId="16016" xr:uid="{00000000-0005-0000-0000-0000B31B0000}"/>
    <cellStyle name="Normal 3 12 2 5" xfId="4519" xr:uid="{00000000-0005-0000-0000-0000B41B0000}"/>
    <cellStyle name="Normal 3 12 2 5 2" xfId="10592" xr:uid="{00000000-0005-0000-0000-0000B51B0000}"/>
    <cellStyle name="Normal 3 12 2 5 2 2" xfId="18560" xr:uid="{00000000-0005-0000-0000-0000B61B0000}"/>
    <cellStyle name="Normal 3 12 2 5 3" xfId="14151" xr:uid="{00000000-0005-0000-0000-0000B71B0000}"/>
    <cellStyle name="Normal 3 12 2 6" xfId="21417" xr:uid="{00000000-0005-0000-0000-0000B81B0000}"/>
    <cellStyle name="Normal 3 12 3" xfId="2116" xr:uid="{00000000-0005-0000-0000-0000B91B0000}"/>
    <cellStyle name="Normal 3 12 3 2" xfId="2117" xr:uid="{00000000-0005-0000-0000-0000BA1B0000}"/>
    <cellStyle name="Normal 3 12 3 2 2" xfId="5567" xr:uid="{00000000-0005-0000-0000-0000BB1B0000}"/>
    <cellStyle name="Normal 3 12 3 2 2 2" xfId="11536" xr:uid="{00000000-0005-0000-0000-0000BC1B0000}"/>
    <cellStyle name="Normal 3 12 3 2 2 2 2" xfId="19494" xr:uid="{00000000-0005-0000-0000-0000BD1B0000}"/>
    <cellStyle name="Normal 3 12 3 2 2 3" xfId="15085" xr:uid="{00000000-0005-0000-0000-0000BE1B0000}"/>
    <cellStyle name="Normal 3 12 3 2 3" xfId="8496" xr:uid="{00000000-0005-0000-0000-0000BF1B0000}"/>
    <cellStyle name="Normal 3 12 3 2 3 2" xfId="16951" xr:uid="{00000000-0005-0000-0000-0000C01B0000}"/>
    <cellStyle name="Normal 3 12 3 2 4" xfId="9767" xr:uid="{00000000-0005-0000-0000-0000C11B0000}"/>
    <cellStyle name="Normal 3 12 3 2 4 2" xfId="17751" xr:uid="{00000000-0005-0000-0000-0000C21B0000}"/>
    <cellStyle name="Normal 3 12 3 2 5" xfId="13331" xr:uid="{00000000-0005-0000-0000-0000C31B0000}"/>
    <cellStyle name="Normal 3 12 3 3" xfId="6903" xr:uid="{00000000-0005-0000-0000-0000C41B0000}"/>
    <cellStyle name="Normal 3 12 3 3 2" xfId="12475" xr:uid="{00000000-0005-0000-0000-0000C51B0000}"/>
    <cellStyle name="Normal 3 12 3 3 2 2" xfId="20426" xr:uid="{00000000-0005-0000-0000-0000C61B0000}"/>
    <cellStyle name="Normal 3 12 3 3 3" xfId="16018" xr:uid="{00000000-0005-0000-0000-0000C71B0000}"/>
    <cellStyle name="Normal 3 12 3 4" xfId="4521" xr:uid="{00000000-0005-0000-0000-0000C81B0000}"/>
    <cellStyle name="Normal 3 12 3 4 2" xfId="10594" xr:uid="{00000000-0005-0000-0000-0000C91B0000}"/>
    <cellStyle name="Normal 3 12 3 4 2 2" xfId="18562" xr:uid="{00000000-0005-0000-0000-0000CA1B0000}"/>
    <cellStyle name="Normal 3 12 3 4 3" xfId="14153" xr:uid="{00000000-0005-0000-0000-0000CB1B0000}"/>
    <cellStyle name="Normal 3 12 3 5" xfId="21419" xr:uid="{00000000-0005-0000-0000-0000CC1B0000}"/>
    <cellStyle name="Normal 3 12 4" xfId="2118" xr:uid="{00000000-0005-0000-0000-0000CD1B0000}"/>
    <cellStyle name="Normal 3 12 4 2" xfId="5564" xr:uid="{00000000-0005-0000-0000-0000CE1B0000}"/>
    <cellStyle name="Normal 3 12 4 2 2" xfId="11533" xr:uid="{00000000-0005-0000-0000-0000CF1B0000}"/>
    <cellStyle name="Normal 3 12 4 2 2 2" xfId="19491" xr:uid="{00000000-0005-0000-0000-0000D01B0000}"/>
    <cellStyle name="Normal 3 12 4 2 3" xfId="15082" xr:uid="{00000000-0005-0000-0000-0000D11B0000}"/>
    <cellStyle name="Normal 3 12 4 3" xfId="8497" xr:uid="{00000000-0005-0000-0000-0000D21B0000}"/>
    <cellStyle name="Normal 3 12 4 3 2" xfId="16952" xr:uid="{00000000-0005-0000-0000-0000D31B0000}"/>
    <cellStyle name="Normal 3 12 4 4" xfId="9768" xr:uid="{00000000-0005-0000-0000-0000D41B0000}"/>
    <cellStyle name="Normal 3 12 4 4 2" xfId="17752" xr:uid="{00000000-0005-0000-0000-0000D51B0000}"/>
    <cellStyle name="Normal 3 12 4 5" xfId="13332" xr:uid="{00000000-0005-0000-0000-0000D61B0000}"/>
    <cellStyle name="Normal 3 12 5" xfId="6900" xr:uid="{00000000-0005-0000-0000-0000D71B0000}"/>
    <cellStyle name="Normal 3 12 5 2" xfId="12472" xr:uid="{00000000-0005-0000-0000-0000D81B0000}"/>
    <cellStyle name="Normal 3 12 5 2 2" xfId="20423" xr:uid="{00000000-0005-0000-0000-0000D91B0000}"/>
    <cellStyle name="Normal 3 12 5 3" xfId="16015" xr:uid="{00000000-0005-0000-0000-0000DA1B0000}"/>
    <cellStyle name="Normal 3 12 6" xfId="4518" xr:uid="{00000000-0005-0000-0000-0000DB1B0000}"/>
    <cellStyle name="Normal 3 12 6 2" xfId="10591" xr:uid="{00000000-0005-0000-0000-0000DC1B0000}"/>
    <cellStyle name="Normal 3 12 6 2 2" xfId="18559" xr:uid="{00000000-0005-0000-0000-0000DD1B0000}"/>
    <cellStyle name="Normal 3 12 6 3" xfId="14150" xr:uid="{00000000-0005-0000-0000-0000DE1B0000}"/>
    <cellStyle name="Normal 3 12 7" xfId="21416" xr:uid="{00000000-0005-0000-0000-0000DF1B0000}"/>
    <cellStyle name="Normal 3 13" xfId="2119" xr:uid="{00000000-0005-0000-0000-0000E01B0000}"/>
    <cellStyle name="Normal 3 14" xfId="2120" xr:uid="{00000000-0005-0000-0000-0000E11B0000}"/>
    <cellStyle name="Normal 3 14 2" xfId="2121" xr:uid="{00000000-0005-0000-0000-0000E21B0000}"/>
    <cellStyle name="Normal 3 14 2 2" xfId="2122" xr:uid="{00000000-0005-0000-0000-0000E31B0000}"/>
    <cellStyle name="Normal 3 14 2 2 2" xfId="5569" xr:uid="{00000000-0005-0000-0000-0000E41B0000}"/>
    <cellStyle name="Normal 3 14 2 2 2 2" xfId="11538" xr:uid="{00000000-0005-0000-0000-0000E51B0000}"/>
    <cellStyle name="Normal 3 14 2 2 2 2 2" xfId="19496" xr:uid="{00000000-0005-0000-0000-0000E61B0000}"/>
    <cellStyle name="Normal 3 14 2 2 2 3" xfId="15087" xr:uid="{00000000-0005-0000-0000-0000E71B0000}"/>
    <cellStyle name="Normal 3 14 2 2 3" xfId="8498" xr:uid="{00000000-0005-0000-0000-0000E81B0000}"/>
    <cellStyle name="Normal 3 14 2 2 3 2" xfId="16953" xr:uid="{00000000-0005-0000-0000-0000E91B0000}"/>
    <cellStyle name="Normal 3 14 2 2 4" xfId="9769" xr:uid="{00000000-0005-0000-0000-0000EA1B0000}"/>
    <cellStyle name="Normal 3 14 2 2 4 2" xfId="17753" xr:uid="{00000000-0005-0000-0000-0000EB1B0000}"/>
    <cellStyle name="Normal 3 14 2 2 5" xfId="13333" xr:uid="{00000000-0005-0000-0000-0000EC1B0000}"/>
    <cellStyle name="Normal 3 14 2 3" xfId="6906" xr:uid="{00000000-0005-0000-0000-0000ED1B0000}"/>
    <cellStyle name="Normal 3 14 2 3 2" xfId="12477" xr:uid="{00000000-0005-0000-0000-0000EE1B0000}"/>
    <cellStyle name="Normal 3 14 2 3 2 2" xfId="20428" xr:uid="{00000000-0005-0000-0000-0000EF1B0000}"/>
    <cellStyle name="Normal 3 14 2 3 3" xfId="16020" xr:uid="{00000000-0005-0000-0000-0000F01B0000}"/>
    <cellStyle name="Normal 3 14 2 4" xfId="4523" xr:uid="{00000000-0005-0000-0000-0000F11B0000}"/>
    <cellStyle name="Normal 3 14 2 4 2" xfId="10596" xr:uid="{00000000-0005-0000-0000-0000F21B0000}"/>
    <cellStyle name="Normal 3 14 2 4 2 2" xfId="18564" xr:uid="{00000000-0005-0000-0000-0000F31B0000}"/>
    <cellStyle name="Normal 3 14 2 4 3" xfId="14155" xr:uid="{00000000-0005-0000-0000-0000F41B0000}"/>
    <cellStyle name="Normal 3 14 2 5" xfId="21421" xr:uid="{00000000-0005-0000-0000-0000F51B0000}"/>
    <cellStyle name="Normal 3 14 3" xfId="2123" xr:uid="{00000000-0005-0000-0000-0000F61B0000}"/>
    <cellStyle name="Normal 3 14 3 2" xfId="5568" xr:uid="{00000000-0005-0000-0000-0000F71B0000}"/>
    <cellStyle name="Normal 3 14 3 2 2" xfId="11537" xr:uid="{00000000-0005-0000-0000-0000F81B0000}"/>
    <cellStyle name="Normal 3 14 3 2 2 2" xfId="19495" xr:uid="{00000000-0005-0000-0000-0000F91B0000}"/>
    <cellStyle name="Normal 3 14 3 2 3" xfId="15086" xr:uid="{00000000-0005-0000-0000-0000FA1B0000}"/>
    <cellStyle name="Normal 3 14 3 3" xfId="8499" xr:uid="{00000000-0005-0000-0000-0000FB1B0000}"/>
    <cellStyle name="Normal 3 14 3 3 2" xfId="16954" xr:uid="{00000000-0005-0000-0000-0000FC1B0000}"/>
    <cellStyle name="Normal 3 14 3 4" xfId="9770" xr:uid="{00000000-0005-0000-0000-0000FD1B0000}"/>
    <cellStyle name="Normal 3 14 3 4 2" xfId="17754" xr:uid="{00000000-0005-0000-0000-0000FE1B0000}"/>
    <cellStyle name="Normal 3 14 3 5" xfId="13334" xr:uid="{00000000-0005-0000-0000-0000FF1B0000}"/>
    <cellStyle name="Normal 3 14 4" xfId="6905" xr:uid="{00000000-0005-0000-0000-0000001C0000}"/>
    <cellStyle name="Normal 3 14 4 2" xfId="12476" xr:uid="{00000000-0005-0000-0000-0000011C0000}"/>
    <cellStyle name="Normal 3 14 4 2 2" xfId="20427" xr:uid="{00000000-0005-0000-0000-0000021C0000}"/>
    <cellStyle name="Normal 3 14 4 3" xfId="16019" xr:uid="{00000000-0005-0000-0000-0000031C0000}"/>
    <cellStyle name="Normal 3 14 5" xfId="4522" xr:uid="{00000000-0005-0000-0000-0000041C0000}"/>
    <cellStyle name="Normal 3 14 5 2" xfId="10595" xr:uid="{00000000-0005-0000-0000-0000051C0000}"/>
    <cellStyle name="Normal 3 14 5 2 2" xfId="18563" xr:uid="{00000000-0005-0000-0000-0000061C0000}"/>
    <cellStyle name="Normal 3 14 5 3" xfId="14154" xr:uid="{00000000-0005-0000-0000-0000071C0000}"/>
    <cellStyle name="Normal 3 14 6" xfId="21420" xr:uid="{00000000-0005-0000-0000-0000081C0000}"/>
    <cellStyle name="Normal 3 15" xfId="2124" xr:uid="{00000000-0005-0000-0000-0000091C0000}"/>
    <cellStyle name="Normal 3 15 2" xfId="2125" xr:uid="{00000000-0005-0000-0000-00000A1C0000}"/>
    <cellStyle name="Normal 3 15 2 2" xfId="2126" xr:uid="{00000000-0005-0000-0000-00000B1C0000}"/>
    <cellStyle name="Normal 3 15 2 2 2" xfId="5571" xr:uid="{00000000-0005-0000-0000-00000C1C0000}"/>
    <cellStyle name="Normal 3 15 2 2 2 2" xfId="11540" xr:uid="{00000000-0005-0000-0000-00000D1C0000}"/>
    <cellStyle name="Normal 3 15 2 2 2 2 2" xfId="19498" xr:uid="{00000000-0005-0000-0000-00000E1C0000}"/>
    <cellStyle name="Normal 3 15 2 2 2 3" xfId="15089" xr:uid="{00000000-0005-0000-0000-00000F1C0000}"/>
    <cellStyle name="Normal 3 15 2 2 3" xfId="8500" xr:uid="{00000000-0005-0000-0000-0000101C0000}"/>
    <cellStyle name="Normal 3 15 2 2 3 2" xfId="16955" xr:uid="{00000000-0005-0000-0000-0000111C0000}"/>
    <cellStyle name="Normal 3 15 2 2 4" xfId="9771" xr:uid="{00000000-0005-0000-0000-0000121C0000}"/>
    <cellStyle name="Normal 3 15 2 2 4 2" xfId="17755" xr:uid="{00000000-0005-0000-0000-0000131C0000}"/>
    <cellStyle name="Normal 3 15 2 2 5" xfId="13335" xr:uid="{00000000-0005-0000-0000-0000141C0000}"/>
    <cellStyle name="Normal 3 15 2 3" xfId="6908" xr:uid="{00000000-0005-0000-0000-0000151C0000}"/>
    <cellStyle name="Normal 3 15 2 3 2" xfId="12479" xr:uid="{00000000-0005-0000-0000-0000161C0000}"/>
    <cellStyle name="Normal 3 15 2 3 2 2" xfId="20430" xr:uid="{00000000-0005-0000-0000-0000171C0000}"/>
    <cellStyle name="Normal 3 15 2 3 3" xfId="16022" xr:uid="{00000000-0005-0000-0000-0000181C0000}"/>
    <cellStyle name="Normal 3 15 2 4" xfId="4525" xr:uid="{00000000-0005-0000-0000-0000191C0000}"/>
    <cellStyle name="Normal 3 15 2 4 2" xfId="10598" xr:uid="{00000000-0005-0000-0000-00001A1C0000}"/>
    <cellStyle name="Normal 3 15 2 4 2 2" xfId="18566" xr:uid="{00000000-0005-0000-0000-00001B1C0000}"/>
    <cellStyle name="Normal 3 15 2 4 3" xfId="14157" xr:uid="{00000000-0005-0000-0000-00001C1C0000}"/>
    <cellStyle name="Normal 3 15 2 5" xfId="21423" xr:uid="{00000000-0005-0000-0000-00001D1C0000}"/>
    <cellStyle name="Normal 3 15 3" xfId="2127" xr:uid="{00000000-0005-0000-0000-00001E1C0000}"/>
    <cellStyle name="Normal 3 15 3 2" xfId="5570" xr:uid="{00000000-0005-0000-0000-00001F1C0000}"/>
    <cellStyle name="Normal 3 15 3 2 2" xfId="11539" xr:uid="{00000000-0005-0000-0000-0000201C0000}"/>
    <cellStyle name="Normal 3 15 3 2 2 2" xfId="19497" xr:uid="{00000000-0005-0000-0000-0000211C0000}"/>
    <cellStyle name="Normal 3 15 3 2 3" xfId="15088" xr:uid="{00000000-0005-0000-0000-0000221C0000}"/>
    <cellStyle name="Normal 3 15 3 3" xfId="8501" xr:uid="{00000000-0005-0000-0000-0000231C0000}"/>
    <cellStyle name="Normal 3 15 3 3 2" xfId="16956" xr:uid="{00000000-0005-0000-0000-0000241C0000}"/>
    <cellStyle name="Normal 3 15 3 4" xfId="9772" xr:uid="{00000000-0005-0000-0000-0000251C0000}"/>
    <cellStyle name="Normal 3 15 3 4 2" xfId="17756" xr:uid="{00000000-0005-0000-0000-0000261C0000}"/>
    <cellStyle name="Normal 3 15 3 5" xfId="13336" xr:uid="{00000000-0005-0000-0000-0000271C0000}"/>
    <cellStyle name="Normal 3 15 4" xfId="6907" xr:uid="{00000000-0005-0000-0000-0000281C0000}"/>
    <cellStyle name="Normal 3 15 4 2" xfId="12478" xr:uid="{00000000-0005-0000-0000-0000291C0000}"/>
    <cellStyle name="Normal 3 15 4 2 2" xfId="20429" xr:uid="{00000000-0005-0000-0000-00002A1C0000}"/>
    <cellStyle name="Normal 3 15 4 3" xfId="16021" xr:uid="{00000000-0005-0000-0000-00002B1C0000}"/>
    <cellStyle name="Normal 3 15 5" xfId="4524" xr:uid="{00000000-0005-0000-0000-00002C1C0000}"/>
    <cellStyle name="Normal 3 15 5 2" xfId="10597" xr:uid="{00000000-0005-0000-0000-00002D1C0000}"/>
    <cellStyle name="Normal 3 15 5 2 2" xfId="18565" xr:uid="{00000000-0005-0000-0000-00002E1C0000}"/>
    <cellStyle name="Normal 3 15 5 3" xfId="14156" xr:uid="{00000000-0005-0000-0000-00002F1C0000}"/>
    <cellStyle name="Normal 3 15 6" xfId="21422" xr:uid="{00000000-0005-0000-0000-0000301C0000}"/>
    <cellStyle name="Normal 3 16" xfId="2128" xr:uid="{00000000-0005-0000-0000-0000311C0000}"/>
    <cellStyle name="Normal 3 16 2" xfId="2129" xr:uid="{00000000-0005-0000-0000-0000321C0000}"/>
    <cellStyle name="Normal 3 16 2 2" xfId="5572" xr:uid="{00000000-0005-0000-0000-0000331C0000}"/>
    <cellStyle name="Normal 3 16 2 2 2" xfId="11541" xr:uid="{00000000-0005-0000-0000-0000341C0000}"/>
    <cellStyle name="Normal 3 16 2 2 2 2" xfId="19499" xr:uid="{00000000-0005-0000-0000-0000351C0000}"/>
    <cellStyle name="Normal 3 16 2 2 3" xfId="15090" xr:uid="{00000000-0005-0000-0000-0000361C0000}"/>
    <cellStyle name="Normal 3 16 2 3" xfId="8502" xr:uid="{00000000-0005-0000-0000-0000371C0000}"/>
    <cellStyle name="Normal 3 16 2 3 2" xfId="16957" xr:uid="{00000000-0005-0000-0000-0000381C0000}"/>
    <cellStyle name="Normal 3 16 2 4" xfId="9773" xr:uid="{00000000-0005-0000-0000-0000391C0000}"/>
    <cellStyle name="Normal 3 16 2 4 2" xfId="17757" xr:uid="{00000000-0005-0000-0000-00003A1C0000}"/>
    <cellStyle name="Normal 3 16 2 5" xfId="13337" xr:uid="{00000000-0005-0000-0000-00003B1C0000}"/>
    <cellStyle name="Normal 3 16 3" xfId="6909" xr:uid="{00000000-0005-0000-0000-00003C1C0000}"/>
    <cellStyle name="Normal 3 16 3 2" xfId="12480" xr:uid="{00000000-0005-0000-0000-00003D1C0000}"/>
    <cellStyle name="Normal 3 16 3 2 2" xfId="20431" xr:uid="{00000000-0005-0000-0000-00003E1C0000}"/>
    <cellStyle name="Normal 3 16 3 3" xfId="16023" xr:uid="{00000000-0005-0000-0000-00003F1C0000}"/>
    <cellStyle name="Normal 3 16 4" xfId="4526" xr:uid="{00000000-0005-0000-0000-0000401C0000}"/>
    <cellStyle name="Normal 3 16 4 2" xfId="10599" xr:uid="{00000000-0005-0000-0000-0000411C0000}"/>
    <cellStyle name="Normal 3 16 4 2 2" xfId="18567" xr:uid="{00000000-0005-0000-0000-0000421C0000}"/>
    <cellStyle name="Normal 3 16 4 3" xfId="14158" xr:uid="{00000000-0005-0000-0000-0000431C0000}"/>
    <cellStyle name="Normal 3 16 5" xfId="21424" xr:uid="{00000000-0005-0000-0000-0000441C0000}"/>
    <cellStyle name="Normal 3 17" xfId="2130" xr:uid="{00000000-0005-0000-0000-0000451C0000}"/>
    <cellStyle name="Normal 3 17 2" xfId="2131" xr:uid="{00000000-0005-0000-0000-0000461C0000}"/>
    <cellStyle name="Normal 3 17 2 2" xfId="5573" xr:uid="{00000000-0005-0000-0000-0000471C0000}"/>
    <cellStyle name="Normal 3 17 2 2 2" xfId="11542" xr:uid="{00000000-0005-0000-0000-0000481C0000}"/>
    <cellStyle name="Normal 3 17 2 2 2 2" xfId="19500" xr:uid="{00000000-0005-0000-0000-0000491C0000}"/>
    <cellStyle name="Normal 3 17 2 2 3" xfId="15091" xr:uid="{00000000-0005-0000-0000-00004A1C0000}"/>
    <cellStyle name="Normal 3 17 2 3" xfId="8503" xr:uid="{00000000-0005-0000-0000-00004B1C0000}"/>
    <cellStyle name="Normal 3 17 2 3 2" xfId="16958" xr:uid="{00000000-0005-0000-0000-00004C1C0000}"/>
    <cellStyle name="Normal 3 17 2 4" xfId="9774" xr:uid="{00000000-0005-0000-0000-00004D1C0000}"/>
    <cellStyle name="Normal 3 17 2 4 2" xfId="17758" xr:uid="{00000000-0005-0000-0000-00004E1C0000}"/>
    <cellStyle name="Normal 3 17 2 5" xfId="13338" xr:uid="{00000000-0005-0000-0000-00004F1C0000}"/>
    <cellStyle name="Normal 3 17 3" xfId="6910" xr:uid="{00000000-0005-0000-0000-0000501C0000}"/>
    <cellStyle name="Normal 3 17 3 2" xfId="12481" xr:uid="{00000000-0005-0000-0000-0000511C0000}"/>
    <cellStyle name="Normal 3 17 3 2 2" xfId="20432" xr:uid="{00000000-0005-0000-0000-0000521C0000}"/>
    <cellStyle name="Normal 3 17 3 3" xfId="16024" xr:uid="{00000000-0005-0000-0000-0000531C0000}"/>
    <cellStyle name="Normal 3 17 4" xfId="4527" xr:uid="{00000000-0005-0000-0000-0000541C0000}"/>
    <cellStyle name="Normal 3 17 4 2" xfId="10600" xr:uid="{00000000-0005-0000-0000-0000551C0000}"/>
    <cellStyle name="Normal 3 17 4 2 2" xfId="18568" xr:uid="{00000000-0005-0000-0000-0000561C0000}"/>
    <cellStyle name="Normal 3 17 4 3" xfId="14159" xr:uid="{00000000-0005-0000-0000-0000571C0000}"/>
    <cellStyle name="Normal 3 17 5" xfId="21425" xr:uid="{00000000-0005-0000-0000-0000581C0000}"/>
    <cellStyle name="Normal 3 18" xfId="2132" xr:uid="{00000000-0005-0000-0000-0000591C0000}"/>
    <cellStyle name="Normal 3 19" xfId="5555" xr:uid="{00000000-0005-0000-0000-00005A1C0000}"/>
    <cellStyle name="Normal 3 2" xfId="2133" xr:uid="{00000000-0005-0000-0000-00005B1C0000}"/>
    <cellStyle name="Normal 3 2 2" xfId="2134" xr:uid="{00000000-0005-0000-0000-00005C1C0000}"/>
    <cellStyle name="Normal 3 2 2 2" xfId="2135" xr:uid="{00000000-0005-0000-0000-00005D1C0000}"/>
    <cellStyle name="Normal 3 2 2 2 2" xfId="2136" xr:uid="{00000000-0005-0000-0000-00005E1C0000}"/>
    <cellStyle name="Normal 3 2 2 2 2 2" xfId="22142" xr:uid="{00000000-0005-0000-0000-00005F1C0000}"/>
    <cellStyle name="Normal 3 2 2 2 2 3" xfId="22174" xr:uid="{00000000-0005-0000-0000-0000601C0000}"/>
    <cellStyle name="Normal 3 2 2 3" xfId="2137" xr:uid="{00000000-0005-0000-0000-0000611C0000}"/>
    <cellStyle name="Normal 3 2 2 4" xfId="2138" xr:uid="{00000000-0005-0000-0000-0000621C0000}"/>
    <cellStyle name="Normal 3 2 2 4 2" xfId="5575" xr:uid="{00000000-0005-0000-0000-0000631C0000}"/>
    <cellStyle name="Normal 3 2 2 4 2 2" xfId="11544" xr:uid="{00000000-0005-0000-0000-0000641C0000}"/>
    <cellStyle name="Normal 3 2 2 4 2 2 2" xfId="19502" xr:uid="{00000000-0005-0000-0000-0000651C0000}"/>
    <cellStyle name="Normal 3 2 2 4 2 3" xfId="15093" xr:uid="{00000000-0005-0000-0000-0000661C0000}"/>
    <cellStyle name="Normal 3 2 2 4 3" xfId="8504" xr:uid="{00000000-0005-0000-0000-0000671C0000}"/>
    <cellStyle name="Normal 3 2 2 4 3 2" xfId="16959" xr:uid="{00000000-0005-0000-0000-0000681C0000}"/>
    <cellStyle name="Normal 3 2 2 4 4" xfId="9775" xr:uid="{00000000-0005-0000-0000-0000691C0000}"/>
    <cellStyle name="Normal 3 2 2 4 4 2" xfId="17759" xr:uid="{00000000-0005-0000-0000-00006A1C0000}"/>
    <cellStyle name="Normal 3 2 2 4 5" xfId="13340" xr:uid="{00000000-0005-0000-0000-00006B1C0000}"/>
    <cellStyle name="Normal 3 2 2 5" xfId="6913" xr:uid="{00000000-0005-0000-0000-00006C1C0000}"/>
    <cellStyle name="Normal 3 2 2 5 2" xfId="12483" xr:uid="{00000000-0005-0000-0000-00006D1C0000}"/>
    <cellStyle name="Normal 3 2 2 5 2 2" xfId="20434" xr:uid="{00000000-0005-0000-0000-00006E1C0000}"/>
    <cellStyle name="Normal 3 2 2 5 3" xfId="16026" xr:uid="{00000000-0005-0000-0000-00006F1C0000}"/>
    <cellStyle name="Normal 3 2 2 6" xfId="4529" xr:uid="{00000000-0005-0000-0000-0000701C0000}"/>
    <cellStyle name="Normal 3 2 2 6 2" xfId="10602" xr:uid="{00000000-0005-0000-0000-0000711C0000}"/>
    <cellStyle name="Normal 3 2 2 6 2 2" xfId="18570" xr:uid="{00000000-0005-0000-0000-0000721C0000}"/>
    <cellStyle name="Normal 3 2 2 6 3" xfId="14161" xr:uid="{00000000-0005-0000-0000-0000731C0000}"/>
    <cellStyle name="Normal 3 2 2 7" xfId="8218" xr:uid="{00000000-0005-0000-0000-0000741C0000}"/>
    <cellStyle name="Normal 3 2 2 7 2" xfId="16715" xr:uid="{00000000-0005-0000-0000-0000751C0000}"/>
    <cellStyle name="Normal 3 2 2 8" xfId="21427" xr:uid="{00000000-0005-0000-0000-0000761C0000}"/>
    <cellStyle name="Normal 3 2 3" xfId="2139" xr:uid="{00000000-0005-0000-0000-0000771C0000}"/>
    <cellStyle name="Normal 3 2 3 2" xfId="2140" xr:uid="{00000000-0005-0000-0000-0000781C0000}"/>
    <cellStyle name="Normal 3 2 3 3" xfId="2141" xr:uid="{00000000-0005-0000-0000-0000791C0000}"/>
    <cellStyle name="Normal 3 2 3 3 2" xfId="5576" xr:uid="{00000000-0005-0000-0000-00007A1C0000}"/>
    <cellStyle name="Normal 3 2 3 3 2 2" xfId="11545" xr:uid="{00000000-0005-0000-0000-00007B1C0000}"/>
    <cellStyle name="Normal 3 2 3 3 2 2 2" xfId="19503" xr:uid="{00000000-0005-0000-0000-00007C1C0000}"/>
    <cellStyle name="Normal 3 2 3 3 2 3" xfId="15094" xr:uid="{00000000-0005-0000-0000-00007D1C0000}"/>
    <cellStyle name="Normal 3 2 3 3 3" xfId="8505" xr:uid="{00000000-0005-0000-0000-00007E1C0000}"/>
    <cellStyle name="Normal 3 2 3 3 3 2" xfId="16960" xr:uid="{00000000-0005-0000-0000-00007F1C0000}"/>
    <cellStyle name="Normal 3 2 3 3 4" xfId="9776" xr:uid="{00000000-0005-0000-0000-0000801C0000}"/>
    <cellStyle name="Normal 3 2 3 3 4 2" xfId="17760" xr:uid="{00000000-0005-0000-0000-0000811C0000}"/>
    <cellStyle name="Normal 3 2 3 3 5" xfId="13341" xr:uid="{00000000-0005-0000-0000-0000821C0000}"/>
    <cellStyle name="Normal 3 2 3 4" xfId="6914" xr:uid="{00000000-0005-0000-0000-0000831C0000}"/>
    <cellStyle name="Normal 3 2 3 4 2" xfId="12484" xr:uid="{00000000-0005-0000-0000-0000841C0000}"/>
    <cellStyle name="Normal 3 2 3 4 2 2" xfId="20435" xr:uid="{00000000-0005-0000-0000-0000851C0000}"/>
    <cellStyle name="Normal 3 2 3 4 3" xfId="16027" xr:uid="{00000000-0005-0000-0000-0000861C0000}"/>
    <cellStyle name="Normal 3 2 3 5" xfId="4530" xr:uid="{00000000-0005-0000-0000-0000871C0000}"/>
    <cellStyle name="Normal 3 2 3 5 2" xfId="10603" xr:uid="{00000000-0005-0000-0000-0000881C0000}"/>
    <cellStyle name="Normal 3 2 3 5 2 2" xfId="18571" xr:uid="{00000000-0005-0000-0000-0000891C0000}"/>
    <cellStyle name="Normal 3 2 3 5 3" xfId="14162" xr:uid="{00000000-0005-0000-0000-00008A1C0000}"/>
    <cellStyle name="Normal 3 2 3 6" xfId="8219" xr:uid="{00000000-0005-0000-0000-00008B1C0000}"/>
    <cellStyle name="Normal 3 2 3 6 2" xfId="16716" xr:uid="{00000000-0005-0000-0000-00008C1C0000}"/>
    <cellStyle name="Normal 3 2 3 7" xfId="21428" xr:uid="{00000000-0005-0000-0000-00008D1C0000}"/>
    <cellStyle name="Normal 3 2 4" xfId="2142" xr:uid="{00000000-0005-0000-0000-00008E1C0000}"/>
    <cellStyle name="Normal 3 2 5" xfId="2143" xr:uid="{00000000-0005-0000-0000-00008F1C0000}"/>
    <cellStyle name="Normal 3 2 5 2" xfId="5574" xr:uid="{00000000-0005-0000-0000-0000901C0000}"/>
    <cellStyle name="Normal 3 2 5 2 2" xfId="11543" xr:uid="{00000000-0005-0000-0000-0000911C0000}"/>
    <cellStyle name="Normal 3 2 5 2 2 2" xfId="19501" xr:uid="{00000000-0005-0000-0000-0000921C0000}"/>
    <cellStyle name="Normal 3 2 5 2 3" xfId="15092" xr:uid="{00000000-0005-0000-0000-0000931C0000}"/>
    <cellStyle name="Normal 3 2 5 3" xfId="8506" xr:uid="{00000000-0005-0000-0000-0000941C0000}"/>
    <cellStyle name="Normal 3 2 5 3 2" xfId="16961" xr:uid="{00000000-0005-0000-0000-0000951C0000}"/>
    <cellStyle name="Normal 3 2 5 4" xfId="9777" xr:uid="{00000000-0005-0000-0000-0000961C0000}"/>
    <cellStyle name="Normal 3 2 5 4 2" xfId="17761" xr:uid="{00000000-0005-0000-0000-0000971C0000}"/>
    <cellStyle name="Normal 3 2 5 5" xfId="13342" xr:uid="{00000000-0005-0000-0000-0000981C0000}"/>
    <cellStyle name="Normal 3 2 6" xfId="6912" xr:uid="{00000000-0005-0000-0000-0000991C0000}"/>
    <cellStyle name="Normal 3 2 6 2" xfId="12482" xr:uid="{00000000-0005-0000-0000-00009A1C0000}"/>
    <cellStyle name="Normal 3 2 6 2 2" xfId="20433" xr:uid="{00000000-0005-0000-0000-00009B1C0000}"/>
    <cellStyle name="Normal 3 2 6 3" xfId="16025" xr:uid="{00000000-0005-0000-0000-00009C1C0000}"/>
    <cellStyle name="Normal 3 2 7" xfId="4528" xr:uid="{00000000-0005-0000-0000-00009D1C0000}"/>
    <cellStyle name="Normal 3 2 7 2" xfId="10601" xr:uid="{00000000-0005-0000-0000-00009E1C0000}"/>
    <cellStyle name="Normal 3 2 7 2 2" xfId="18569" xr:uid="{00000000-0005-0000-0000-00009F1C0000}"/>
    <cellStyle name="Normal 3 2 7 3" xfId="14160" xr:uid="{00000000-0005-0000-0000-0000A01C0000}"/>
    <cellStyle name="Normal 3 2 8" xfId="8205" xr:uid="{00000000-0005-0000-0000-0000A11C0000}"/>
    <cellStyle name="Normal 3 2 8 2" xfId="16713" xr:uid="{00000000-0005-0000-0000-0000A21C0000}"/>
    <cellStyle name="Normal 3 2 9" xfId="21426" xr:uid="{00000000-0005-0000-0000-0000A31C0000}"/>
    <cellStyle name="Normal 3 2_Copy of Xl0000002" xfId="2144" xr:uid="{00000000-0005-0000-0000-0000A41C0000}"/>
    <cellStyle name="Normal 3 3" xfId="2145" xr:uid="{00000000-0005-0000-0000-0000A51C0000}"/>
    <cellStyle name="Normal 3 3 2" xfId="2146" xr:uid="{00000000-0005-0000-0000-0000A61C0000}"/>
    <cellStyle name="Normal 3 3 3" xfId="2147" xr:uid="{00000000-0005-0000-0000-0000A71C0000}"/>
    <cellStyle name="Normal 3 3 4" xfId="2148" xr:uid="{00000000-0005-0000-0000-0000A81C0000}"/>
    <cellStyle name="Normal 3 3 4 2" xfId="5577" xr:uid="{00000000-0005-0000-0000-0000A91C0000}"/>
    <cellStyle name="Normal 3 3 4 2 2" xfId="11546" xr:uid="{00000000-0005-0000-0000-0000AA1C0000}"/>
    <cellStyle name="Normal 3 3 4 2 2 2" xfId="19504" xr:uid="{00000000-0005-0000-0000-0000AB1C0000}"/>
    <cellStyle name="Normal 3 3 4 2 3" xfId="15095" xr:uid="{00000000-0005-0000-0000-0000AC1C0000}"/>
    <cellStyle name="Normal 3 3 4 3" xfId="8507" xr:uid="{00000000-0005-0000-0000-0000AD1C0000}"/>
    <cellStyle name="Normal 3 3 4 3 2" xfId="16962" xr:uid="{00000000-0005-0000-0000-0000AE1C0000}"/>
    <cellStyle name="Normal 3 3 4 4" xfId="9778" xr:uid="{00000000-0005-0000-0000-0000AF1C0000}"/>
    <cellStyle name="Normal 3 3 4 4 2" xfId="17762" xr:uid="{00000000-0005-0000-0000-0000B01C0000}"/>
    <cellStyle name="Normal 3 3 4 5" xfId="13343" xr:uid="{00000000-0005-0000-0000-0000B11C0000}"/>
    <cellStyle name="Normal 3 3 5" xfId="6915" xr:uid="{00000000-0005-0000-0000-0000B21C0000}"/>
    <cellStyle name="Normal 3 3 5 2" xfId="12485" xr:uid="{00000000-0005-0000-0000-0000B31C0000}"/>
    <cellStyle name="Normal 3 3 5 2 2" xfId="20436" xr:uid="{00000000-0005-0000-0000-0000B41C0000}"/>
    <cellStyle name="Normal 3 3 5 3" xfId="16028" xr:uid="{00000000-0005-0000-0000-0000B51C0000}"/>
    <cellStyle name="Normal 3 3 6" xfId="4531" xr:uid="{00000000-0005-0000-0000-0000B61C0000}"/>
    <cellStyle name="Normal 3 3 6 2" xfId="10604" xr:uid="{00000000-0005-0000-0000-0000B71C0000}"/>
    <cellStyle name="Normal 3 3 6 2 2" xfId="18572" xr:uid="{00000000-0005-0000-0000-0000B81C0000}"/>
    <cellStyle name="Normal 3 3 6 3" xfId="14163" xr:uid="{00000000-0005-0000-0000-0000B91C0000}"/>
    <cellStyle name="Normal 3 3 7" xfId="8214" xr:uid="{00000000-0005-0000-0000-0000BA1C0000}"/>
    <cellStyle name="Normal 3 3 7 2" xfId="16714" xr:uid="{00000000-0005-0000-0000-0000BB1C0000}"/>
    <cellStyle name="Normal 3 3 8" xfId="21429" xr:uid="{00000000-0005-0000-0000-0000BC1C0000}"/>
    <cellStyle name="Normal 3 3_Copy of Xl0000002" xfId="2149" xr:uid="{00000000-0005-0000-0000-0000BD1C0000}"/>
    <cellStyle name="Normal 3 4" xfId="2150" xr:uid="{00000000-0005-0000-0000-0000BE1C0000}"/>
    <cellStyle name="Normal 3 4 2" xfId="2151" xr:uid="{00000000-0005-0000-0000-0000BF1C0000}"/>
    <cellStyle name="Normal 3 5" xfId="2152" xr:uid="{00000000-0005-0000-0000-0000C01C0000}"/>
    <cellStyle name="Normal 3 5 10" xfId="4532" xr:uid="{00000000-0005-0000-0000-0000C11C0000}"/>
    <cellStyle name="Normal 3 5 10 2" xfId="10605" xr:uid="{00000000-0005-0000-0000-0000C21C0000}"/>
    <cellStyle name="Normal 3 5 10 2 2" xfId="18573" xr:uid="{00000000-0005-0000-0000-0000C31C0000}"/>
    <cellStyle name="Normal 3 5 10 3" xfId="14164" xr:uid="{00000000-0005-0000-0000-0000C41C0000}"/>
    <cellStyle name="Normal 3 5 11" xfId="21430" xr:uid="{00000000-0005-0000-0000-0000C51C0000}"/>
    <cellStyle name="Normal 3 5 2" xfId="2153" xr:uid="{00000000-0005-0000-0000-0000C61C0000}"/>
    <cellStyle name="Normal 3 5 2 2" xfId="2154" xr:uid="{00000000-0005-0000-0000-0000C71C0000}"/>
    <cellStyle name="Normal 3 5 2 2 2" xfId="2155" xr:uid="{00000000-0005-0000-0000-0000C81C0000}"/>
    <cellStyle name="Normal 3 5 2 2 2 2" xfId="2156" xr:uid="{00000000-0005-0000-0000-0000C91C0000}"/>
    <cellStyle name="Normal 3 5 2 2 2 2 2" xfId="5581" xr:uid="{00000000-0005-0000-0000-0000CA1C0000}"/>
    <cellStyle name="Normal 3 5 2 2 2 2 2 2" xfId="11550" xr:uid="{00000000-0005-0000-0000-0000CB1C0000}"/>
    <cellStyle name="Normal 3 5 2 2 2 2 2 2 2" xfId="19508" xr:uid="{00000000-0005-0000-0000-0000CC1C0000}"/>
    <cellStyle name="Normal 3 5 2 2 2 2 2 3" xfId="15099" xr:uid="{00000000-0005-0000-0000-0000CD1C0000}"/>
    <cellStyle name="Normal 3 5 2 2 2 2 3" xfId="8508" xr:uid="{00000000-0005-0000-0000-0000CE1C0000}"/>
    <cellStyle name="Normal 3 5 2 2 2 2 3 2" xfId="16963" xr:uid="{00000000-0005-0000-0000-0000CF1C0000}"/>
    <cellStyle name="Normal 3 5 2 2 2 2 4" xfId="9779" xr:uid="{00000000-0005-0000-0000-0000D01C0000}"/>
    <cellStyle name="Normal 3 5 2 2 2 2 4 2" xfId="17763" xr:uid="{00000000-0005-0000-0000-0000D11C0000}"/>
    <cellStyle name="Normal 3 5 2 2 2 2 5" xfId="13344" xr:uid="{00000000-0005-0000-0000-0000D21C0000}"/>
    <cellStyle name="Normal 3 5 2 2 2 3" xfId="6919" xr:uid="{00000000-0005-0000-0000-0000D31C0000}"/>
    <cellStyle name="Normal 3 5 2 2 2 3 2" xfId="12489" xr:uid="{00000000-0005-0000-0000-0000D41C0000}"/>
    <cellStyle name="Normal 3 5 2 2 2 3 2 2" xfId="20440" xr:uid="{00000000-0005-0000-0000-0000D51C0000}"/>
    <cellStyle name="Normal 3 5 2 2 2 3 3" xfId="16032" xr:uid="{00000000-0005-0000-0000-0000D61C0000}"/>
    <cellStyle name="Normal 3 5 2 2 2 4" xfId="4535" xr:uid="{00000000-0005-0000-0000-0000D71C0000}"/>
    <cellStyle name="Normal 3 5 2 2 2 4 2" xfId="10608" xr:uid="{00000000-0005-0000-0000-0000D81C0000}"/>
    <cellStyle name="Normal 3 5 2 2 2 4 2 2" xfId="18576" xr:uid="{00000000-0005-0000-0000-0000D91C0000}"/>
    <cellStyle name="Normal 3 5 2 2 2 4 3" xfId="14167" xr:uid="{00000000-0005-0000-0000-0000DA1C0000}"/>
    <cellStyle name="Normal 3 5 2 2 2 5" xfId="21433" xr:uid="{00000000-0005-0000-0000-0000DB1C0000}"/>
    <cellStyle name="Normal 3 5 2 2 3" xfId="2157" xr:uid="{00000000-0005-0000-0000-0000DC1C0000}"/>
    <cellStyle name="Normal 3 5 2 2 3 2" xfId="5580" xr:uid="{00000000-0005-0000-0000-0000DD1C0000}"/>
    <cellStyle name="Normal 3 5 2 2 3 2 2" xfId="11549" xr:uid="{00000000-0005-0000-0000-0000DE1C0000}"/>
    <cellStyle name="Normal 3 5 2 2 3 2 2 2" xfId="19507" xr:uid="{00000000-0005-0000-0000-0000DF1C0000}"/>
    <cellStyle name="Normal 3 5 2 2 3 2 3" xfId="15098" xr:uid="{00000000-0005-0000-0000-0000E01C0000}"/>
    <cellStyle name="Normal 3 5 2 2 3 3" xfId="8509" xr:uid="{00000000-0005-0000-0000-0000E11C0000}"/>
    <cellStyle name="Normal 3 5 2 2 3 3 2" xfId="16964" xr:uid="{00000000-0005-0000-0000-0000E21C0000}"/>
    <cellStyle name="Normal 3 5 2 2 3 4" xfId="9780" xr:uid="{00000000-0005-0000-0000-0000E31C0000}"/>
    <cellStyle name="Normal 3 5 2 2 3 4 2" xfId="17764" xr:uid="{00000000-0005-0000-0000-0000E41C0000}"/>
    <cellStyle name="Normal 3 5 2 2 3 5" xfId="13345" xr:uid="{00000000-0005-0000-0000-0000E51C0000}"/>
    <cellStyle name="Normal 3 5 2 2 4" xfId="6918" xr:uid="{00000000-0005-0000-0000-0000E61C0000}"/>
    <cellStyle name="Normal 3 5 2 2 4 2" xfId="12488" xr:uid="{00000000-0005-0000-0000-0000E71C0000}"/>
    <cellStyle name="Normal 3 5 2 2 4 2 2" xfId="20439" xr:uid="{00000000-0005-0000-0000-0000E81C0000}"/>
    <cellStyle name="Normal 3 5 2 2 4 3" xfId="16031" xr:uid="{00000000-0005-0000-0000-0000E91C0000}"/>
    <cellStyle name="Normal 3 5 2 2 5" xfId="4534" xr:uid="{00000000-0005-0000-0000-0000EA1C0000}"/>
    <cellStyle name="Normal 3 5 2 2 5 2" xfId="10607" xr:uid="{00000000-0005-0000-0000-0000EB1C0000}"/>
    <cellStyle name="Normal 3 5 2 2 5 2 2" xfId="18575" xr:uid="{00000000-0005-0000-0000-0000EC1C0000}"/>
    <cellStyle name="Normal 3 5 2 2 5 3" xfId="14166" xr:uid="{00000000-0005-0000-0000-0000ED1C0000}"/>
    <cellStyle name="Normal 3 5 2 2 6" xfId="21432" xr:uid="{00000000-0005-0000-0000-0000EE1C0000}"/>
    <cellStyle name="Normal 3 5 2 3" xfId="2158" xr:uid="{00000000-0005-0000-0000-0000EF1C0000}"/>
    <cellStyle name="Normal 3 5 2 3 2" xfId="2159" xr:uid="{00000000-0005-0000-0000-0000F01C0000}"/>
    <cellStyle name="Normal 3 5 2 3 2 2" xfId="5582" xr:uid="{00000000-0005-0000-0000-0000F11C0000}"/>
    <cellStyle name="Normal 3 5 2 3 2 2 2" xfId="11551" xr:uid="{00000000-0005-0000-0000-0000F21C0000}"/>
    <cellStyle name="Normal 3 5 2 3 2 2 2 2" xfId="19509" xr:uid="{00000000-0005-0000-0000-0000F31C0000}"/>
    <cellStyle name="Normal 3 5 2 3 2 2 3" xfId="15100" xr:uid="{00000000-0005-0000-0000-0000F41C0000}"/>
    <cellStyle name="Normal 3 5 2 3 2 3" xfId="8510" xr:uid="{00000000-0005-0000-0000-0000F51C0000}"/>
    <cellStyle name="Normal 3 5 2 3 2 3 2" xfId="16965" xr:uid="{00000000-0005-0000-0000-0000F61C0000}"/>
    <cellStyle name="Normal 3 5 2 3 2 4" xfId="9781" xr:uid="{00000000-0005-0000-0000-0000F71C0000}"/>
    <cellStyle name="Normal 3 5 2 3 2 4 2" xfId="17765" xr:uid="{00000000-0005-0000-0000-0000F81C0000}"/>
    <cellStyle name="Normal 3 5 2 3 2 5" xfId="13346" xr:uid="{00000000-0005-0000-0000-0000F91C0000}"/>
    <cellStyle name="Normal 3 5 2 3 3" xfId="6920" xr:uid="{00000000-0005-0000-0000-0000FA1C0000}"/>
    <cellStyle name="Normal 3 5 2 3 3 2" xfId="12490" xr:uid="{00000000-0005-0000-0000-0000FB1C0000}"/>
    <cellStyle name="Normal 3 5 2 3 3 2 2" xfId="20441" xr:uid="{00000000-0005-0000-0000-0000FC1C0000}"/>
    <cellStyle name="Normal 3 5 2 3 3 3" xfId="16033" xr:uid="{00000000-0005-0000-0000-0000FD1C0000}"/>
    <cellStyle name="Normal 3 5 2 3 4" xfId="4536" xr:uid="{00000000-0005-0000-0000-0000FE1C0000}"/>
    <cellStyle name="Normal 3 5 2 3 4 2" xfId="10609" xr:uid="{00000000-0005-0000-0000-0000FF1C0000}"/>
    <cellStyle name="Normal 3 5 2 3 4 2 2" xfId="18577" xr:uid="{00000000-0005-0000-0000-0000001D0000}"/>
    <cellStyle name="Normal 3 5 2 3 4 3" xfId="14168" xr:uid="{00000000-0005-0000-0000-0000011D0000}"/>
    <cellStyle name="Normal 3 5 2 3 5" xfId="21434" xr:uid="{00000000-0005-0000-0000-0000021D0000}"/>
    <cellStyle name="Normal 3 5 2 4" xfId="2160" xr:uid="{00000000-0005-0000-0000-0000031D0000}"/>
    <cellStyle name="Normal 3 5 2 4 2" xfId="5579" xr:uid="{00000000-0005-0000-0000-0000041D0000}"/>
    <cellStyle name="Normal 3 5 2 4 2 2" xfId="11548" xr:uid="{00000000-0005-0000-0000-0000051D0000}"/>
    <cellStyle name="Normal 3 5 2 4 2 2 2" xfId="19506" xr:uid="{00000000-0005-0000-0000-0000061D0000}"/>
    <cellStyle name="Normal 3 5 2 4 2 3" xfId="15097" xr:uid="{00000000-0005-0000-0000-0000071D0000}"/>
    <cellStyle name="Normal 3 5 2 4 3" xfId="8511" xr:uid="{00000000-0005-0000-0000-0000081D0000}"/>
    <cellStyle name="Normal 3 5 2 4 3 2" xfId="16966" xr:uid="{00000000-0005-0000-0000-0000091D0000}"/>
    <cellStyle name="Normal 3 5 2 4 4" xfId="9782" xr:uid="{00000000-0005-0000-0000-00000A1D0000}"/>
    <cellStyle name="Normal 3 5 2 4 4 2" xfId="17766" xr:uid="{00000000-0005-0000-0000-00000B1D0000}"/>
    <cellStyle name="Normal 3 5 2 4 5" xfId="13347" xr:uid="{00000000-0005-0000-0000-00000C1D0000}"/>
    <cellStyle name="Normal 3 5 2 5" xfId="6917" xr:uid="{00000000-0005-0000-0000-00000D1D0000}"/>
    <cellStyle name="Normal 3 5 2 5 2" xfId="12487" xr:uid="{00000000-0005-0000-0000-00000E1D0000}"/>
    <cellStyle name="Normal 3 5 2 5 2 2" xfId="20438" xr:uid="{00000000-0005-0000-0000-00000F1D0000}"/>
    <cellStyle name="Normal 3 5 2 5 3" xfId="16030" xr:uid="{00000000-0005-0000-0000-0000101D0000}"/>
    <cellStyle name="Normal 3 5 2 6" xfId="4533" xr:uid="{00000000-0005-0000-0000-0000111D0000}"/>
    <cellStyle name="Normal 3 5 2 6 2" xfId="10606" xr:uid="{00000000-0005-0000-0000-0000121D0000}"/>
    <cellStyle name="Normal 3 5 2 6 2 2" xfId="18574" xr:uid="{00000000-0005-0000-0000-0000131D0000}"/>
    <cellStyle name="Normal 3 5 2 6 3" xfId="14165" xr:uid="{00000000-0005-0000-0000-0000141D0000}"/>
    <cellStyle name="Normal 3 5 2 7" xfId="21431" xr:uid="{00000000-0005-0000-0000-0000151D0000}"/>
    <cellStyle name="Normal 3 5 3" xfId="2161" xr:uid="{00000000-0005-0000-0000-0000161D0000}"/>
    <cellStyle name="Normal 3 5 3 2" xfId="2162" xr:uid="{00000000-0005-0000-0000-0000171D0000}"/>
    <cellStyle name="Normal 3 5 3 2 2" xfId="2163" xr:uid="{00000000-0005-0000-0000-0000181D0000}"/>
    <cellStyle name="Normal 3 5 3 2 2 2" xfId="2164" xr:uid="{00000000-0005-0000-0000-0000191D0000}"/>
    <cellStyle name="Normal 3 5 3 2 2 2 2" xfId="5585" xr:uid="{00000000-0005-0000-0000-00001A1D0000}"/>
    <cellStyle name="Normal 3 5 3 2 2 2 2 2" xfId="11554" xr:uid="{00000000-0005-0000-0000-00001B1D0000}"/>
    <cellStyle name="Normal 3 5 3 2 2 2 2 2 2" xfId="19512" xr:uid="{00000000-0005-0000-0000-00001C1D0000}"/>
    <cellStyle name="Normal 3 5 3 2 2 2 2 3" xfId="15103" xr:uid="{00000000-0005-0000-0000-00001D1D0000}"/>
    <cellStyle name="Normal 3 5 3 2 2 2 3" xfId="8512" xr:uid="{00000000-0005-0000-0000-00001E1D0000}"/>
    <cellStyle name="Normal 3 5 3 2 2 2 3 2" xfId="16967" xr:uid="{00000000-0005-0000-0000-00001F1D0000}"/>
    <cellStyle name="Normal 3 5 3 2 2 2 4" xfId="9783" xr:uid="{00000000-0005-0000-0000-0000201D0000}"/>
    <cellStyle name="Normal 3 5 3 2 2 2 4 2" xfId="17767" xr:uid="{00000000-0005-0000-0000-0000211D0000}"/>
    <cellStyle name="Normal 3 5 3 2 2 2 5" xfId="13348" xr:uid="{00000000-0005-0000-0000-0000221D0000}"/>
    <cellStyle name="Normal 3 5 3 2 2 3" xfId="6923" xr:uid="{00000000-0005-0000-0000-0000231D0000}"/>
    <cellStyle name="Normal 3 5 3 2 2 3 2" xfId="12493" xr:uid="{00000000-0005-0000-0000-0000241D0000}"/>
    <cellStyle name="Normal 3 5 3 2 2 3 2 2" xfId="20444" xr:uid="{00000000-0005-0000-0000-0000251D0000}"/>
    <cellStyle name="Normal 3 5 3 2 2 3 3" xfId="16036" xr:uid="{00000000-0005-0000-0000-0000261D0000}"/>
    <cellStyle name="Normal 3 5 3 2 2 4" xfId="4539" xr:uid="{00000000-0005-0000-0000-0000271D0000}"/>
    <cellStyle name="Normal 3 5 3 2 2 4 2" xfId="10612" xr:uid="{00000000-0005-0000-0000-0000281D0000}"/>
    <cellStyle name="Normal 3 5 3 2 2 4 2 2" xfId="18580" xr:uid="{00000000-0005-0000-0000-0000291D0000}"/>
    <cellStyle name="Normal 3 5 3 2 2 4 3" xfId="14171" xr:uid="{00000000-0005-0000-0000-00002A1D0000}"/>
    <cellStyle name="Normal 3 5 3 2 2 5" xfId="21437" xr:uid="{00000000-0005-0000-0000-00002B1D0000}"/>
    <cellStyle name="Normal 3 5 3 2 3" xfId="2165" xr:uid="{00000000-0005-0000-0000-00002C1D0000}"/>
    <cellStyle name="Normal 3 5 3 2 3 2" xfId="5584" xr:uid="{00000000-0005-0000-0000-00002D1D0000}"/>
    <cellStyle name="Normal 3 5 3 2 3 2 2" xfId="11553" xr:uid="{00000000-0005-0000-0000-00002E1D0000}"/>
    <cellStyle name="Normal 3 5 3 2 3 2 2 2" xfId="19511" xr:uid="{00000000-0005-0000-0000-00002F1D0000}"/>
    <cellStyle name="Normal 3 5 3 2 3 2 3" xfId="15102" xr:uid="{00000000-0005-0000-0000-0000301D0000}"/>
    <cellStyle name="Normal 3 5 3 2 3 3" xfId="8513" xr:uid="{00000000-0005-0000-0000-0000311D0000}"/>
    <cellStyle name="Normal 3 5 3 2 3 3 2" xfId="16968" xr:uid="{00000000-0005-0000-0000-0000321D0000}"/>
    <cellStyle name="Normal 3 5 3 2 3 4" xfId="9784" xr:uid="{00000000-0005-0000-0000-0000331D0000}"/>
    <cellStyle name="Normal 3 5 3 2 3 4 2" xfId="17768" xr:uid="{00000000-0005-0000-0000-0000341D0000}"/>
    <cellStyle name="Normal 3 5 3 2 3 5" xfId="13349" xr:uid="{00000000-0005-0000-0000-0000351D0000}"/>
    <cellStyle name="Normal 3 5 3 2 4" xfId="6922" xr:uid="{00000000-0005-0000-0000-0000361D0000}"/>
    <cellStyle name="Normal 3 5 3 2 4 2" xfId="12492" xr:uid="{00000000-0005-0000-0000-0000371D0000}"/>
    <cellStyle name="Normal 3 5 3 2 4 2 2" xfId="20443" xr:uid="{00000000-0005-0000-0000-0000381D0000}"/>
    <cellStyle name="Normal 3 5 3 2 4 3" xfId="16035" xr:uid="{00000000-0005-0000-0000-0000391D0000}"/>
    <cellStyle name="Normal 3 5 3 2 5" xfId="4538" xr:uid="{00000000-0005-0000-0000-00003A1D0000}"/>
    <cellStyle name="Normal 3 5 3 2 5 2" xfId="10611" xr:uid="{00000000-0005-0000-0000-00003B1D0000}"/>
    <cellStyle name="Normal 3 5 3 2 5 2 2" xfId="18579" xr:uid="{00000000-0005-0000-0000-00003C1D0000}"/>
    <cellStyle name="Normal 3 5 3 2 5 3" xfId="14170" xr:uid="{00000000-0005-0000-0000-00003D1D0000}"/>
    <cellStyle name="Normal 3 5 3 2 6" xfId="21436" xr:uid="{00000000-0005-0000-0000-00003E1D0000}"/>
    <cellStyle name="Normal 3 5 3 3" xfId="2166" xr:uid="{00000000-0005-0000-0000-00003F1D0000}"/>
    <cellStyle name="Normal 3 5 3 3 2" xfId="2167" xr:uid="{00000000-0005-0000-0000-0000401D0000}"/>
    <cellStyle name="Normal 3 5 3 3 2 2" xfId="5586" xr:uid="{00000000-0005-0000-0000-0000411D0000}"/>
    <cellStyle name="Normal 3 5 3 3 2 2 2" xfId="11555" xr:uid="{00000000-0005-0000-0000-0000421D0000}"/>
    <cellStyle name="Normal 3 5 3 3 2 2 2 2" xfId="19513" xr:uid="{00000000-0005-0000-0000-0000431D0000}"/>
    <cellStyle name="Normal 3 5 3 3 2 2 3" xfId="15104" xr:uid="{00000000-0005-0000-0000-0000441D0000}"/>
    <cellStyle name="Normal 3 5 3 3 2 3" xfId="8514" xr:uid="{00000000-0005-0000-0000-0000451D0000}"/>
    <cellStyle name="Normal 3 5 3 3 2 3 2" xfId="16969" xr:uid="{00000000-0005-0000-0000-0000461D0000}"/>
    <cellStyle name="Normal 3 5 3 3 2 4" xfId="9785" xr:uid="{00000000-0005-0000-0000-0000471D0000}"/>
    <cellStyle name="Normal 3 5 3 3 2 4 2" xfId="17769" xr:uid="{00000000-0005-0000-0000-0000481D0000}"/>
    <cellStyle name="Normal 3 5 3 3 2 5" xfId="13350" xr:uid="{00000000-0005-0000-0000-0000491D0000}"/>
    <cellStyle name="Normal 3 5 3 3 3" xfId="6924" xr:uid="{00000000-0005-0000-0000-00004A1D0000}"/>
    <cellStyle name="Normal 3 5 3 3 3 2" xfId="12494" xr:uid="{00000000-0005-0000-0000-00004B1D0000}"/>
    <cellStyle name="Normal 3 5 3 3 3 2 2" xfId="20445" xr:uid="{00000000-0005-0000-0000-00004C1D0000}"/>
    <cellStyle name="Normal 3 5 3 3 3 3" xfId="16037" xr:uid="{00000000-0005-0000-0000-00004D1D0000}"/>
    <cellStyle name="Normal 3 5 3 3 4" xfId="4540" xr:uid="{00000000-0005-0000-0000-00004E1D0000}"/>
    <cellStyle name="Normal 3 5 3 3 4 2" xfId="10613" xr:uid="{00000000-0005-0000-0000-00004F1D0000}"/>
    <cellStyle name="Normal 3 5 3 3 4 2 2" xfId="18581" xr:uid="{00000000-0005-0000-0000-0000501D0000}"/>
    <cellStyle name="Normal 3 5 3 3 4 3" xfId="14172" xr:uid="{00000000-0005-0000-0000-0000511D0000}"/>
    <cellStyle name="Normal 3 5 3 3 5" xfId="21438" xr:uid="{00000000-0005-0000-0000-0000521D0000}"/>
    <cellStyle name="Normal 3 5 3 4" xfId="2168" xr:uid="{00000000-0005-0000-0000-0000531D0000}"/>
    <cellStyle name="Normal 3 5 3 4 2" xfId="5583" xr:uid="{00000000-0005-0000-0000-0000541D0000}"/>
    <cellStyle name="Normal 3 5 3 4 2 2" xfId="11552" xr:uid="{00000000-0005-0000-0000-0000551D0000}"/>
    <cellStyle name="Normal 3 5 3 4 2 2 2" xfId="19510" xr:uid="{00000000-0005-0000-0000-0000561D0000}"/>
    <cellStyle name="Normal 3 5 3 4 2 3" xfId="15101" xr:uid="{00000000-0005-0000-0000-0000571D0000}"/>
    <cellStyle name="Normal 3 5 3 4 3" xfId="8515" xr:uid="{00000000-0005-0000-0000-0000581D0000}"/>
    <cellStyle name="Normal 3 5 3 4 3 2" xfId="16970" xr:uid="{00000000-0005-0000-0000-0000591D0000}"/>
    <cellStyle name="Normal 3 5 3 4 4" xfId="9786" xr:uid="{00000000-0005-0000-0000-00005A1D0000}"/>
    <cellStyle name="Normal 3 5 3 4 4 2" xfId="17770" xr:uid="{00000000-0005-0000-0000-00005B1D0000}"/>
    <cellStyle name="Normal 3 5 3 4 5" xfId="13351" xr:uid="{00000000-0005-0000-0000-00005C1D0000}"/>
    <cellStyle name="Normal 3 5 3 5" xfId="6921" xr:uid="{00000000-0005-0000-0000-00005D1D0000}"/>
    <cellStyle name="Normal 3 5 3 5 2" xfId="12491" xr:uid="{00000000-0005-0000-0000-00005E1D0000}"/>
    <cellStyle name="Normal 3 5 3 5 2 2" xfId="20442" xr:uid="{00000000-0005-0000-0000-00005F1D0000}"/>
    <cellStyle name="Normal 3 5 3 5 3" xfId="16034" xr:uid="{00000000-0005-0000-0000-0000601D0000}"/>
    <cellStyle name="Normal 3 5 3 6" xfId="4537" xr:uid="{00000000-0005-0000-0000-0000611D0000}"/>
    <cellStyle name="Normal 3 5 3 6 2" xfId="10610" xr:uid="{00000000-0005-0000-0000-0000621D0000}"/>
    <cellStyle name="Normal 3 5 3 6 2 2" xfId="18578" xr:uid="{00000000-0005-0000-0000-0000631D0000}"/>
    <cellStyle name="Normal 3 5 3 6 3" xfId="14169" xr:uid="{00000000-0005-0000-0000-0000641D0000}"/>
    <cellStyle name="Normal 3 5 3 7" xfId="21435" xr:uid="{00000000-0005-0000-0000-0000651D0000}"/>
    <cellStyle name="Normal 3 5 4" xfId="2169" xr:uid="{00000000-0005-0000-0000-0000661D0000}"/>
    <cellStyle name="Normal 3 5 4 2" xfId="2170" xr:uid="{00000000-0005-0000-0000-0000671D0000}"/>
    <cellStyle name="Normal 3 5 4 2 2" xfId="2171" xr:uid="{00000000-0005-0000-0000-0000681D0000}"/>
    <cellStyle name="Normal 3 5 4 2 2 2" xfId="2172" xr:uid="{00000000-0005-0000-0000-0000691D0000}"/>
    <cellStyle name="Normal 3 5 4 2 2 2 2" xfId="5589" xr:uid="{00000000-0005-0000-0000-00006A1D0000}"/>
    <cellStyle name="Normal 3 5 4 2 2 2 2 2" xfId="11558" xr:uid="{00000000-0005-0000-0000-00006B1D0000}"/>
    <cellStyle name="Normal 3 5 4 2 2 2 2 2 2" xfId="19516" xr:uid="{00000000-0005-0000-0000-00006C1D0000}"/>
    <cellStyle name="Normal 3 5 4 2 2 2 2 3" xfId="15107" xr:uid="{00000000-0005-0000-0000-00006D1D0000}"/>
    <cellStyle name="Normal 3 5 4 2 2 2 3" xfId="8516" xr:uid="{00000000-0005-0000-0000-00006E1D0000}"/>
    <cellStyle name="Normal 3 5 4 2 2 2 3 2" xfId="16971" xr:uid="{00000000-0005-0000-0000-00006F1D0000}"/>
    <cellStyle name="Normal 3 5 4 2 2 2 4" xfId="9787" xr:uid="{00000000-0005-0000-0000-0000701D0000}"/>
    <cellStyle name="Normal 3 5 4 2 2 2 4 2" xfId="17771" xr:uid="{00000000-0005-0000-0000-0000711D0000}"/>
    <cellStyle name="Normal 3 5 4 2 2 2 5" xfId="13352" xr:uid="{00000000-0005-0000-0000-0000721D0000}"/>
    <cellStyle name="Normal 3 5 4 2 2 3" xfId="6927" xr:uid="{00000000-0005-0000-0000-0000731D0000}"/>
    <cellStyle name="Normal 3 5 4 2 2 3 2" xfId="12497" xr:uid="{00000000-0005-0000-0000-0000741D0000}"/>
    <cellStyle name="Normal 3 5 4 2 2 3 2 2" xfId="20448" xr:uid="{00000000-0005-0000-0000-0000751D0000}"/>
    <cellStyle name="Normal 3 5 4 2 2 3 3" xfId="16040" xr:uid="{00000000-0005-0000-0000-0000761D0000}"/>
    <cellStyle name="Normal 3 5 4 2 2 4" xfId="4543" xr:uid="{00000000-0005-0000-0000-0000771D0000}"/>
    <cellStyle name="Normal 3 5 4 2 2 4 2" xfId="10616" xr:uid="{00000000-0005-0000-0000-0000781D0000}"/>
    <cellStyle name="Normal 3 5 4 2 2 4 2 2" xfId="18584" xr:uid="{00000000-0005-0000-0000-0000791D0000}"/>
    <cellStyle name="Normal 3 5 4 2 2 4 3" xfId="14175" xr:uid="{00000000-0005-0000-0000-00007A1D0000}"/>
    <cellStyle name="Normal 3 5 4 2 2 5" xfId="21441" xr:uid="{00000000-0005-0000-0000-00007B1D0000}"/>
    <cellStyle name="Normal 3 5 4 2 3" xfId="2173" xr:uid="{00000000-0005-0000-0000-00007C1D0000}"/>
    <cellStyle name="Normal 3 5 4 2 3 2" xfId="5588" xr:uid="{00000000-0005-0000-0000-00007D1D0000}"/>
    <cellStyle name="Normal 3 5 4 2 3 2 2" xfId="11557" xr:uid="{00000000-0005-0000-0000-00007E1D0000}"/>
    <cellStyle name="Normal 3 5 4 2 3 2 2 2" xfId="19515" xr:uid="{00000000-0005-0000-0000-00007F1D0000}"/>
    <cellStyle name="Normal 3 5 4 2 3 2 3" xfId="15106" xr:uid="{00000000-0005-0000-0000-0000801D0000}"/>
    <cellStyle name="Normal 3 5 4 2 3 3" xfId="8517" xr:uid="{00000000-0005-0000-0000-0000811D0000}"/>
    <cellStyle name="Normal 3 5 4 2 3 3 2" xfId="16972" xr:uid="{00000000-0005-0000-0000-0000821D0000}"/>
    <cellStyle name="Normal 3 5 4 2 3 4" xfId="9788" xr:uid="{00000000-0005-0000-0000-0000831D0000}"/>
    <cellStyle name="Normal 3 5 4 2 3 4 2" xfId="17772" xr:uid="{00000000-0005-0000-0000-0000841D0000}"/>
    <cellStyle name="Normal 3 5 4 2 3 5" xfId="13353" xr:uid="{00000000-0005-0000-0000-0000851D0000}"/>
    <cellStyle name="Normal 3 5 4 2 4" xfId="6926" xr:uid="{00000000-0005-0000-0000-0000861D0000}"/>
    <cellStyle name="Normal 3 5 4 2 4 2" xfId="12496" xr:uid="{00000000-0005-0000-0000-0000871D0000}"/>
    <cellStyle name="Normal 3 5 4 2 4 2 2" xfId="20447" xr:uid="{00000000-0005-0000-0000-0000881D0000}"/>
    <cellStyle name="Normal 3 5 4 2 4 3" xfId="16039" xr:uid="{00000000-0005-0000-0000-0000891D0000}"/>
    <cellStyle name="Normal 3 5 4 2 5" xfId="4542" xr:uid="{00000000-0005-0000-0000-00008A1D0000}"/>
    <cellStyle name="Normal 3 5 4 2 5 2" xfId="10615" xr:uid="{00000000-0005-0000-0000-00008B1D0000}"/>
    <cellStyle name="Normal 3 5 4 2 5 2 2" xfId="18583" xr:uid="{00000000-0005-0000-0000-00008C1D0000}"/>
    <cellStyle name="Normal 3 5 4 2 5 3" xfId="14174" xr:uid="{00000000-0005-0000-0000-00008D1D0000}"/>
    <cellStyle name="Normal 3 5 4 2 6" xfId="21440" xr:uid="{00000000-0005-0000-0000-00008E1D0000}"/>
    <cellStyle name="Normal 3 5 4 3" xfId="2174" xr:uid="{00000000-0005-0000-0000-00008F1D0000}"/>
    <cellStyle name="Normal 3 5 4 3 2" xfId="2175" xr:uid="{00000000-0005-0000-0000-0000901D0000}"/>
    <cellStyle name="Normal 3 5 4 3 2 2" xfId="5590" xr:uid="{00000000-0005-0000-0000-0000911D0000}"/>
    <cellStyle name="Normal 3 5 4 3 2 2 2" xfId="11559" xr:uid="{00000000-0005-0000-0000-0000921D0000}"/>
    <cellStyle name="Normal 3 5 4 3 2 2 2 2" xfId="19517" xr:uid="{00000000-0005-0000-0000-0000931D0000}"/>
    <cellStyle name="Normal 3 5 4 3 2 2 3" xfId="15108" xr:uid="{00000000-0005-0000-0000-0000941D0000}"/>
    <cellStyle name="Normal 3 5 4 3 2 3" xfId="8518" xr:uid="{00000000-0005-0000-0000-0000951D0000}"/>
    <cellStyle name="Normal 3 5 4 3 2 3 2" xfId="16973" xr:uid="{00000000-0005-0000-0000-0000961D0000}"/>
    <cellStyle name="Normal 3 5 4 3 2 4" xfId="9789" xr:uid="{00000000-0005-0000-0000-0000971D0000}"/>
    <cellStyle name="Normal 3 5 4 3 2 4 2" xfId="17773" xr:uid="{00000000-0005-0000-0000-0000981D0000}"/>
    <cellStyle name="Normal 3 5 4 3 2 5" xfId="13354" xr:uid="{00000000-0005-0000-0000-0000991D0000}"/>
    <cellStyle name="Normal 3 5 4 3 3" xfId="6928" xr:uid="{00000000-0005-0000-0000-00009A1D0000}"/>
    <cellStyle name="Normal 3 5 4 3 3 2" xfId="12498" xr:uid="{00000000-0005-0000-0000-00009B1D0000}"/>
    <cellStyle name="Normal 3 5 4 3 3 2 2" xfId="20449" xr:uid="{00000000-0005-0000-0000-00009C1D0000}"/>
    <cellStyle name="Normal 3 5 4 3 3 3" xfId="16041" xr:uid="{00000000-0005-0000-0000-00009D1D0000}"/>
    <cellStyle name="Normal 3 5 4 3 4" xfId="4544" xr:uid="{00000000-0005-0000-0000-00009E1D0000}"/>
    <cellStyle name="Normal 3 5 4 3 4 2" xfId="10617" xr:uid="{00000000-0005-0000-0000-00009F1D0000}"/>
    <cellStyle name="Normal 3 5 4 3 4 2 2" xfId="18585" xr:uid="{00000000-0005-0000-0000-0000A01D0000}"/>
    <cellStyle name="Normal 3 5 4 3 4 3" xfId="14176" xr:uid="{00000000-0005-0000-0000-0000A11D0000}"/>
    <cellStyle name="Normal 3 5 4 3 5" xfId="21442" xr:uid="{00000000-0005-0000-0000-0000A21D0000}"/>
    <cellStyle name="Normal 3 5 4 4" xfId="2176" xr:uid="{00000000-0005-0000-0000-0000A31D0000}"/>
    <cellStyle name="Normal 3 5 4 4 2" xfId="5587" xr:uid="{00000000-0005-0000-0000-0000A41D0000}"/>
    <cellStyle name="Normal 3 5 4 4 2 2" xfId="11556" xr:uid="{00000000-0005-0000-0000-0000A51D0000}"/>
    <cellStyle name="Normal 3 5 4 4 2 2 2" xfId="19514" xr:uid="{00000000-0005-0000-0000-0000A61D0000}"/>
    <cellStyle name="Normal 3 5 4 4 2 3" xfId="15105" xr:uid="{00000000-0005-0000-0000-0000A71D0000}"/>
    <cellStyle name="Normal 3 5 4 4 3" xfId="8519" xr:uid="{00000000-0005-0000-0000-0000A81D0000}"/>
    <cellStyle name="Normal 3 5 4 4 3 2" xfId="16974" xr:uid="{00000000-0005-0000-0000-0000A91D0000}"/>
    <cellStyle name="Normal 3 5 4 4 4" xfId="9790" xr:uid="{00000000-0005-0000-0000-0000AA1D0000}"/>
    <cellStyle name="Normal 3 5 4 4 4 2" xfId="17774" xr:uid="{00000000-0005-0000-0000-0000AB1D0000}"/>
    <cellStyle name="Normal 3 5 4 4 5" xfId="13355" xr:uid="{00000000-0005-0000-0000-0000AC1D0000}"/>
    <cellStyle name="Normal 3 5 4 5" xfId="6925" xr:uid="{00000000-0005-0000-0000-0000AD1D0000}"/>
    <cellStyle name="Normal 3 5 4 5 2" xfId="12495" xr:uid="{00000000-0005-0000-0000-0000AE1D0000}"/>
    <cellStyle name="Normal 3 5 4 5 2 2" xfId="20446" xr:uid="{00000000-0005-0000-0000-0000AF1D0000}"/>
    <cellStyle name="Normal 3 5 4 5 3" xfId="16038" xr:uid="{00000000-0005-0000-0000-0000B01D0000}"/>
    <cellStyle name="Normal 3 5 4 6" xfId="4541" xr:uid="{00000000-0005-0000-0000-0000B11D0000}"/>
    <cellStyle name="Normal 3 5 4 6 2" xfId="10614" xr:uid="{00000000-0005-0000-0000-0000B21D0000}"/>
    <cellStyle name="Normal 3 5 4 6 2 2" xfId="18582" xr:uid="{00000000-0005-0000-0000-0000B31D0000}"/>
    <cellStyle name="Normal 3 5 4 6 3" xfId="14173" xr:uid="{00000000-0005-0000-0000-0000B41D0000}"/>
    <cellStyle name="Normal 3 5 4 7" xfId="21439" xr:uid="{00000000-0005-0000-0000-0000B51D0000}"/>
    <cellStyle name="Normal 3 5 5" xfId="2177" xr:uid="{00000000-0005-0000-0000-0000B61D0000}"/>
    <cellStyle name="Normal 3 5 5 2" xfId="2178" xr:uid="{00000000-0005-0000-0000-0000B71D0000}"/>
    <cellStyle name="Normal 3 5 5 2 2" xfId="2179" xr:uid="{00000000-0005-0000-0000-0000B81D0000}"/>
    <cellStyle name="Normal 3 5 5 2 2 2" xfId="5592" xr:uid="{00000000-0005-0000-0000-0000B91D0000}"/>
    <cellStyle name="Normal 3 5 5 2 2 2 2" xfId="11561" xr:uid="{00000000-0005-0000-0000-0000BA1D0000}"/>
    <cellStyle name="Normal 3 5 5 2 2 2 2 2" xfId="19519" xr:uid="{00000000-0005-0000-0000-0000BB1D0000}"/>
    <cellStyle name="Normal 3 5 5 2 2 2 3" xfId="15110" xr:uid="{00000000-0005-0000-0000-0000BC1D0000}"/>
    <cellStyle name="Normal 3 5 5 2 2 3" xfId="8520" xr:uid="{00000000-0005-0000-0000-0000BD1D0000}"/>
    <cellStyle name="Normal 3 5 5 2 2 3 2" xfId="16975" xr:uid="{00000000-0005-0000-0000-0000BE1D0000}"/>
    <cellStyle name="Normal 3 5 5 2 2 4" xfId="9791" xr:uid="{00000000-0005-0000-0000-0000BF1D0000}"/>
    <cellStyle name="Normal 3 5 5 2 2 4 2" xfId="17775" xr:uid="{00000000-0005-0000-0000-0000C01D0000}"/>
    <cellStyle name="Normal 3 5 5 2 2 5" xfId="13356" xr:uid="{00000000-0005-0000-0000-0000C11D0000}"/>
    <cellStyle name="Normal 3 5 5 2 3" xfId="6930" xr:uid="{00000000-0005-0000-0000-0000C21D0000}"/>
    <cellStyle name="Normal 3 5 5 2 3 2" xfId="12500" xr:uid="{00000000-0005-0000-0000-0000C31D0000}"/>
    <cellStyle name="Normal 3 5 5 2 3 2 2" xfId="20451" xr:uid="{00000000-0005-0000-0000-0000C41D0000}"/>
    <cellStyle name="Normal 3 5 5 2 3 3" xfId="16043" xr:uid="{00000000-0005-0000-0000-0000C51D0000}"/>
    <cellStyle name="Normal 3 5 5 2 4" xfId="4546" xr:uid="{00000000-0005-0000-0000-0000C61D0000}"/>
    <cellStyle name="Normal 3 5 5 2 4 2" xfId="10619" xr:uid="{00000000-0005-0000-0000-0000C71D0000}"/>
    <cellStyle name="Normal 3 5 5 2 4 2 2" xfId="18587" xr:uid="{00000000-0005-0000-0000-0000C81D0000}"/>
    <cellStyle name="Normal 3 5 5 2 4 3" xfId="14178" xr:uid="{00000000-0005-0000-0000-0000C91D0000}"/>
    <cellStyle name="Normal 3 5 5 2 5" xfId="21444" xr:uid="{00000000-0005-0000-0000-0000CA1D0000}"/>
    <cellStyle name="Normal 3 5 5 3" xfId="2180" xr:uid="{00000000-0005-0000-0000-0000CB1D0000}"/>
    <cellStyle name="Normal 3 5 5 3 2" xfId="5591" xr:uid="{00000000-0005-0000-0000-0000CC1D0000}"/>
    <cellStyle name="Normal 3 5 5 3 2 2" xfId="11560" xr:uid="{00000000-0005-0000-0000-0000CD1D0000}"/>
    <cellStyle name="Normal 3 5 5 3 2 2 2" xfId="19518" xr:uid="{00000000-0005-0000-0000-0000CE1D0000}"/>
    <cellStyle name="Normal 3 5 5 3 2 3" xfId="15109" xr:uid="{00000000-0005-0000-0000-0000CF1D0000}"/>
    <cellStyle name="Normal 3 5 5 3 3" xfId="8521" xr:uid="{00000000-0005-0000-0000-0000D01D0000}"/>
    <cellStyle name="Normal 3 5 5 3 3 2" xfId="16976" xr:uid="{00000000-0005-0000-0000-0000D11D0000}"/>
    <cellStyle name="Normal 3 5 5 3 4" xfId="9792" xr:uid="{00000000-0005-0000-0000-0000D21D0000}"/>
    <cellStyle name="Normal 3 5 5 3 4 2" xfId="17776" xr:uid="{00000000-0005-0000-0000-0000D31D0000}"/>
    <cellStyle name="Normal 3 5 5 3 5" xfId="13357" xr:uid="{00000000-0005-0000-0000-0000D41D0000}"/>
    <cellStyle name="Normal 3 5 5 4" xfId="6929" xr:uid="{00000000-0005-0000-0000-0000D51D0000}"/>
    <cellStyle name="Normal 3 5 5 4 2" xfId="12499" xr:uid="{00000000-0005-0000-0000-0000D61D0000}"/>
    <cellStyle name="Normal 3 5 5 4 2 2" xfId="20450" xr:uid="{00000000-0005-0000-0000-0000D71D0000}"/>
    <cellStyle name="Normal 3 5 5 4 3" xfId="16042" xr:uid="{00000000-0005-0000-0000-0000D81D0000}"/>
    <cellStyle name="Normal 3 5 5 5" xfId="4545" xr:uid="{00000000-0005-0000-0000-0000D91D0000}"/>
    <cellStyle name="Normal 3 5 5 5 2" xfId="10618" xr:uid="{00000000-0005-0000-0000-0000DA1D0000}"/>
    <cellStyle name="Normal 3 5 5 5 2 2" xfId="18586" xr:uid="{00000000-0005-0000-0000-0000DB1D0000}"/>
    <cellStyle name="Normal 3 5 5 5 3" xfId="14177" xr:uid="{00000000-0005-0000-0000-0000DC1D0000}"/>
    <cellStyle name="Normal 3 5 5 6" xfId="21443" xr:uid="{00000000-0005-0000-0000-0000DD1D0000}"/>
    <cellStyle name="Normal 3 5 6" xfId="2181" xr:uid="{00000000-0005-0000-0000-0000DE1D0000}"/>
    <cellStyle name="Normal 3 5 6 2" xfId="2182" xr:uid="{00000000-0005-0000-0000-0000DF1D0000}"/>
    <cellStyle name="Normal 3 5 6 2 2" xfId="2183" xr:uid="{00000000-0005-0000-0000-0000E01D0000}"/>
    <cellStyle name="Normal 3 5 6 2 2 2" xfId="5594" xr:uid="{00000000-0005-0000-0000-0000E11D0000}"/>
    <cellStyle name="Normal 3 5 6 2 2 2 2" xfId="11563" xr:uid="{00000000-0005-0000-0000-0000E21D0000}"/>
    <cellStyle name="Normal 3 5 6 2 2 2 2 2" xfId="19521" xr:uid="{00000000-0005-0000-0000-0000E31D0000}"/>
    <cellStyle name="Normal 3 5 6 2 2 2 3" xfId="15112" xr:uid="{00000000-0005-0000-0000-0000E41D0000}"/>
    <cellStyle name="Normal 3 5 6 2 2 3" xfId="8522" xr:uid="{00000000-0005-0000-0000-0000E51D0000}"/>
    <cellStyle name="Normal 3 5 6 2 2 3 2" xfId="16977" xr:uid="{00000000-0005-0000-0000-0000E61D0000}"/>
    <cellStyle name="Normal 3 5 6 2 2 4" xfId="9793" xr:uid="{00000000-0005-0000-0000-0000E71D0000}"/>
    <cellStyle name="Normal 3 5 6 2 2 4 2" xfId="17777" xr:uid="{00000000-0005-0000-0000-0000E81D0000}"/>
    <cellStyle name="Normal 3 5 6 2 2 5" xfId="13358" xr:uid="{00000000-0005-0000-0000-0000E91D0000}"/>
    <cellStyle name="Normal 3 5 6 2 3" xfId="6932" xr:uid="{00000000-0005-0000-0000-0000EA1D0000}"/>
    <cellStyle name="Normal 3 5 6 2 3 2" xfId="12502" xr:uid="{00000000-0005-0000-0000-0000EB1D0000}"/>
    <cellStyle name="Normal 3 5 6 2 3 2 2" xfId="20453" xr:uid="{00000000-0005-0000-0000-0000EC1D0000}"/>
    <cellStyle name="Normal 3 5 6 2 3 3" xfId="16045" xr:uid="{00000000-0005-0000-0000-0000ED1D0000}"/>
    <cellStyle name="Normal 3 5 6 2 4" xfId="4548" xr:uid="{00000000-0005-0000-0000-0000EE1D0000}"/>
    <cellStyle name="Normal 3 5 6 2 4 2" xfId="10621" xr:uid="{00000000-0005-0000-0000-0000EF1D0000}"/>
    <cellStyle name="Normal 3 5 6 2 4 2 2" xfId="18589" xr:uid="{00000000-0005-0000-0000-0000F01D0000}"/>
    <cellStyle name="Normal 3 5 6 2 4 3" xfId="14180" xr:uid="{00000000-0005-0000-0000-0000F11D0000}"/>
    <cellStyle name="Normal 3 5 6 2 5" xfId="21446" xr:uid="{00000000-0005-0000-0000-0000F21D0000}"/>
    <cellStyle name="Normal 3 5 6 3" xfId="2184" xr:uid="{00000000-0005-0000-0000-0000F31D0000}"/>
    <cellStyle name="Normal 3 5 6 3 2" xfId="5593" xr:uid="{00000000-0005-0000-0000-0000F41D0000}"/>
    <cellStyle name="Normal 3 5 6 3 2 2" xfId="11562" xr:uid="{00000000-0005-0000-0000-0000F51D0000}"/>
    <cellStyle name="Normal 3 5 6 3 2 2 2" xfId="19520" xr:uid="{00000000-0005-0000-0000-0000F61D0000}"/>
    <cellStyle name="Normal 3 5 6 3 2 3" xfId="15111" xr:uid="{00000000-0005-0000-0000-0000F71D0000}"/>
    <cellStyle name="Normal 3 5 6 3 3" xfId="8523" xr:uid="{00000000-0005-0000-0000-0000F81D0000}"/>
    <cellStyle name="Normal 3 5 6 3 3 2" xfId="16978" xr:uid="{00000000-0005-0000-0000-0000F91D0000}"/>
    <cellStyle name="Normal 3 5 6 3 4" xfId="9794" xr:uid="{00000000-0005-0000-0000-0000FA1D0000}"/>
    <cellStyle name="Normal 3 5 6 3 4 2" xfId="17778" xr:uid="{00000000-0005-0000-0000-0000FB1D0000}"/>
    <cellStyle name="Normal 3 5 6 3 5" xfId="13359" xr:uid="{00000000-0005-0000-0000-0000FC1D0000}"/>
    <cellStyle name="Normal 3 5 6 4" xfId="6931" xr:uid="{00000000-0005-0000-0000-0000FD1D0000}"/>
    <cellStyle name="Normal 3 5 6 4 2" xfId="12501" xr:uid="{00000000-0005-0000-0000-0000FE1D0000}"/>
    <cellStyle name="Normal 3 5 6 4 2 2" xfId="20452" xr:uid="{00000000-0005-0000-0000-0000FF1D0000}"/>
    <cellStyle name="Normal 3 5 6 4 3" xfId="16044" xr:uid="{00000000-0005-0000-0000-0000001E0000}"/>
    <cellStyle name="Normal 3 5 6 5" xfId="4547" xr:uid="{00000000-0005-0000-0000-0000011E0000}"/>
    <cellStyle name="Normal 3 5 6 5 2" xfId="10620" xr:uid="{00000000-0005-0000-0000-0000021E0000}"/>
    <cellStyle name="Normal 3 5 6 5 2 2" xfId="18588" xr:uid="{00000000-0005-0000-0000-0000031E0000}"/>
    <cellStyle name="Normal 3 5 6 5 3" xfId="14179" xr:uid="{00000000-0005-0000-0000-0000041E0000}"/>
    <cellStyle name="Normal 3 5 6 6" xfId="21445" xr:uid="{00000000-0005-0000-0000-0000051E0000}"/>
    <cellStyle name="Normal 3 5 7" xfId="2185" xr:uid="{00000000-0005-0000-0000-0000061E0000}"/>
    <cellStyle name="Normal 3 5 7 2" xfId="2186" xr:uid="{00000000-0005-0000-0000-0000071E0000}"/>
    <cellStyle name="Normal 3 5 7 2 2" xfId="5595" xr:uid="{00000000-0005-0000-0000-0000081E0000}"/>
    <cellStyle name="Normal 3 5 7 2 2 2" xfId="11564" xr:uid="{00000000-0005-0000-0000-0000091E0000}"/>
    <cellStyle name="Normal 3 5 7 2 2 2 2" xfId="19522" xr:uid="{00000000-0005-0000-0000-00000A1E0000}"/>
    <cellStyle name="Normal 3 5 7 2 2 3" xfId="15113" xr:uid="{00000000-0005-0000-0000-00000B1E0000}"/>
    <cellStyle name="Normal 3 5 7 2 3" xfId="8524" xr:uid="{00000000-0005-0000-0000-00000C1E0000}"/>
    <cellStyle name="Normal 3 5 7 2 3 2" xfId="16979" xr:uid="{00000000-0005-0000-0000-00000D1E0000}"/>
    <cellStyle name="Normal 3 5 7 2 4" xfId="9795" xr:uid="{00000000-0005-0000-0000-00000E1E0000}"/>
    <cellStyle name="Normal 3 5 7 2 4 2" xfId="17779" xr:uid="{00000000-0005-0000-0000-00000F1E0000}"/>
    <cellStyle name="Normal 3 5 7 2 5" xfId="13360" xr:uid="{00000000-0005-0000-0000-0000101E0000}"/>
    <cellStyle name="Normal 3 5 7 3" xfId="6933" xr:uid="{00000000-0005-0000-0000-0000111E0000}"/>
    <cellStyle name="Normal 3 5 7 3 2" xfId="12503" xr:uid="{00000000-0005-0000-0000-0000121E0000}"/>
    <cellStyle name="Normal 3 5 7 3 2 2" xfId="20454" xr:uid="{00000000-0005-0000-0000-0000131E0000}"/>
    <cellStyle name="Normal 3 5 7 3 3" xfId="16046" xr:uid="{00000000-0005-0000-0000-0000141E0000}"/>
    <cellStyle name="Normal 3 5 7 4" xfId="4549" xr:uid="{00000000-0005-0000-0000-0000151E0000}"/>
    <cellStyle name="Normal 3 5 7 4 2" xfId="10622" xr:uid="{00000000-0005-0000-0000-0000161E0000}"/>
    <cellStyle name="Normal 3 5 7 4 2 2" xfId="18590" xr:uid="{00000000-0005-0000-0000-0000171E0000}"/>
    <cellStyle name="Normal 3 5 7 4 3" xfId="14181" xr:uid="{00000000-0005-0000-0000-0000181E0000}"/>
    <cellStyle name="Normal 3 5 7 5" xfId="21447" xr:uid="{00000000-0005-0000-0000-0000191E0000}"/>
    <cellStyle name="Normal 3 5 8" xfId="2187" xr:uid="{00000000-0005-0000-0000-00001A1E0000}"/>
    <cellStyle name="Normal 3 5 8 2" xfId="5578" xr:uid="{00000000-0005-0000-0000-00001B1E0000}"/>
    <cellStyle name="Normal 3 5 8 2 2" xfId="11547" xr:uid="{00000000-0005-0000-0000-00001C1E0000}"/>
    <cellStyle name="Normal 3 5 8 2 2 2" xfId="19505" xr:uid="{00000000-0005-0000-0000-00001D1E0000}"/>
    <cellStyle name="Normal 3 5 8 2 3" xfId="15096" xr:uid="{00000000-0005-0000-0000-00001E1E0000}"/>
    <cellStyle name="Normal 3 5 8 3" xfId="8525" xr:uid="{00000000-0005-0000-0000-00001F1E0000}"/>
    <cellStyle name="Normal 3 5 8 3 2" xfId="16980" xr:uid="{00000000-0005-0000-0000-0000201E0000}"/>
    <cellStyle name="Normal 3 5 8 4" xfId="9796" xr:uid="{00000000-0005-0000-0000-0000211E0000}"/>
    <cellStyle name="Normal 3 5 8 4 2" xfId="17780" xr:uid="{00000000-0005-0000-0000-0000221E0000}"/>
    <cellStyle name="Normal 3 5 8 5" xfId="13361" xr:uid="{00000000-0005-0000-0000-0000231E0000}"/>
    <cellStyle name="Normal 3 5 9" xfId="6916" xr:uid="{00000000-0005-0000-0000-0000241E0000}"/>
    <cellStyle name="Normal 3 5 9 2" xfId="12486" xr:uid="{00000000-0005-0000-0000-0000251E0000}"/>
    <cellStyle name="Normal 3 5 9 2 2" xfId="20437" xr:uid="{00000000-0005-0000-0000-0000261E0000}"/>
    <cellStyle name="Normal 3 5 9 3" xfId="16029" xr:uid="{00000000-0005-0000-0000-0000271E0000}"/>
    <cellStyle name="Normal 3 6" xfId="2188" xr:uid="{00000000-0005-0000-0000-0000281E0000}"/>
    <cellStyle name="Normal 3 6 10" xfId="4550" xr:uid="{00000000-0005-0000-0000-0000291E0000}"/>
    <cellStyle name="Normal 3 6 10 2" xfId="10623" xr:uid="{00000000-0005-0000-0000-00002A1E0000}"/>
    <cellStyle name="Normal 3 6 10 2 2" xfId="18591" xr:uid="{00000000-0005-0000-0000-00002B1E0000}"/>
    <cellStyle name="Normal 3 6 10 3" xfId="14182" xr:uid="{00000000-0005-0000-0000-00002C1E0000}"/>
    <cellStyle name="Normal 3 6 11" xfId="21448" xr:uid="{00000000-0005-0000-0000-00002D1E0000}"/>
    <cellStyle name="Normal 3 6 2" xfId="2189" xr:uid="{00000000-0005-0000-0000-00002E1E0000}"/>
    <cellStyle name="Normal 3 6 2 2" xfId="2190" xr:uid="{00000000-0005-0000-0000-00002F1E0000}"/>
    <cellStyle name="Normal 3 6 2 2 2" xfId="2191" xr:uid="{00000000-0005-0000-0000-0000301E0000}"/>
    <cellStyle name="Normal 3 6 2 2 2 2" xfId="2192" xr:uid="{00000000-0005-0000-0000-0000311E0000}"/>
    <cellStyle name="Normal 3 6 2 2 2 2 2" xfId="5599" xr:uid="{00000000-0005-0000-0000-0000321E0000}"/>
    <cellStyle name="Normal 3 6 2 2 2 2 2 2" xfId="11568" xr:uid="{00000000-0005-0000-0000-0000331E0000}"/>
    <cellStyle name="Normal 3 6 2 2 2 2 2 2 2" xfId="19526" xr:uid="{00000000-0005-0000-0000-0000341E0000}"/>
    <cellStyle name="Normal 3 6 2 2 2 2 2 3" xfId="15117" xr:uid="{00000000-0005-0000-0000-0000351E0000}"/>
    <cellStyle name="Normal 3 6 2 2 2 2 3" xfId="8526" xr:uid="{00000000-0005-0000-0000-0000361E0000}"/>
    <cellStyle name="Normal 3 6 2 2 2 2 3 2" xfId="16981" xr:uid="{00000000-0005-0000-0000-0000371E0000}"/>
    <cellStyle name="Normal 3 6 2 2 2 2 4" xfId="9797" xr:uid="{00000000-0005-0000-0000-0000381E0000}"/>
    <cellStyle name="Normal 3 6 2 2 2 2 4 2" xfId="17781" xr:uid="{00000000-0005-0000-0000-0000391E0000}"/>
    <cellStyle name="Normal 3 6 2 2 2 2 5" xfId="13362" xr:uid="{00000000-0005-0000-0000-00003A1E0000}"/>
    <cellStyle name="Normal 3 6 2 2 2 3" xfId="6937" xr:uid="{00000000-0005-0000-0000-00003B1E0000}"/>
    <cellStyle name="Normal 3 6 2 2 2 3 2" xfId="12507" xr:uid="{00000000-0005-0000-0000-00003C1E0000}"/>
    <cellStyle name="Normal 3 6 2 2 2 3 2 2" xfId="20458" xr:uid="{00000000-0005-0000-0000-00003D1E0000}"/>
    <cellStyle name="Normal 3 6 2 2 2 3 3" xfId="16050" xr:uid="{00000000-0005-0000-0000-00003E1E0000}"/>
    <cellStyle name="Normal 3 6 2 2 2 4" xfId="4553" xr:uid="{00000000-0005-0000-0000-00003F1E0000}"/>
    <cellStyle name="Normal 3 6 2 2 2 4 2" xfId="10626" xr:uid="{00000000-0005-0000-0000-0000401E0000}"/>
    <cellStyle name="Normal 3 6 2 2 2 4 2 2" xfId="18594" xr:uid="{00000000-0005-0000-0000-0000411E0000}"/>
    <cellStyle name="Normal 3 6 2 2 2 4 3" xfId="14185" xr:uid="{00000000-0005-0000-0000-0000421E0000}"/>
    <cellStyle name="Normal 3 6 2 2 2 5" xfId="21451" xr:uid="{00000000-0005-0000-0000-0000431E0000}"/>
    <cellStyle name="Normal 3 6 2 2 3" xfId="2193" xr:uid="{00000000-0005-0000-0000-0000441E0000}"/>
    <cellStyle name="Normal 3 6 2 2 3 2" xfId="5598" xr:uid="{00000000-0005-0000-0000-0000451E0000}"/>
    <cellStyle name="Normal 3 6 2 2 3 2 2" xfId="11567" xr:uid="{00000000-0005-0000-0000-0000461E0000}"/>
    <cellStyle name="Normal 3 6 2 2 3 2 2 2" xfId="19525" xr:uid="{00000000-0005-0000-0000-0000471E0000}"/>
    <cellStyle name="Normal 3 6 2 2 3 2 3" xfId="15116" xr:uid="{00000000-0005-0000-0000-0000481E0000}"/>
    <cellStyle name="Normal 3 6 2 2 3 3" xfId="8527" xr:uid="{00000000-0005-0000-0000-0000491E0000}"/>
    <cellStyle name="Normal 3 6 2 2 3 3 2" xfId="16982" xr:uid="{00000000-0005-0000-0000-00004A1E0000}"/>
    <cellStyle name="Normal 3 6 2 2 3 4" xfId="9798" xr:uid="{00000000-0005-0000-0000-00004B1E0000}"/>
    <cellStyle name="Normal 3 6 2 2 3 4 2" xfId="17782" xr:uid="{00000000-0005-0000-0000-00004C1E0000}"/>
    <cellStyle name="Normal 3 6 2 2 3 5" xfId="13363" xr:uid="{00000000-0005-0000-0000-00004D1E0000}"/>
    <cellStyle name="Normal 3 6 2 2 4" xfId="6936" xr:uid="{00000000-0005-0000-0000-00004E1E0000}"/>
    <cellStyle name="Normal 3 6 2 2 4 2" xfId="12506" xr:uid="{00000000-0005-0000-0000-00004F1E0000}"/>
    <cellStyle name="Normal 3 6 2 2 4 2 2" xfId="20457" xr:uid="{00000000-0005-0000-0000-0000501E0000}"/>
    <cellStyle name="Normal 3 6 2 2 4 3" xfId="16049" xr:uid="{00000000-0005-0000-0000-0000511E0000}"/>
    <cellStyle name="Normal 3 6 2 2 5" xfId="4552" xr:uid="{00000000-0005-0000-0000-0000521E0000}"/>
    <cellStyle name="Normal 3 6 2 2 5 2" xfId="10625" xr:uid="{00000000-0005-0000-0000-0000531E0000}"/>
    <cellStyle name="Normal 3 6 2 2 5 2 2" xfId="18593" xr:uid="{00000000-0005-0000-0000-0000541E0000}"/>
    <cellStyle name="Normal 3 6 2 2 5 3" xfId="14184" xr:uid="{00000000-0005-0000-0000-0000551E0000}"/>
    <cellStyle name="Normal 3 6 2 2 6" xfId="21450" xr:uid="{00000000-0005-0000-0000-0000561E0000}"/>
    <cellStyle name="Normal 3 6 2 3" xfId="2194" xr:uid="{00000000-0005-0000-0000-0000571E0000}"/>
    <cellStyle name="Normal 3 6 2 3 2" xfId="2195" xr:uid="{00000000-0005-0000-0000-0000581E0000}"/>
    <cellStyle name="Normal 3 6 2 3 2 2" xfId="5600" xr:uid="{00000000-0005-0000-0000-0000591E0000}"/>
    <cellStyle name="Normal 3 6 2 3 2 2 2" xfId="11569" xr:uid="{00000000-0005-0000-0000-00005A1E0000}"/>
    <cellStyle name="Normal 3 6 2 3 2 2 2 2" xfId="19527" xr:uid="{00000000-0005-0000-0000-00005B1E0000}"/>
    <cellStyle name="Normal 3 6 2 3 2 2 3" xfId="15118" xr:uid="{00000000-0005-0000-0000-00005C1E0000}"/>
    <cellStyle name="Normal 3 6 2 3 2 3" xfId="8528" xr:uid="{00000000-0005-0000-0000-00005D1E0000}"/>
    <cellStyle name="Normal 3 6 2 3 2 3 2" xfId="16983" xr:uid="{00000000-0005-0000-0000-00005E1E0000}"/>
    <cellStyle name="Normal 3 6 2 3 2 4" xfId="9799" xr:uid="{00000000-0005-0000-0000-00005F1E0000}"/>
    <cellStyle name="Normal 3 6 2 3 2 4 2" xfId="17783" xr:uid="{00000000-0005-0000-0000-0000601E0000}"/>
    <cellStyle name="Normal 3 6 2 3 2 5" xfId="13364" xr:uid="{00000000-0005-0000-0000-0000611E0000}"/>
    <cellStyle name="Normal 3 6 2 3 3" xfId="6938" xr:uid="{00000000-0005-0000-0000-0000621E0000}"/>
    <cellStyle name="Normal 3 6 2 3 3 2" xfId="12508" xr:uid="{00000000-0005-0000-0000-0000631E0000}"/>
    <cellStyle name="Normal 3 6 2 3 3 2 2" xfId="20459" xr:uid="{00000000-0005-0000-0000-0000641E0000}"/>
    <cellStyle name="Normal 3 6 2 3 3 3" xfId="16051" xr:uid="{00000000-0005-0000-0000-0000651E0000}"/>
    <cellStyle name="Normal 3 6 2 3 4" xfId="4554" xr:uid="{00000000-0005-0000-0000-0000661E0000}"/>
    <cellStyle name="Normal 3 6 2 3 4 2" xfId="10627" xr:uid="{00000000-0005-0000-0000-0000671E0000}"/>
    <cellStyle name="Normal 3 6 2 3 4 2 2" xfId="18595" xr:uid="{00000000-0005-0000-0000-0000681E0000}"/>
    <cellStyle name="Normal 3 6 2 3 4 3" xfId="14186" xr:uid="{00000000-0005-0000-0000-0000691E0000}"/>
    <cellStyle name="Normal 3 6 2 3 5" xfId="21452" xr:uid="{00000000-0005-0000-0000-00006A1E0000}"/>
    <cellStyle name="Normal 3 6 2 4" xfId="2196" xr:uid="{00000000-0005-0000-0000-00006B1E0000}"/>
    <cellStyle name="Normal 3 6 2 4 2" xfId="5597" xr:uid="{00000000-0005-0000-0000-00006C1E0000}"/>
    <cellStyle name="Normal 3 6 2 4 2 2" xfId="11566" xr:uid="{00000000-0005-0000-0000-00006D1E0000}"/>
    <cellStyle name="Normal 3 6 2 4 2 2 2" xfId="19524" xr:uid="{00000000-0005-0000-0000-00006E1E0000}"/>
    <cellStyle name="Normal 3 6 2 4 2 3" xfId="15115" xr:uid="{00000000-0005-0000-0000-00006F1E0000}"/>
    <cellStyle name="Normal 3 6 2 4 3" xfId="8529" xr:uid="{00000000-0005-0000-0000-0000701E0000}"/>
    <cellStyle name="Normal 3 6 2 4 3 2" xfId="16984" xr:uid="{00000000-0005-0000-0000-0000711E0000}"/>
    <cellStyle name="Normal 3 6 2 4 4" xfId="9800" xr:uid="{00000000-0005-0000-0000-0000721E0000}"/>
    <cellStyle name="Normal 3 6 2 4 4 2" xfId="17784" xr:uid="{00000000-0005-0000-0000-0000731E0000}"/>
    <cellStyle name="Normal 3 6 2 4 5" xfId="13365" xr:uid="{00000000-0005-0000-0000-0000741E0000}"/>
    <cellStyle name="Normal 3 6 2 5" xfId="6935" xr:uid="{00000000-0005-0000-0000-0000751E0000}"/>
    <cellStyle name="Normal 3 6 2 5 2" xfId="12505" xr:uid="{00000000-0005-0000-0000-0000761E0000}"/>
    <cellStyle name="Normal 3 6 2 5 2 2" xfId="20456" xr:uid="{00000000-0005-0000-0000-0000771E0000}"/>
    <cellStyle name="Normal 3 6 2 5 3" xfId="16048" xr:uid="{00000000-0005-0000-0000-0000781E0000}"/>
    <cellStyle name="Normal 3 6 2 6" xfId="4551" xr:uid="{00000000-0005-0000-0000-0000791E0000}"/>
    <cellStyle name="Normal 3 6 2 6 2" xfId="10624" xr:uid="{00000000-0005-0000-0000-00007A1E0000}"/>
    <cellStyle name="Normal 3 6 2 6 2 2" xfId="18592" xr:uid="{00000000-0005-0000-0000-00007B1E0000}"/>
    <cellStyle name="Normal 3 6 2 6 3" xfId="14183" xr:uid="{00000000-0005-0000-0000-00007C1E0000}"/>
    <cellStyle name="Normal 3 6 2 7" xfId="21449" xr:uid="{00000000-0005-0000-0000-00007D1E0000}"/>
    <cellStyle name="Normal 3 6 3" xfId="2197" xr:uid="{00000000-0005-0000-0000-00007E1E0000}"/>
    <cellStyle name="Normal 3 6 3 2" xfId="2198" xr:uid="{00000000-0005-0000-0000-00007F1E0000}"/>
    <cellStyle name="Normal 3 6 3 2 2" xfId="2199" xr:uid="{00000000-0005-0000-0000-0000801E0000}"/>
    <cellStyle name="Normal 3 6 3 2 2 2" xfId="2200" xr:uid="{00000000-0005-0000-0000-0000811E0000}"/>
    <cellStyle name="Normal 3 6 3 2 2 2 2" xfId="5603" xr:uid="{00000000-0005-0000-0000-0000821E0000}"/>
    <cellStyle name="Normal 3 6 3 2 2 2 2 2" xfId="11572" xr:uid="{00000000-0005-0000-0000-0000831E0000}"/>
    <cellStyle name="Normal 3 6 3 2 2 2 2 2 2" xfId="19530" xr:uid="{00000000-0005-0000-0000-0000841E0000}"/>
    <cellStyle name="Normal 3 6 3 2 2 2 2 3" xfId="15121" xr:uid="{00000000-0005-0000-0000-0000851E0000}"/>
    <cellStyle name="Normal 3 6 3 2 2 2 3" xfId="8530" xr:uid="{00000000-0005-0000-0000-0000861E0000}"/>
    <cellStyle name="Normal 3 6 3 2 2 2 3 2" xfId="16985" xr:uid="{00000000-0005-0000-0000-0000871E0000}"/>
    <cellStyle name="Normal 3 6 3 2 2 2 4" xfId="9801" xr:uid="{00000000-0005-0000-0000-0000881E0000}"/>
    <cellStyle name="Normal 3 6 3 2 2 2 4 2" xfId="17785" xr:uid="{00000000-0005-0000-0000-0000891E0000}"/>
    <cellStyle name="Normal 3 6 3 2 2 2 5" xfId="13366" xr:uid="{00000000-0005-0000-0000-00008A1E0000}"/>
    <cellStyle name="Normal 3 6 3 2 2 3" xfId="6941" xr:uid="{00000000-0005-0000-0000-00008B1E0000}"/>
    <cellStyle name="Normal 3 6 3 2 2 3 2" xfId="12511" xr:uid="{00000000-0005-0000-0000-00008C1E0000}"/>
    <cellStyle name="Normal 3 6 3 2 2 3 2 2" xfId="20462" xr:uid="{00000000-0005-0000-0000-00008D1E0000}"/>
    <cellStyle name="Normal 3 6 3 2 2 3 3" xfId="16054" xr:uid="{00000000-0005-0000-0000-00008E1E0000}"/>
    <cellStyle name="Normal 3 6 3 2 2 4" xfId="4557" xr:uid="{00000000-0005-0000-0000-00008F1E0000}"/>
    <cellStyle name="Normal 3 6 3 2 2 4 2" xfId="10630" xr:uid="{00000000-0005-0000-0000-0000901E0000}"/>
    <cellStyle name="Normal 3 6 3 2 2 4 2 2" xfId="18598" xr:uid="{00000000-0005-0000-0000-0000911E0000}"/>
    <cellStyle name="Normal 3 6 3 2 2 4 3" xfId="14189" xr:uid="{00000000-0005-0000-0000-0000921E0000}"/>
    <cellStyle name="Normal 3 6 3 2 2 5" xfId="21455" xr:uid="{00000000-0005-0000-0000-0000931E0000}"/>
    <cellStyle name="Normal 3 6 3 2 3" xfId="2201" xr:uid="{00000000-0005-0000-0000-0000941E0000}"/>
    <cellStyle name="Normal 3 6 3 2 3 2" xfId="5602" xr:uid="{00000000-0005-0000-0000-0000951E0000}"/>
    <cellStyle name="Normal 3 6 3 2 3 2 2" xfId="11571" xr:uid="{00000000-0005-0000-0000-0000961E0000}"/>
    <cellStyle name="Normal 3 6 3 2 3 2 2 2" xfId="19529" xr:uid="{00000000-0005-0000-0000-0000971E0000}"/>
    <cellStyle name="Normal 3 6 3 2 3 2 3" xfId="15120" xr:uid="{00000000-0005-0000-0000-0000981E0000}"/>
    <cellStyle name="Normal 3 6 3 2 3 3" xfId="8531" xr:uid="{00000000-0005-0000-0000-0000991E0000}"/>
    <cellStyle name="Normal 3 6 3 2 3 3 2" xfId="16986" xr:uid="{00000000-0005-0000-0000-00009A1E0000}"/>
    <cellStyle name="Normal 3 6 3 2 3 4" xfId="9802" xr:uid="{00000000-0005-0000-0000-00009B1E0000}"/>
    <cellStyle name="Normal 3 6 3 2 3 4 2" xfId="17786" xr:uid="{00000000-0005-0000-0000-00009C1E0000}"/>
    <cellStyle name="Normal 3 6 3 2 3 5" xfId="13367" xr:uid="{00000000-0005-0000-0000-00009D1E0000}"/>
    <cellStyle name="Normal 3 6 3 2 4" xfId="6940" xr:uid="{00000000-0005-0000-0000-00009E1E0000}"/>
    <cellStyle name="Normal 3 6 3 2 4 2" xfId="12510" xr:uid="{00000000-0005-0000-0000-00009F1E0000}"/>
    <cellStyle name="Normal 3 6 3 2 4 2 2" xfId="20461" xr:uid="{00000000-0005-0000-0000-0000A01E0000}"/>
    <cellStyle name="Normal 3 6 3 2 4 3" xfId="16053" xr:uid="{00000000-0005-0000-0000-0000A11E0000}"/>
    <cellStyle name="Normal 3 6 3 2 5" xfId="4556" xr:uid="{00000000-0005-0000-0000-0000A21E0000}"/>
    <cellStyle name="Normal 3 6 3 2 5 2" xfId="10629" xr:uid="{00000000-0005-0000-0000-0000A31E0000}"/>
    <cellStyle name="Normal 3 6 3 2 5 2 2" xfId="18597" xr:uid="{00000000-0005-0000-0000-0000A41E0000}"/>
    <cellStyle name="Normal 3 6 3 2 5 3" xfId="14188" xr:uid="{00000000-0005-0000-0000-0000A51E0000}"/>
    <cellStyle name="Normal 3 6 3 2 6" xfId="21454" xr:uid="{00000000-0005-0000-0000-0000A61E0000}"/>
    <cellStyle name="Normal 3 6 3 3" xfId="2202" xr:uid="{00000000-0005-0000-0000-0000A71E0000}"/>
    <cellStyle name="Normal 3 6 3 3 2" xfId="2203" xr:uid="{00000000-0005-0000-0000-0000A81E0000}"/>
    <cellStyle name="Normal 3 6 3 3 2 2" xfId="5604" xr:uid="{00000000-0005-0000-0000-0000A91E0000}"/>
    <cellStyle name="Normal 3 6 3 3 2 2 2" xfId="11573" xr:uid="{00000000-0005-0000-0000-0000AA1E0000}"/>
    <cellStyle name="Normal 3 6 3 3 2 2 2 2" xfId="19531" xr:uid="{00000000-0005-0000-0000-0000AB1E0000}"/>
    <cellStyle name="Normal 3 6 3 3 2 2 3" xfId="15122" xr:uid="{00000000-0005-0000-0000-0000AC1E0000}"/>
    <cellStyle name="Normal 3 6 3 3 2 3" xfId="8532" xr:uid="{00000000-0005-0000-0000-0000AD1E0000}"/>
    <cellStyle name="Normal 3 6 3 3 2 3 2" xfId="16987" xr:uid="{00000000-0005-0000-0000-0000AE1E0000}"/>
    <cellStyle name="Normal 3 6 3 3 2 4" xfId="9803" xr:uid="{00000000-0005-0000-0000-0000AF1E0000}"/>
    <cellStyle name="Normal 3 6 3 3 2 4 2" xfId="17787" xr:uid="{00000000-0005-0000-0000-0000B01E0000}"/>
    <cellStyle name="Normal 3 6 3 3 2 5" xfId="13368" xr:uid="{00000000-0005-0000-0000-0000B11E0000}"/>
    <cellStyle name="Normal 3 6 3 3 3" xfId="6942" xr:uid="{00000000-0005-0000-0000-0000B21E0000}"/>
    <cellStyle name="Normal 3 6 3 3 3 2" xfId="12512" xr:uid="{00000000-0005-0000-0000-0000B31E0000}"/>
    <cellStyle name="Normal 3 6 3 3 3 2 2" xfId="20463" xr:uid="{00000000-0005-0000-0000-0000B41E0000}"/>
    <cellStyle name="Normal 3 6 3 3 3 3" xfId="16055" xr:uid="{00000000-0005-0000-0000-0000B51E0000}"/>
    <cellStyle name="Normal 3 6 3 3 4" xfId="4558" xr:uid="{00000000-0005-0000-0000-0000B61E0000}"/>
    <cellStyle name="Normal 3 6 3 3 4 2" xfId="10631" xr:uid="{00000000-0005-0000-0000-0000B71E0000}"/>
    <cellStyle name="Normal 3 6 3 3 4 2 2" xfId="18599" xr:uid="{00000000-0005-0000-0000-0000B81E0000}"/>
    <cellStyle name="Normal 3 6 3 3 4 3" xfId="14190" xr:uid="{00000000-0005-0000-0000-0000B91E0000}"/>
    <cellStyle name="Normal 3 6 3 3 5" xfId="21456" xr:uid="{00000000-0005-0000-0000-0000BA1E0000}"/>
    <cellStyle name="Normal 3 6 3 4" xfId="2204" xr:uid="{00000000-0005-0000-0000-0000BB1E0000}"/>
    <cellStyle name="Normal 3 6 3 4 2" xfId="5601" xr:uid="{00000000-0005-0000-0000-0000BC1E0000}"/>
    <cellStyle name="Normal 3 6 3 4 2 2" xfId="11570" xr:uid="{00000000-0005-0000-0000-0000BD1E0000}"/>
    <cellStyle name="Normal 3 6 3 4 2 2 2" xfId="19528" xr:uid="{00000000-0005-0000-0000-0000BE1E0000}"/>
    <cellStyle name="Normal 3 6 3 4 2 3" xfId="15119" xr:uid="{00000000-0005-0000-0000-0000BF1E0000}"/>
    <cellStyle name="Normal 3 6 3 4 3" xfId="8533" xr:uid="{00000000-0005-0000-0000-0000C01E0000}"/>
    <cellStyle name="Normal 3 6 3 4 3 2" xfId="16988" xr:uid="{00000000-0005-0000-0000-0000C11E0000}"/>
    <cellStyle name="Normal 3 6 3 4 4" xfId="9804" xr:uid="{00000000-0005-0000-0000-0000C21E0000}"/>
    <cellStyle name="Normal 3 6 3 4 4 2" xfId="17788" xr:uid="{00000000-0005-0000-0000-0000C31E0000}"/>
    <cellStyle name="Normal 3 6 3 4 5" xfId="13369" xr:uid="{00000000-0005-0000-0000-0000C41E0000}"/>
    <cellStyle name="Normal 3 6 3 5" xfId="6939" xr:uid="{00000000-0005-0000-0000-0000C51E0000}"/>
    <cellStyle name="Normal 3 6 3 5 2" xfId="12509" xr:uid="{00000000-0005-0000-0000-0000C61E0000}"/>
    <cellStyle name="Normal 3 6 3 5 2 2" xfId="20460" xr:uid="{00000000-0005-0000-0000-0000C71E0000}"/>
    <cellStyle name="Normal 3 6 3 5 3" xfId="16052" xr:uid="{00000000-0005-0000-0000-0000C81E0000}"/>
    <cellStyle name="Normal 3 6 3 6" xfId="4555" xr:uid="{00000000-0005-0000-0000-0000C91E0000}"/>
    <cellStyle name="Normal 3 6 3 6 2" xfId="10628" xr:uid="{00000000-0005-0000-0000-0000CA1E0000}"/>
    <cellStyle name="Normal 3 6 3 6 2 2" xfId="18596" xr:uid="{00000000-0005-0000-0000-0000CB1E0000}"/>
    <cellStyle name="Normal 3 6 3 6 3" xfId="14187" xr:uid="{00000000-0005-0000-0000-0000CC1E0000}"/>
    <cellStyle name="Normal 3 6 3 7" xfId="21453" xr:uid="{00000000-0005-0000-0000-0000CD1E0000}"/>
    <cellStyle name="Normal 3 6 4" xfId="2205" xr:uid="{00000000-0005-0000-0000-0000CE1E0000}"/>
    <cellStyle name="Normal 3 6 4 2" xfId="2206" xr:uid="{00000000-0005-0000-0000-0000CF1E0000}"/>
    <cellStyle name="Normal 3 6 4 2 2" xfId="2207" xr:uid="{00000000-0005-0000-0000-0000D01E0000}"/>
    <cellStyle name="Normal 3 6 4 2 2 2" xfId="2208" xr:uid="{00000000-0005-0000-0000-0000D11E0000}"/>
    <cellStyle name="Normal 3 6 4 2 2 2 2" xfId="5607" xr:uid="{00000000-0005-0000-0000-0000D21E0000}"/>
    <cellStyle name="Normal 3 6 4 2 2 2 2 2" xfId="11576" xr:uid="{00000000-0005-0000-0000-0000D31E0000}"/>
    <cellStyle name="Normal 3 6 4 2 2 2 2 2 2" xfId="19534" xr:uid="{00000000-0005-0000-0000-0000D41E0000}"/>
    <cellStyle name="Normal 3 6 4 2 2 2 2 3" xfId="15125" xr:uid="{00000000-0005-0000-0000-0000D51E0000}"/>
    <cellStyle name="Normal 3 6 4 2 2 2 3" xfId="8534" xr:uid="{00000000-0005-0000-0000-0000D61E0000}"/>
    <cellStyle name="Normal 3 6 4 2 2 2 3 2" xfId="16989" xr:uid="{00000000-0005-0000-0000-0000D71E0000}"/>
    <cellStyle name="Normal 3 6 4 2 2 2 4" xfId="9805" xr:uid="{00000000-0005-0000-0000-0000D81E0000}"/>
    <cellStyle name="Normal 3 6 4 2 2 2 4 2" xfId="17789" xr:uid="{00000000-0005-0000-0000-0000D91E0000}"/>
    <cellStyle name="Normal 3 6 4 2 2 2 5" xfId="13370" xr:uid="{00000000-0005-0000-0000-0000DA1E0000}"/>
    <cellStyle name="Normal 3 6 4 2 2 3" xfId="6945" xr:uid="{00000000-0005-0000-0000-0000DB1E0000}"/>
    <cellStyle name="Normal 3 6 4 2 2 3 2" xfId="12515" xr:uid="{00000000-0005-0000-0000-0000DC1E0000}"/>
    <cellStyle name="Normal 3 6 4 2 2 3 2 2" xfId="20466" xr:uid="{00000000-0005-0000-0000-0000DD1E0000}"/>
    <cellStyle name="Normal 3 6 4 2 2 3 3" xfId="16058" xr:uid="{00000000-0005-0000-0000-0000DE1E0000}"/>
    <cellStyle name="Normal 3 6 4 2 2 4" xfId="4561" xr:uid="{00000000-0005-0000-0000-0000DF1E0000}"/>
    <cellStyle name="Normal 3 6 4 2 2 4 2" xfId="10634" xr:uid="{00000000-0005-0000-0000-0000E01E0000}"/>
    <cellStyle name="Normal 3 6 4 2 2 4 2 2" xfId="18602" xr:uid="{00000000-0005-0000-0000-0000E11E0000}"/>
    <cellStyle name="Normal 3 6 4 2 2 4 3" xfId="14193" xr:uid="{00000000-0005-0000-0000-0000E21E0000}"/>
    <cellStyle name="Normal 3 6 4 2 2 5" xfId="21459" xr:uid="{00000000-0005-0000-0000-0000E31E0000}"/>
    <cellStyle name="Normal 3 6 4 2 3" xfId="2209" xr:uid="{00000000-0005-0000-0000-0000E41E0000}"/>
    <cellStyle name="Normal 3 6 4 2 3 2" xfId="5606" xr:uid="{00000000-0005-0000-0000-0000E51E0000}"/>
    <cellStyle name="Normal 3 6 4 2 3 2 2" xfId="11575" xr:uid="{00000000-0005-0000-0000-0000E61E0000}"/>
    <cellStyle name="Normal 3 6 4 2 3 2 2 2" xfId="19533" xr:uid="{00000000-0005-0000-0000-0000E71E0000}"/>
    <cellStyle name="Normal 3 6 4 2 3 2 3" xfId="15124" xr:uid="{00000000-0005-0000-0000-0000E81E0000}"/>
    <cellStyle name="Normal 3 6 4 2 3 3" xfId="8535" xr:uid="{00000000-0005-0000-0000-0000E91E0000}"/>
    <cellStyle name="Normal 3 6 4 2 3 3 2" xfId="16990" xr:uid="{00000000-0005-0000-0000-0000EA1E0000}"/>
    <cellStyle name="Normal 3 6 4 2 3 4" xfId="9806" xr:uid="{00000000-0005-0000-0000-0000EB1E0000}"/>
    <cellStyle name="Normal 3 6 4 2 3 4 2" xfId="17790" xr:uid="{00000000-0005-0000-0000-0000EC1E0000}"/>
    <cellStyle name="Normal 3 6 4 2 3 5" xfId="13371" xr:uid="{00000000-0005-0000-0000-0000ED1E0000}"/>
    <cellStyle name="Normal 3 6 4 2 4" xfId="6944" xr:uid="{00000000-0005-0000-0000-0000EE1E0000}"/>
    <cellStyle name="Normal 3 6 4 2 4 2" xfId="12514" xr:uid="{00000000-0005-0000-0000-0000EF1E0000}"/>
    <cellStyle name="Normal 3 6 4 2 4 2 2" xfId="20465" xr:uid="{00000000-0005-0000-0000-0000F01E0000}"/>
    <cellStyle name="Normal 3 6 4 2 4 3" xfId="16057" xr:uid="{00000000-0005-0000-0000-0000F11E0000}"/>
    <cellStyle name="Normal 3 6 4 2 5" xfId="4560" xr:uid="{00000000-0005-0000-0000-0000F21E0000}"/>
    <cellStyle name="Normal 3 6 4 2 5 2" xfId="10633" xr:uid="{00000000-0005-0000-0000-0000F31E0000}"/>
    <cellStyle name="Normal 3 6 4 2 5 2 2" xfId="18601" xr:uid="{00000000-0005-0000-0000-0000F41E0000}"/>
    <cellStyle name="Normal 3 6 4 2 5 3" xfId="14192" xr:uid="{00000000-0005-0000-0000-0000F51E0000}"/>
    <cellStyle name="Normal 3 6 4 2 6" xfId="21458" xr:uid="{00000000-0005-0000-0000-0000F61E0000}"/>
    <cellStyle name="Normal 3 6 4 3" xfId="2210" xr:uid="{00000000-0005-0000-0000-0000F71E0000}"/>
    <cellStyle name="Normal 3 6 4 3 2" xfId="2211" xr:uid="{00000000-0005-0000-0000-0000F81E0000}"/>
    <cellStyle name="Normal 3 6 4 3 2 2" xfId="5608" xr:uid="{00000000-0005-0000-0000-0000F91E0000}"/>
    <cellStyle name="Normal 3 6 4 3 2 2 2" xfId="11577" xr:uid="{00000000-0005-0000-0000-0000FA1E0000}"/>
    <cellStyle name="Normal 3 6 4 3 2 2 2 2" xfId="19535" xr:uid="{00000000-0005-0000-0000-0000FB1E0000}"/>
    <cellStyle name="Normal 3 6 4 3 2 2 3" xfId="15126" xr:uid="{00000000-0005-0000-0000-0000FC1E0000}"/>
    <cellStyle name="Normal 3 6 4 3 2 3" xfId="8536" xr:uid="{00000000-0005-0000-0000-0000FD1E0000}"/>
    <cellStyle name="Normal 3 6 4 3 2 3 2" xfId="16991" xr:uid="{00000000-0005-0000-0000-0000FE1E0000}"/>
    <cellStyle name="Normal 3 6 4 3 2 4" xfId="9807" xr:uid="{00000000-0005-0000-0000-0000FF1E0000}"/>
    <cellStyle name="Normal 3 6 4 3 2 4 2" xfId="17791" xr:uid="{00000000-0005-0000-0000-0000001F0000}"/>
    <cellStyle name="Normal 3 6 4 3 2 5" xfId="13372" xr:uid="{00000000-0005-0000-0000-0000011F0000}"/>
    <cellStyle name="Normal 3 6 4 3 3" xfId="6946" xr:uid="{00000000-0005-0000-0000-0000021F0000}"/>
    <cellStyle name="Normal 3 6 4 3 3 2" xfId="12516" xr:uid="{00000000-0005-0000-0000-0000031F0000}"/>
    <cellStyle name="Normal 3 6 4 3 3 2 2" xfId="20467" xr:uid="{00000000-0005-0000-0000-0000041F0000}"/>
    <cellStyle name="Normal 3 6 4 3 3 3" xfId="16059" xr:uid="{00000000-0005-0000-0000-0000051F0000}"/>
    <cellStyle name="Normal 3 6 4 3 4" xfId="4562" xr:uid="{00000000-0005-0000-0000-0000061F0000}"/>
    <cellStyle name="Normal 3 6 4 3 4 2" xfId="10635" xr:uid="{00000000-0005-0000-0000-0000071F0000}"/>
    <cellStyle name="Normal 3 6 4 3 4 2 2" xfId="18603" xr:uid="{00000000-0005-0000-0000-0000081F0000}"/>
    <cellStyle name="Normal 3 6 4 3 4 3" xfId="14194" xr:uid="{00000000-0005-0000-0000-0000091F0000}"/>
    <cellStyle name="Normal 3 6 4 3 5" xfId="21460" xr:uid="{00000000-0005-0000-0000-00000A1F0000}"/>
    <cellStyle name="Normal 3 6 4 4" xfId="2212" xr:uid="{00000000-0005-0000-0000-00000B1F0000}"/>
    <cellStyle name="Normal 3 6 4 4 2" xfId="5605" xr:uid="{00000000-0005-0000-0000-00000C1F0000}"/>
    <cellStyle name="Normal 3 6 4 4 2 2" xfId="11574" xr:uid="{00000000-0005-0000-0000-00000D1F0000}"/>
    <cellStyle name="Normal 3 6 4 4 2 2 2" xfId="19532" xr:uid="{00000000-0005-0000-0000-00000E1F0000}"/>
    <cellStyle name="Normal 3 6 4 4 2 3" xfId="15123" xr:uid="{00000000-0005-0000-0000-00000F1F0000}"/>
    <cellStyle name="Normal 3 6 4 4 3" xfId="8537" xr:uid="{00000000-0005-0000-0000-0000101F0000}"/>
    <cellStyle name="Normal 3 6 4 4 3 2" xfId="16992" xr:uid="{00000000-0005-0000-0000-0000111F0000}"/>
    <cellStyle name="Normal 3 6 4 4 4" xfId="9808" xr:uid="{00000000-0005-0000-0000-0000121F0000}"/>
    <cellStyle name="Normal 3 6 4 4 4 2" xfId="17792" xr:uid="{00000000-0005-0000-0000-0000131F0000}"/>
    <cellStyle name="Normal 3 6 4 4 5" xfId="13373" xr:uid="{00000000-0005-0000-0000-0000141F0000}"/>
    <cellStyle name="Normal 3 6 4 5" xfId="6943" xr:uid="{00000000-0005-0000-0000-0000151F0000}"/>
    <cellStyle name="Normal 3 6 4 5 2" xfId="12513" xr:uid="{00000000-0005-0000-0000-0000161F0000}"/>
    <cellStyle name="Normal 3 6 4 5 2 2" xfId="20464" xr:uid="{00000000-0005-0000-0000-0000171F0000}"/>
    <cellStyle name="Normal 3 6 4 5 3" xfId="16056" xr:uid="{00000000-0005-0000-0000-0000181F0000}"/>
    <cellStyle name="Normal 3 6 4 6" xfId="4559" xr:uid="{00000000-0005-0000-0000-0000191F0000}"/>
    <cellStyle name="Normal 3 6 4 6 2" xfId="10632" xr:uid="{00000000-0005-0000-0000-00001A1F0000}"/>
    <cellStyle name="Normal 3 6 4 6 2 2" xfId="18600" xr:uid="{00000000-0005-0000-0000-00001B1F0000}"/>
    <cellStyle name="Normal 3 6 4 6 3" xfId="14191" xr:uid="{00000000-0005-0000-0000-00001C1F0000}"/>
    <cellStyle name="Normal 3 6 4 7" xfId="21457" xr:uid="{00000000-0005-0000-0000-00001D1F0000}"/>
    <cellStyle name="Normal 3 6 5" xfId="2213" xr:uid="{00000000-0005-0000-0000-00001E1F0000}"/>
    <cellStyle name="Normal 3 6 5 2" xfId="2214" xr:uid="{00000000-0005-0000-0000-00001F1F0000}"/>
    <cellStyle name="Normal 3 6 5 2 2" xfId="2215" xr:uid="{00000000-0005-0000-0000-0000201F0000}"/>
    <cellStyle name="Normal 3 6 5 2 2 2" xfId="5610" xr:uid="{00000000-0005-0000-0000-0000211F0000}"/>
    <cellStyle name="Normal 3 6 5 2 2 2 2" xfId="11579" xr:uid="{00000000-0005-0000-0000-0000221F0000}"/>
    <cellStyle name="Normal 3 6 5 2 2 2 2 2" xfId="19537" xr:uid="{00000000-0005-0000-0000-0000231F0000}"/>
    <cellStyle name="Normal 3 6 5 2 2 2 3" xfId="15128" xr:uid="{00000000-0005-0000-0000-0000241F0000}"/>
    <cellStyle name="Normal 3 6 5 2 2 3" xfId="8538" xr:uid="{00000000-0005-0000-0000-0000251F0000}"/>
    <cellStyle name="Normal 3 6 5 2 2 3 2" xfId="16993" xr:uid="{00000000-0005-0000-0000-0000261F0000}"/>
    <cellStyle name="Normal 3 6 5 2 2 4" xfId="9809" xr:uid="{00000000-0005-0000-0000-0000271F0000}"/>
    <cellStyle name="Normal 3 6 5 2 2 4 2" xfId="17793" xr:uid="{00000000-0005-0000-0000-0000281F0000}"/>
    <cellStyle name="Normal 3 6 5 2 2 5" xfId="13374" xr:uid="{00000000-0005-0000-0000-0000291F0000}"/>
    <cellStyle name="Normal 3 6 5 2 3" xfId="6948" xr:uid="{00000000-0005-0000-0000-00002A1F0000}"/>
    <cellStyle name="Normal 3 6 5 2 3 2" xfId="12518" xr:uid="{00000000-0005-0000-0000-00002B1F0000}"/>
    <cellStyle name="Normal 3 6 5 2 3 2 2" xfId="20469" xr:uid="{00000000-0005-0000-0000-00002C1F0000}"/>
    <cellStyle name="Normal 3 6 5 2 3 3" xfId="16061" xr:uid="{00000000-0005-0000-0000-00002D1F0000}"/>
    <cellStyle name="Normal 3 6 5 2 4" xfId="4564" xr:uid="{00000000-0005-0000-0000-00002E1F0000}"/>
    <cellStyle name="Normal 3 6 5 2 4 2" xfId="10637" xr:uid="{00000000-0005-0000-0000-00002F1F0000}"/>
    <cellStyle name="Normal 3 6 5 2 4 2 2" xfId="18605" xr:uid="{00000000-0005-0000-0000-0000301F0000}"/>
    <cellStyle name="Normal 3 6 5 2 4 3" xfId="14196" xr:uid="{00000000-0005-0000-0000-0000311F0000}"/>
    <cellStyle name="Normal 3 6 5 2 5" xfId="21462" xr:uid="{00000000-0005-0000-0000-0000321F0000}"/>
    <cellStyle name="Normal 3 6 5 3" xfId="2216" xr:uid="{00000000-0005-0000-0000-0000331F0000}"/>
    <cellStyle name="Normal 3 6 5 3 2" xfId="5609" xr:uid="{00000000-0005-0000-0000-0000341F0000}"/>
    <cellStyle name="Normal 3 6 5 3 2 2" xfId="11578" xr:uid="{00000000-0005-0000-0000-0000351F0000}"/>
    <cellStyle name="Normal 3 6 5 3 2 2 2" xfId="19536" xr:uid="{00000000-0005-0000-0000-0000361F0000}"/>
    <cellStyle name="Normal 3 6 5 3 2 3" xfId="15127" xr:uid="{00000000-0005-0000-0000-0000371F0000}"/>
    <cellStyle name="Normal 3 6 5 3 3" xfId="8539" xr:uid="{00000000-0005-0000-0000-0000381F0000}"/>
    <cellStyle name="Normal 3 6 5 3 3 2" xfId="16994" xr:uid="{00000000-0005-0000-0000-0000391F0000}"/>
    <cellStyle name="Normal 3 6 5 3 4" xfId="9810" xr:uid="{00000000-0005-0000-0000-00003A1F0000}"/>
    <cellStyle name="Normal 3 6 5 3 4 2" xfId="17794" xr:uid="{00000000-0005-0000-0000-00003B1F0000}"/>
    <cellStyle name="Normal 3 6 5 3 5" xfId="13375" xr:uid="{00000000-0005-0000-0000-00003C1F0000}"/>
    <cellStyle name="Normal 3 6 5 4" xfId="6947" xr:uid="{00000000-0005-0000-0000-00003D1F0000}"/>
    <cellStyle name="Normal 3 6 5 4 2" xfId="12517" xr:uid="{00000000-0005-0000-0000-00003E1F0000}"/>
    <cellStyle name="Normal 3 6 5 4 2 2" xfId="20468" xr:uid="{00000000-0005-0000-0000-00003F1F0000}"/>
    <cellStyle name="Normal 3 6 5 4 3" xfId="16060" xr:uid="{00000000-0005-0000-0000-0000401F0000}"/>
    <cellStyle name="Normal 3 6 5 5" xfId="4563" xr:uid="{00000000-0005-0000-0000-0000411F0000}"/>
    <cellStyle name="Normal 3 6 5 5 2" xfId="10636" xr:uid="{00000000-0005-0000-0000-0000421F0000}"/>
    <cellStyle name="Normal 3 6 5 5 2 2" xfId="18604" xr:uid="{00000000-0005-0000-0000-0000431F0000}"/>
    <cellStyle name="Normal 3 6 5 5 3" xfId="14195" xr:uid="{00000000-0005-0000-0000-0000441F0000}"/>
    <cellStyle name="Normal 3 6 5 6" xfId="21461" xr:uid="{00000000-0005-0000-0000-0000451F0000}"/>
    <cellStyle name="Normal 3 6 6" xfId="2217" xr:uid="{00000000-0005-0000-0000-0000461F0000}"/>
    <cellStyle name="Normal 3 6 6 2" xfId="2218" xr:uid="{00000000-0005-0000-0000-0000471F0000}"/>
    <cellStyle name="Normal 3 6 6 2 2" xfId="2219" xr:uid="{00000000-0005-0000-0000-0000481F0000}"/>
    <cellStyle name="Normal 3 6 6 2 2 2" xfId="5612" xr:uid="{00000000-0005-0000-0000-0000491F0000}"/>
    <cellStyle name="Normal 3 6 6 2 2 2 2" xfId="11581" xr:uid="{00000000-0005-0000-0000-00004A1F0000}"/>
    <cellStyle name="Normal 3 6 6 2 2 2 2 2" xfId="19539" xr:uid="{00000000-0005-0000-0000-00004B1F0000}"/>
    <cellStyle name="Normal 3 6 6 2 2 2 3" xfId="15130" xr:uid="{00000000-0005-0000-0000-00004C1F0000}"/>
    <cellStyle name="Normal 3 6 6 2 2 3" xfId="8540" xr:uid="{00000000-0005-0000-0000-00004D1F0000}"/>
    <cellStyle name="Normal 3 6 6 2 2 3 2" xfId="16995" xr:uid="{00000000-0005-0000-0000-00004E1F0000}"/>
    <cellStyle name="Normal 3 6 6 2 2 4" xfId="9811" xr:uid="{00000000-0005-0000-0000-00004F1F0000}"/>
    <cellStyle name="Normal 3 6 6 2 2 4 2" xfId="17795" xr:uid="{00000000-0005-0000-0000-0000501F0000}"/>
    <cellStyle name="Normal 3 6 6 2 2 5" xfId="13376" xr:uid="{00000000-0005-0000-0000-0000511F0000}"/>
    <cellStyle name="Normal 3 6 6 2 3" xfId="6950" xr:uid="{00000000-0005-0000-0000-0000521F0000}"/>
    <cellStyle name="Normal 3 6 6 2 3 2" xfId="12520" xr:uid="{00000000-0005-0000-0000-0000531F0000}"/>
    <cellStyle name="Normal 3 6 6 2 3 2 2" xfId="20471" xr:uid="{00000000-0005-0000-0000-0000541F0000}"/>
    <cellStyle name="Normal 3 6 6 2 3 3" xfId="16063" xr:uid="{00000000-0005-0000-0000-0000551F0000}"/>
    <cellStyle name="Normal 3 6 6 2 4" xfId="4566" xr:uid="{00000000-0005-0000-0000-0000561F0000}"/>
    <cellStyle name="Normal 3 6 6 2 4 2" xfId="10639" xr:uid="{00000000-0005-0000-0000-0000571F0000}"/>
    <cellStyle name="Normal 3 6 6 2 4 2 2" xfId="18607" xr:uid="{00000000-0005-0000-0000-0000581F0000}"/>
    <cellStyle name="Normal 3 6 6 2 4 3" xfId="14198" xr:uid="{00000000-0005-0000-0000-0000591F0000}"/>
    <cellStyle name="Normal 3 6 6 2 5" xfId="21464" xr:uid="{00000000-0005-0000-0000-00005A1F0000}"/>
    <cellStyle name="Normal 3 6 6 3" xfId="2220" xr:uid="{00000000-0005-0000-0000-00005B1F0000}"/>
    <cellStyle name="Normal 3 6 6 3 2" xfId="5611" xr:uid="{00000000-0005-0000-0000-00005C1F0000}"/>
    <cellStyle name="Normal 3 6 6 3 2 2" xfId="11580" xr:uid="{00000000-0005-0000-0000-00005D1F0000}"/>
    <cellStyle name="Normal 3 6 6 3 2 2 2" xfId="19538" xr:uid="{00000000-0005-0000-0000-00005E1F0000}"/>
    <cellStyle name="Normal 3 6 6 3 2 3" xfId="15129" xr:uid="{00000000-0005-0000-0000-00005F1F0000}"/>
    <cellStyle name="Normal 3 6 6 3 3" xfId="8541" xr:uid="{00000000-0005-0000-0000-0000601F0000}"/>
    <cellStyle name="Normal 3 6 6 3 3 2" xfId="16996" xr:uid="{00000000-0005-0000-0000-0000611F0000}"/>
    <cellStyle name="Normal 3 6 6 3 4" xfId="9812" xr:uid="{00000000-0005-0000-0000-0000621F0000}"/>
    <cellStyle name="Normal 3 6 6 3 4 2" xfId="17796" xr:uid="{00000000-0005-0000-0000-0000631F0000}"/>
    <cellStyle name="Normal 3 6 6 3 5" xfId="13377" xr:uid="{00000000-0005-0000-0000-0000641F0000}"/>
    <cellStyle name="Normal 3 6 6 4" xfId="6949" xr:uid="{00000000-0005-0000-0000-0000651F0000}"/>
    <cellStyle name="Normal 3 6 6 4 2" xfId="12519" xr:uid="{00000000-0005-0000-0000-0000661F0000}"/>
    <cellStyle name="Normal 3 6 6 4 2 2" xfId="20470" xr:uid="{00000000-0005-0000-0000-0000671F0000}"/>
    <cellStyle name="Normal 3 6 6 4 3" xfId="16062" xr:uid="{00000000-0005-0000-0000-0000681F0000}"/>
    <cellStyle name="Normal 3 6 6 5" xfId="4565" xr:uid="{00000000-0005-0000-0000-0000691F0000}"/>
    <cellStyle name="Normal 3 6 6 5 2" xfId="10638" xr:uid="{00000000-0005-0000-0000-00006A1F0000}"/>
    <cellStyle name="Normal 3 6 6 5 2 2" xfId="18606" xr:uid="{00000000-0005-0000-0000-00006B1F0000}"/>
    <cellStyle name="Normal 3 6 6 5 3" xfId="14197" xr:uid="{00000000-0005-0000-0000-00006C1F0000}"/>
    <cellStyle name="Normal 3 6 6 6" xfId="21463" xr:uid="{00000000-0005-0000-0000-00006D1F0000}"/>
    <cellStyle name="Normal 3 6 7" xfId="2221" xr:uid="{00000000-0005-0000-0000-00006E1F0000}"/>
    <cellStyle name="Normal 3 6 7 2" xfId="2222" xr:uid="{00000000-0005-0000-0000-00006F1F0000}"/>
    <cellStyle name="Normal 3 6 7 2 2" xfId="5613" xr:uid="{00000000-0005-0000-0000-0000701F0000}"/>
    <cellStyle name="Normal 3 6 7 2 2 2" xfId="11582" xr:uid="{00000000-0005-0000-0000-0000711F0000}"/>
    <cellStyle name="Normal 3 6 7 2 2 2 2" xfId="19540" xr:uid="{00000000-0005-0000-0000-0000721F0000}"/>
    <cellStyle name="Normal 3 6 7 2 2 3" xfId="15131" xr:uid="{00000000-0005-0000-0000-0000731F0000}"/>
    <cellStyle name="Normal 3 6 7 2 3" xfId="8542" xr:uid="{00000000-0005-0000-0000-0000741F0000}"/>
    <cellStyle name="Normal 3 6 7 2 3 2" xfId="16997" xr:uid="{00000000-0005-0000-0000-0000751F0000}"/>
    <cellStyle name="Normal 3 6 7 2 4" xfId="9813" xr:uid="{00000000-0005-0000-0000-0000761F0000}"/>
    <cellStyle name="Normal 3 6 7 2 4 2" xfId="17797" xr:uid="{00000000-0005-0000-0000-0000771F0000}"/>
    <cellStyle name="Normal 3 6 7 2 5" xfId="13378" xr:uid="{00000000-0005-0000-0000-0000781F0000}"/>
    <cellStyle name="Normal 3 6 7 3" xfId="6951" xr:uid="{00000000-0005-0000-0000-0000791F0000}"/>
    <cellStyle name="Normal 3 6 7 3 2" xfId="12521" xr:uid="{00000000-0005-0000-0000-00007A1F0000}"/>
    <cellStyle name="Normal 3 6 7 3 2 2" xfId="20472" xr:uid="{00000000-0005-0000-0000-00007B1F0000}"/>
    <cellStyle name="Normal 3 6 7 3 3" xfId="16064" xr:uid="{00000000-0005-0000-0000-00007C1F0000}"/>
    <cellStyle name="Normal 3 6 7 4" xfId="4567" xr:uid="{00000000-0005-0000-0000-00007D1F0000}"/>
    <cellStyle name="Normal 3 6 7 4 2" xfId="10640" xr:uid="{00000000-0005-0000-0000-00007E1F0000}"/>
    <cellStyle name="Normal 3 6 7 4 2 2" xfId="18608" xr:uid="{00000000-0005-0000-0000-00007F1F0000}"/>
    <cellStyle name="Normal 3 6 7 4 3" xfId="14199" xr:uid="{00000000-0005-0000-0000-0000801F0000}"/>
    <cellStyle name="Normal 3 6 7 5" xfId="21465" xr:uid="{00000000-0005-0000-0000-0000811F0000}"/>
    <cellStyle name="Normal 3 6 8" xfId="2223" xr:uid="{00000000-0005-0000-0000-0000821F0000}"/>
    <cellStyle name="Normal 3 6 8 2" xfId="5596" xr:uid="{00000000-0005-0000-0000-0000831F0000}"/>
    <cellStyle name="Normal 3 6 8 2 2" xfId="11565" xr:uid="{00000000-0005-0000-0000-0000841F0000}"/>
    <cellStyle name="Normal 3 6 8 2 2 2" xfId="19523" xr:uid="{00000000-0005-0000-0000-0000851F0000}"/>
    <cellStyle name="Normal 3 6 8 2 3" xfId="15114" xr:uid="{00000000-0005-0000-0000-0000861F0000}"/>
    <cellStyle name="Normal 3 6 8 3" xfId="8543" xr:uid="{00000000-0005-0000-0000-0000871F0000}"/>
    <cellStyle name="Normal 3 6 8 3 2" xfId="16998" xr:uid="{00000000-0005-0000-0000-0000881F0000}"/>
    <cellStyle name="Normal 3 6 8 4" xfId="9814" xr:uid="{00000000-0005-0000-0000-0000891F0000}"/>
    <cellStyle name="Normal 3 6 8 4 2" xfId="17798" xr:uid="{00000000-0005-0000-0000-00008A1F0000}"/>
    <cellStyle name="Normal 3 6 8 5" xfId="13379" xr:uid="{00000000-0005-0000-0000-00008B1F0000}"/>
    <cellStyle name="Normal 3 6 9" xfId="6934" xr:uid="{00000000-0005-0000-0000-00008C1F0000}"/>
    <cellStyle name="Normal 3 6 9 2" xfId="12504" xr:uid="{00000000-0005-0000-0000-00008D1F0000}"/>
    <cellStyle name="Normal 3 6 9 2 2" xfId="20455" xr:uid="{00000000-0005-0000-0000-00008E1F0000}"/>
    <cellStyle name="Normal 3 6 9 3" xfId="16047" xr:uid="{00000000-0005-0000-0000-00008F1F0000}"/>
    <cellStyle name="Normal 3 7" xfId="2224" xr:uid="{00000000-0005-0000-0000-0000901F0000}"/>
    <cellStyle name="Normal 3 7 10" xfId="6952" xr:uid="{00000000-0005-0000-0000-0000911F0000}"/>
    <cellStyle name="Normal 3 7 10 2" xfId="12522" xr:uid="{00000000-0005-0000-0000-0000921F0000}"/>
    <cellStyle name="Normal 3 7 10 2 2" xfId="20473" xr:uid="{00000000-0005-0000-0000-0000931F0000}"/>
    <cellStyle name="Normal 3 7 10 3" xfId="16065" xr:uid="{00000000-0005-0000-0000-0000941F0000}"/>
    <cellStyle name="Normal 3 7 11" xfId="4568" xr:uid="{00000000-0005-0000-0000-0000951F0000}"/>
    <cellStyle name="Normal 3 7 11 2" xfId="10641" xr:uid="{00000000-0005-0000-0000-0000961F0000}"/>
    <cellStyle name="Normal 3 7 11 2 2" xfId="18609" xr:uid="{00000000-0005-0000-0000-0000971F0000}"/>
    <cellStyle name="Normal 3 7 11 3" xfId="14200" xr:uid="{00000000-0005-0000-0000-0000981F0000}"/>
    <cellStyle name="Normal 3 7 12" xfId="21466" xr:uid="{00000000-0005-0000-0000-0000991F0000}"/>
    <cellStyle name="Normal 3 7 2" xfId="2225" xr:uid="{00000000-0005-0000-0000-00009A1F0000}"/>
    <cellStyle name="Normal 3 7 2 2" xfId="2226" xr:uid="{00000000-0005-0000-0000-00009B1F0000}"/>
    <cellStyle name="Normal 3 7 2 2 2" xfId="2227" xr:uid="{00000000-0005-0000-0000-00009C1F0000}"/>
    <cellStyle name="Normal 3 7 2 2 2 2" xfId="2228" xr:uid="{00000000-0005-0000-0000-00009D1F0000}"/>
    <cellStyle name="Normal 3 7 2 2 2 2 2" xfId="5617" xr:uid="{00000000-0005-0000-0000-00009E1F0000}"/>
    <cellStyle name="Normal 3 7 2 2 2 2 2 2" xfId="11586" xr:uid="{00000000-0005-0000-0000-00009F1F0000}"/>
    <cellStyle name="Normal 3 7 2 2 2 2 2 2 2" xfId="19544" xr:uid="{00000000-0005-0000-0000-0000A01F0000}"/>
    <cellStyle name="Normal 3 7 2 2 2 2 2 3" xfId="15135" xr:uid="{00000000-0005-0000-0000-0000A11F0000}"/>
    <cellStyle name="Normal 3 7 2 2 2 2 3" xfId="8544" xr:uid="{00000000-0005-0000-0000-0000A21F0000}"/>
    <cellStyle name="Normal 3 7 2 2 2 2 3 2" xfId="16999" xr:uid="{00000000-0005-0000-0000-0000A31F0000}"/>
    <cellStyle name="Normal 3 7 2 2 2 2 4" xfId="9815" xr:uid="{00000000-0005-0000-0000-0000A41F0000}"/>
    <cellStyle name="Normal 3 7 2 2 2 2 4 2" xfId="17799" xr:uid="{00000000-0005-0000-0000-0000A51F0000}"/>
    <cellStyle name="Normal 3 7 2 2 2 2 5" xfId="13381" xr:uid="{00000000-0005-0000-0000-0000A61F0000}"/>
    <cellStyle name="Normal 3 7 2 2 2 3" xfId="6955" xr:uid="{00000000-0005-0000-0000-0000A71F0000}"/>
    <cellStyle name="Normal 3 7 2 2 2 3 2" xfId="12525" xr:uid="{00000000-0005-0000-0000-0000A81F0000}"/>
    <cellStyle name="Normal 3 7 2 2 2 3 2 2" xfId="20476" xr:uid="{00000000-0005-0000-0000-0000A91F0000}"/>
    <cellStyle name="Normal 3 7 2 2 2 3 3" xfId="16068" xr:uid="{00000000-0005-0000-0000-0000AA1F0000}"/>
    <cellStyle name="Normal 3 7 2 2 2 4" xfId="4571" xr:uid="{00000000-0005-0000-0000-0000AB1F0000}"/>
    <cellStyle name="Normal 3 7 2 2 2 4 2" xfId="10644" xr:uid="{00000000-0005-0000-0000-0000AC1F0000}"/>
    <cellStyle name="Normal 3 7 2 2 2 4 2 2" xfId="18612" xr:uid="{00000000-0005-0000-0000-0000AD1F0000}"/>
    <cellStyle name="Normal 3 7 2 2 2 4 3" xfId="14203" xr:uid="{00000000-0005-0000-0000-0000AE1F0000}"/>
    <cellStyle name="Normal 3 7 2 2 2 5" xfId="21469" xr:uid="{00000000-0005-0000-0000-0000AF1F0000}"/>
    <cellStyle name="Normal 3 7 2 2 3" xfId="2229" xr:uid="{00000000-0005-0000-0000-0000B01F0000}"/>
    <cellStyle name="Normal 3 7 2 2 3 2" xfId="5616" xr:uid="{00000000-0005-0000-0000-0000B11F0000}"/>
    <cellStyle name="Normal 3 7 2 2 3 2 2" xfId="11585" xr:uid="{00000000-0005-0000-0000-0000B21F0000}"/>
    <cellStyle name="Normal 3 7 2 2 3 2 2 2" xfId="19543" xr:uid="{00000000-0005-0000-0000-0000B31F0000}"/>
    <cellStyle name="Normal 3 7 2 2 3 2 3" xfId="15134" xr:uid="{00000000-0005-0000-0000-0000B41F0000}"/>
    <cellStyle name="Normal 3 7 2 2 3 3" xfId="8545" xr:uid="{00000000-0005-0000-0000-0000B51F0000}"/>
    <cellStyle name="Normal 3 7 2 2 3 3 2" xfId="17000" xr:uid="{00000000-0005-0000-0000-0000B61F0000}"/>
    <cellStyle name="Normal 3 7 2 2 3 4" xfId="9816" xr:uid="{00000000-0005-0000-0000-0000B71F0000}"/>
    <cellStyle name="Normal 3 7 2 2 3 4 2" xfId="17800" xr:uid="{00000000-0005-0000-0000-0000B81F0000}"/>
    <cellStyle name="Normal 3 7 2 2 3 5" xfId="13382" xr:uid="{00000000-0005-0000-0000-0000B91F0000}"/>
    <cellStyle name="Normal 3 7 2 2 4" xfId="6954" xr:uid="{00000000-0005-0000-0000-0000BA1F0000}"/>
    <cellStyle name="Normal 3 7 2 2 4 2" xfId="12524" xr:uid="{00000000-0005-0000-0000-0000BB1F0000}"/>
    <cellStyle name="Normal 3 7 2 2 4 2 2" xfId="20475" xr:uid="{00000000-0005-0000-0000-0000BC1F0000}"/>
    <cellStyle name="Normal 3 7 2 2 4 3" xfId="16067" xr:uid="{00000000-0005-0000-0000-0000BD1F0000}"/>
    <cellStyle name="Normal 3 7 2 2 5" xfId="4570" xr:uid="{00000000-0005-0000-0000-0000BE1F0000}"/>
    <cellStyle name="Normal 3 7 2 2 5 2" xfId="10643" xr:uid="{00000000-0005-0000-0000-0000BF1F0000}"/>
    <cellStyle name="Normal 3 7 2 2 5 2 2" xfId="18611" xr:uid="{00000000-0005-0000-0000-0000C01F0000}"/>
    <cellStyle name="Normal 3 7 2 2 5 3" xfId="14202" xr:uid="{00000000-0005-0000-0000-0000C11F0000}"/>
    <cellStyle name="Normal 3 7 2 2 6" xfId="21468" xr:uid="{00000000-0005-0000-0000-0000C21F0000}"/>
    <cellStyle name="Normal 3 7 2 3" xfId="2230" xr:uid="{00000000-0005-0000-0000-0000C31F0000}"/>
    <cellStyle name="Normal 3 7 2 3 2" xfId="2231" xr:uid="{00000000-0005-0000-0000-0000C41F0000}"/>
    <cellStyle name="Normal 3 7 2 3 2 2" xfId="5618" xr:uid="{00000000-0005-0000-0000-0000C51F0000}"/>
    <cellStyle name="Normal 3 7 2 3 2 2 2" xfId="11587" xr:uid="{00000000-0005-0000-0000-0000C61F0000}"/>
    <cellStyle name="Normal 3 7 2 3 2 2 2 2" xfId="19545" xr:uid="{00000000-0005-0000-0000-0000C71F0000}"/>
    <cellStyle name="Normal 3 7 2 3 2 2 3" xfId="15136" xr:uid="{00000000-0005-0000-0000-0000C81F0000}"/>
    <cellStyle name="Normal 3 7 2 3 2 3" xfId="8546" xr:uid="{00000000-0005-0000-0000-0000C91F0000}"/>
    <cellStyle name="Normal 3 7 2 3 2 3 2" xfId="17001" xr:uid="{00000000-0005-0000-0000-0000CA1F0000}"/>
    <cellStyle name="Normal 3 7 2 3 2 4" xfId="9817" xr:uid="{00000000-0005-0000-0000-0000CB1F0000}"/>
    <cellStyle name="Normal 3 7 2 3 2 4 2" xfId="17801" xr:uid="{00000000-0005-0000-0000-0000CC1F0000}"/>
    <cellStyle name="Normal 3 7 2 3 2 5" xfId="13383" xr:uid="{00000000-0005-0000-0000-0000CD1F0000}"/>
    <cellStyle name="Normal 3 7 2 3 3" xfId="6956" xr:uid="{00000000-0005-0000-0000-0000CE1F0000}"/>
    <cellStyle name="Normal 3 7 2 3 3 2" xfId="12526" xr:uid="{00000000-0005-0000-0000-0000CF1F0000}"/>
    <cellStyle name="Normal 3 7 2 3 3 2 2" xfId="20477" xr:uid="{00000000-0005-0000-0000-0000D01F0000}"/>
    <cellStyle name="Normal 3 7 2 3 3 3" xfId="16069" xr:uid="{00000000-0005-0000-0000-0000D11F0000}"/>
    <cellStyle name="Normal 3 7 2 3 4" xfId="4572" xr:uid="{00000000-0005-0000-0000-0000D21F0000}"/>
    <cellStyle name="Normal 3 7 2 3 4 2" xfId="10645" xr:uid="{00000000-0005-0000-0000-0000D31F0000}"/>
    <cellStyle name="Normal 3 7 2 3 4 2 2" xfId="18613" xr:uid="{00000000-0005-0000-0000-0000D41F0000}"/>
    <cellStyle name="Normal 3 7 2 3 4 3" xfId="14204" xr:uid="{00000000-0005-0000-0000-0000D51F0000}"/>
    <cellStyle name="Normal 3 7 2 3 5" xfId="21470" xr:uid="{00000000-0005-0000-0000-0000D61F0000}"/>
    <cellStyle name="Normal 3 7 2 4" xfId="2232" xr:uid="{00000000-0005-0000-0000-0000D71F0000}"/>
    <cellStyle name="Normal 3 7 2 4 2" xfId="5615" xr:uid="{00000000-0005-0000-0000-0000D81F0000}"/>
    <cellStyle name="Normal 3 7 2 4 2 2" xfId="11584" xr:uid="{00000000-0005-0000-0000-0000D91F0000}"/>
    <cellStyle name="Normal 3 7 2 4 2 2 2" xfId="19542" xr:uid="{00000000-0005-0000-0000-0000DA1F0000}"/>
    <cellStyle name="Normal 3 7 2 4 2 3" xfId="15133" xr:uid="{00000000-0005-0000-0000-0000DB1F0000}"/>
    <cellStyle name="Normal 3 7 2 4 3" xfId="8547" xr:uid="{00000000-0005-0000-0000-0000DC1F0000}"/>
    <cellStyle name="Normal 3 7 2 4 3 2" xfId="17002" xr:uid="{00000000-0005-0000-0000-0000DD1F0000}"/>
    <cellStyle name="Normal 3 7 2 4 4" xfId="9818" xr:uid="{00000000-0005-0000-0000-0000DE1F0000}"/>
    <cellStyle name="Normal 3 7 2 4 4 2" xfId="17802" xr:uid="{00000000-0005-0000-0000-0000DF1F0000}"/>
    <cellStyle name="Normal 3 7 2 4 5" xfId="13384" xr:uid="{00000000-0005-0000-0000-0000E01F0000}"/>
    <cellStyle name="Normal 3 7 2 5" xfId="6953" xr:uid="{00000000-0005-0000-0000-0000E11F0000}"/>
    <cellStyle name="Normal 3 7 2 5 2" xfId="12523" xr:uid="{00000000-0005-0000-0000-0000E21F0000}"/>
    <cellStyle name="Normal 3 7 2 5 2 2" xfId="20474" xr:uid="{00000000-0005-0000-0000-0000E31F0000}"/>
    <cellStyle name="Normal 3 7 2 5 3" xfId="16066" xr:uid="{00000000-0005-0000-0000-0000E41F0000}"/>
    <cellStyle name="Normal 3 7 2 6" xfId="4569" xr:uid="{00000000-0005-0000-0000-0000E51F0000}"/>
    <cellStyle name="Normal 3 7 2 6 2" xfId="10642" xr:uid="{00000000-0005-0000-0000-0000E61F0000}"/>
    <cellStyle name="Normal 3 7 2 6 2 2" xfId="18610" xr:uid="{00000000-0005-0000-0000-0000E71F0000}"/>
    <cellStyle name="Normal 3 7 2 6 3" xfId="14201" xr:uid="{00000000-0005-0000-0000-0000E81F0000}"/>
    <cellStyle name="Normal 3 7 2 7" xfId="21467" xr:uid="{00000000-0005-0000-0000-0000E91F0000}"/>
    <cellStyle name="Normal 3 7 3" xfId="2233" xr:uid="{00000000-0005-0000-0000-0000EA1F0000}"/>
    <cellStyle name="Normal 3 7 3 2" xfId="2234" xr:uid="{00000000-0005-0000-0000-0000EB1F0000}"/>
    <cellStyle name="Normal 3 7 3 2 2" xfId="2235" xr:uid="{00000000-0005-0000-0000-0000EC1F0000}"/>
    <cellStyle name="Normal 3 7 3 2 2 2" xfId="2236" xr:uid="{00000000-0005-0000-0000-0000ED1F0000}"/>
    <cellStyle name="Normal 3 7 3 2 2 2 2" xfId="5621" xr:uid="{00000000-0005-0000-0000-0000EE1F0000}"/>
    <cellStyle name="Normal 3 7 3 2 2 2 2 2" xfId="11590" xr:uid="{00000000-0005-0000-0000-0000EF1F0000}"/>
    <cellStyle name="Normal 3 7 3 2 2 2 2 2 2" xfId="19548" xr:uid="{00000000-0005-0000-0000-0000F01F0000}"/>
    <cellStyle name="Normal 3 7 3 2 2 2 2 3" xfId="15139" xr:uid="{00000000-0005-0000-0000-0000F11F0000}"/>
    <cellStyle name="Normal 3 7 3 2 2 2 3" xfId="8548" xr:uid="{00000000-0005-0000-0000-0000F21F0000}"/>
    <cellStyle name="Normal 3 7 3 2 2 2 3 2" xfId="17003" xr:uid="{00000000-0005-0000-0000-0000F31F0000}"/>
    <cellStyle name="Normal 3 7 3 2 2 2 4" xfId="9819" xr:uid="{00000000-0005-0000-0000-0000F41F0000}"/>
    <cellStyle name="Normal 3 7 3 2 2 2 4 2" xfId="17803" xr:uid="{00000000-0005-0000-0000-0000F51F0000}"/>
    <cellStyle name="Normal 3 7 3 2 2 2 5" xfId="13385" xr:uid="{00000000-0005-0000-0000-0000F61F0000}"/>
    <cellStyle name="Normal 3 7 3 2 2 3" xfId="6959" xr:uid="{00000000-0005-0000-0000-0000F71F0000}"/>
    <cellStyle name="Normal 3 7 3 2 2 3 2" xfId="12529" xr:uid="{00000000-0005-0000-0000-0000F81F0000}"/>
    <cellStyle name="Normal 3 7 3 2 2 3 2 2" xfId="20480" xr:uid="{00000000-0005-0000-0000-0000F91F0000}"/>
    <cellStyle name="Normal 3 7 3 2 2 3 3" xfId="16072" xr:uid="{00000000-0005-0000-0000-0000FA1F0000}"/>
    <cellStyle name="Normal 3 7 3 2 2 4" xfId="4575" xr:uid="{00000000-0005-0000-0000-0000FB1F0000}"/>
    <cellStyle name="Normal 3 7 3 2 2 4 2" xfId="10648" xr:uid="{00000000-0005-0000-0000-0000FC1F0000}"/>
    <cellStyle name="Normal 3 7 3 2 2 4 2 2" xfId="18616" xr:uid="{00000000-0005-0000-0000-0000FD1F0000}"/>
    <cellStyle name="Normal 3 7 3 2 2 4 3" xfId="14207" xr:uid="{00000000-0005-0000-0000-0000FE1F0000}"/>
    <cellStyle name="Normal 3 7 3 2 2 5" xfId="21473" xr:uid="{00000000-0005-0000-0000-0000FF1F0000}"/>
    <cellStyle name="Normal 3 7 3 2 3" xfId="2237" xr:uid="{00000000-0005-0000-0000-000000200000}"/>
    <cellStyle name="Normal 3 7 3 2 3 2" xfId="5620" xr:uid="{00000000-0005-0000-0000-000001200000}"/>
    <cellStyle name="Normal 3 7 3 2 3 2 2" xfId="11589" xr:uid="{00000000-0005-0000-0000-000002200000}"/>
    <cellStyle name="Normal 3 7 3 2 3 2 2 2" xfId="19547" xr:uid="{00000000-0005-0000-0000-000003200000}"/>
    <cellStyle name="Normal 3 7 3 2 3 2 3" xfId="15138" xr:uid="{00000000-0005-0000-0000-000004200000}"/>
    <cellStyle name="Normal 3 7 3 2 3 3" xfId="8549" xr:uid="{00000000-0005-0000-0000-000005200000}"/>
    <cellStyle name="Normal 3 7 3 2 3 3 2" xfId="17004" xr:uid="{00000000-0005-0000-0000-000006200000}"/>
    <cellStyle name="Normal 3 7 3 2 3 4" xfId="9820" xr:uid="{00000000-0005-0000-0000-000007200000}"/>
    <cellStyle name="Normal 3 7 3 2 3 4 2" xfId="17804" xr:uid="{00000000-0005-0000-0000-000008200000}"/>
    <cellStyle name="Normal 3 7 3 2 3 5" xfId="13386" xr:uid="{00000000-0005-0000-0000-000009200000}"/>
    <cellStyle name="Normal 3 7 3 2 4" xfId="6958" xr:uid="{00000000-0005-0000-0000-00000A200000}"/>
    <cellStyle name="Normal 3 7 3 2 4 2" xfId="12528" xr:uid="{00000000-0005-0000-0000-00000B200000}"/>
    <cellStyle name="Normal 3 7 3 2 4 2 2" xfId="20479" xr:uid="{00000000-0005-0000-0000-00000C200000}"/>
    <cellStyle name="Normal 3 7 3 2 4 3" xfId="16071" xr:uid="{00000000-0005-0000-0000-00000D200000}"/>
    <cellStyle name="Normal 3 7 3 2 5" xfId="4574" xr:uid="{00000000-0005-0000-0000-00000E200000}"/>
    <cellStyle name="Normal 3 7 3 2 5 2" xfId="10647" xr:uid="{00000000-0005-0000-0000-00000F200000}"/>
    <cellStyle name="Normal 3 7 3 2 5 2 2" xfId="18615" xr:uid="{00000000-0005-0000-0000-000010200000}"/>
    <cellStyle name="Normal 3 7 3 2 5 3" xfId="14206" xr:uid="{00000000-0005-0000-0000-000011200000}"/>
    <cellStyle name="Normal 3 7 3 2 6" xfId="21472" xr:uid="{00000000-0005-0000-0000-000012200000}"/>
    <cellStyle name="Normal 3 7 3 3" xfId="2238" xr:uid="{00000000-0005-0000-0000-000013200000}"/>
    <cellStyle name="Normal 3 7 3 3 2" xfId="2239" xr:uid="{00000000-0005-0000-0000-000014200000}"/>
    <cellStyle name="Normal 3 7 3 3 2 2" xfId="5622" xr:uid="{00000000-0005-0000-0000-000015200000}"/>
    <cellStyle name="Normal 3 7 3 3 2 2 2" xfId="11591" xr:uid="{00000000-0005-0000-0000-000016200000}"/>
    <cellStyle name="Normal 3 7 3 3 2 2 2 2" xfId="19549" xr:uid="{00000000-0005-0000-0000-000017200000}"/>
    <cellStyle name="Normal 3 7 3 3 2 2 3" xfId="15140" xr:uid="{00000000-0005-0000-0000-000018200000}"/>
    <cellStyle name="Normal 3 7 3 3 2 3" xfId="8550" xr:uid="{00000000-0005-0000-0000-000019200000}"/>
    <cellStyle name="Normal 3 7 3 3 2 3 2" xfId="17005" xr:uid="{00000000-0005-0000-0000-00001A200000}"/>
    <cellStyle name="Normal 3 7 3 3 2 4" xfId="9821" xr:uid="{00000000-0005-0000-0000-00001B200000}"/>
    <cellStyle name="Normal 3 7 3 3 2 4 2" xfId="17805" xr:uid="{00000000-0005-0000-0000-00001C200000}"/>
    <cellStyle name="Normal 3 7 3 3 2 5" xfId="13387" xr:uid="{00000000-0005-0000-0000-00001D200000}"/>
    <cellStyle name="Normal 3 7 3 3 3" xfId="6960" xr:uid="{00000000-0005-0000-0000-00001E200000}"/>
    <cellStyle name="Normal 3 7 3 3 3 2" xfId="12530" xr:uid="{00000000-0005-0000-0000-00001F200000}"/>
    <cellStyle name="Normal 3 7 3 3 3 2 2" xfId="20481" xr:uid="{00000000-0005-0000-0000-000020200000}"/>
    <cellStyle name="Normal 3 7 3 3 3 3" xfId="16073" xr:uid="{00000000-0005-0000-0000-000021200000}"/>
    <cellStyle name="Normal 3 7 3 3 4" xfId="4576" xr:uid="{00000000-0005-0000-0000-000022200000}"/>
    <cellStyle name="Normal 3 7 3 3 4 2" xfId="10649" xr:uid="{00000000-0005-0000-0000-000023200000}"/>
    <cellStyle name="Normal 3 7 3 3 4 2 2" xfId="18617" xr:uid="{00000000-0005-0000-0000-000024200000}"/>
    <cellStyle name="Normal 3 7 3 3 4 3" xfId="14208" xr:uid="{00000000-0005-0000-0000-000025200000}"/>
    <cellStyle name="Normal 3 7 3 3 5" xfId="21474" xr:uid="{00000000-0005-0000-0000-000026200000}"/>
    <cellStyle name="Normal 3 7 3 4" xfId="2240" xr:uid="{00000000-0005-0000-0000-000027200000}"/>
    <cellStyle name="Normal 3 7 3 4 2" xfId="5619" xr:uid="{00000000-0005-0000-0000-000028200000}"/>
    <cellStyle name="Normal 3 7 3 4 2 2" xfId="11588" xr:uid="{00000000-0005-0000-0000-000029200000}"/>
    <cellStyle name="Normal 3 7 3 4 2 2 2" xfId="19546" xr:uid="{00000000-0005-0000-0000-00002A200000}"/>
    <cellStyle name="Normal 3 7 3 4 2 3" xfId="15137" xr:uid="{00000000-0005-0000-0000-00002B200000}"/>
    <cellStyle name="Normal 3 7 3 4 3" xfId="8551" xr:uid="{00000000-0005-0000-0000-00002C200000}"/>
    <cellStyle name="Normal 3 7 3 4 3 2" xfId="17006" xr:uid="{00000000-0005-0000-0000-00002D200000}"/>
    <cellStyle name="Normal 3 7 3 4 4" xfId="9822" xr:uid="{00000000-0005-0000-0000-00002E200000}"/>
    <cellStyle name="Normal 3 7 3 4 4 2" xfId="17806" xr:uid="{00000000-0005-0000-0000-00002F200000}"/>
    <cellStyle name="Normal 3 7 3 4 5" xfId="13388" xr:uid="{00000000-0005-0000-0000-000030200000}"/>
    <cellStyle name="Normal 3 7 3 5" xfId="6957" xr:uid="{00000000-0005-0000-0000-000031200000}"/>
    <cellStyle name="Normal 3 7 3 5 2" xfId="12527" xr:uid="{00000000-0005-0000-0000-000032200000}"/>
    <cellStyle name="Normal 3 7 3 5 2 2" xfId="20478" xr:uid="{00000000-0005-0000-0000-000033200000}"/>
    <cellStyle name="Normal 3 7 3 5 3" xfId="16070" xr:uid="{00000000-0005-0000-0000-000034200000}"/>
    <cellStyle name="Normal 3 7 3 6" xfId="4573" xr:uid="{00000000-0005-0000-0000-000035200000}"/>
    <cellStyle name="Normal 3 7 3 6 2" xfId="10646" xr:uid="{00000000-0005-0000-0000-000036200000}"/>
    <cellStyle name="Normal 3 7 3 6 2 2" xfId="18614" xr:uid="{00000000-0005-0000-0000-000037200000}"/>
    <cellStyle name="Normal 3 7 3 6 3" xfId="14205" xr:uid="{00000000-0005-0000-0000-000038200000}"/>
    <cellStyle name="Normal 3 7 3 7" xfId="21471" xr:uid="{00000000-0005-0000-0000-000039200000}"/>
    <cellStyle name="Normal 3 7 4" xfId="2241" xr:uid="{00000000-0005-0000-0000-00003A200000}"/>
    <cellStyle name="Normal 3 7 4 2" xfId="2242" xr:uid="{00000000-0005-0000-0000-00003B200000}"/>
    <cellStyle name="Normal 3 7 4 2 2" xfId="2243" xr:uid="{00000000-0005-0000-0000-00003C200000}"/>
    <cellStyle name="Normal 3 7 4 2 2 2" xfId="2244" xr:uid="{00000000-0005-0000-0000-00003D200000}"/>
    <cellStyle name="Normal 3 7 4 2 2 2 2" xfId="5625" xr:uid="{00000000-0005-0000-0000-00003E200000}"/>
    <cellStyle name="Normal 3 7 4 2 2 2 2 2" xfId="11594" xr:uid="{00000000-0005-0000-0000-00003F200000}"/>
    <cellStyle name="Normal 3 7 4 2 2 2 2 2 2" xfId="19552" xr:uid="{00000000-0005-0000-0000-000040200000}"/>
    <cellStyle name="Normal 3 7 4 2 2 2 2 3" xfId="15143" xr:uid="{00000000-0005-0000-0000-000041200000}"/>
    <cellStyle name="Normal 3 7 4 2 2 2 3" xfId="8552" xr:uid="{00000000-0005-0000-0000-000042200000}"/>
    <cellStyle name="Normal 3 7 4 2 2 2 3 2" xfId="17007" xr:uid="{00000000-0005-0000-0000-000043200000}"/>
    <cellStyle name="Normal 3 7 4 2 2 2 4" xfId="9823" xr:uid="{00000000-0005-0000-0000-000044200000}"/>
    <cellStyle name="Normal 3 7 4 2 2 2 4 2" xfId="17807" xr:uid="{00000000-0005-0000-0000-000045200000}"/>
    <cellStyle name="Normal 3 7 4 2 2 2 5" xfId="13389" xr:uid="{00000000-0005-0000-0000-000046200000}"/>
    <cellStyle name="Normal 3 7 4 2 2 3" xfId="6963" xr:uid="{00000000-0005-0000-0000-000047200000}"/>
    <cellStyle name="Normal 3 7 4 2 2 3 2" xfId="12533" xr:uid="{00000000-0005-0000-0000-000048200000}"/>
    <cellStyle name="Normal 3 7 4 2 2 3 2 2" xfId="20484" xr:uid="{00000000-0005-0000-0000-000049200000}"/>
    <cellStyle name="Normal 3 7 4 2 2 3 3" xfId="16076" xr:uid="{00000000-0005-0000-0000-00004A200000}"/>
    <cellStyle name="Normal 3 7 4 2 2 4" xfId="4579" xr:uid="{00000000-0005-0000-0000-00004B200000}"/>
    <cellStyle name="Normal 3 7 4 2 2 4 2" xfId="10652" xr:uid="{00000000-0005-0000-0000-00004C200000}"/>
    <cellStyle name="Normal 3 7 4 2 2 4 2 2" xfId="18620" xr:uid="{00000000-0005-0000-0000-00004D200000}"/>
    <cellStyle name="Normal 3 7 4 2 2 4 3" xfId="14211" xr:uid="{00000000-0005-0000-0000-00004E200000}"/>
    <cellStyle name="Normal 3 7 4 2 2 5" xfId="21477" xr:uid="{00000000-0005-0000-0000-00004F200000}"/>
    <cellStyle name="Normal 3 7 4 2 3" xfId="2245" xr:uid="{00000000-0005-0000-0000-000050200000}"/>
    <cellStyle name="Normal 3 7 4 2 3 2" xfId="5624" xr:uid="{00000000-0005-0000-0000-000051200000}"/>
    <cellStyle name="Normal 3 7 4 2 3 2 2" xfId="11593" xr:uid="{00000000-0005-0000-0000-000052200000}"/>
    <cellStyle name="Normal 3 7 4 2 3 2 2 2" xfId="19551" xr:uid="{00000000-0005-0000-0000-000053200000}"/>
    <cellStyle name="Normal 3 7 4 2 3 2 3" xfId="15142" xr:uid="{00000000-0005-0000-0000-000054200000}"/>
    <cellStyle name="Normal 3 7 4 2 3 3" xfId="8553" xr:uid="{00000000-0005-0000-0000-000055200000}"/>
    <cellStyle name="Normal 3 7 4 2 3 3 2" xfId="17008" xr:uid="{00000000-0005-0000-0000-000056200000}"/>
    <cellStyle name="Normal 3 7 4 2 3 4" xfId="9824" xr:uid="{00000000-0005-0000-0000-000057200000}"/>
    <cellStyle name="Normal 3 7 4 2 3 4 2" xfId="17808" xr:uid="{00000000-0005-0000-0000-000058200000}"/>
    <cellStyle name="Normal 3 7 4 2 3 5" xfId="13390" xr:uid="{00000000-0005-0000-0000-000059200000}"/>
    <cellStyle name="Normal 3 7 4 2 4" xfId="6962" xr:uid="{00000000-0005-0000-0000-00005A200000}"/>
    <cellStyle name="Normal 3 7 4 2 4 2" xfId="12532" xr:uid="{00000000-0005-0000-0000-00005B200000}"/>
    <cellStyle name="Normal 3 7 4 2 4 2 2" xfId="20483" xr:uid="{00000000-0005-0000-0000-00005C200000}"/>
    <cellStyle name="Normal 3 7 4 2 4 3" xfId="16075" xr:uid="{00000000-0005-0000-0000-00005D200000}"/>
    <cellStyle name="Normal 3 7 4 2 5" xfId="4578" xr:uid="{00000000-0005-0000-0000-00005E200000}"/>
    <cellStyle name="Normal 3 7 4 2 5 2" xfId="10651" xr:uid="{00000000-0005-0000-0000-00005F200000}"/>
    <cellStyle name="Normal 3 7 4 2 5 2 2" xfId="18619" xr:uid="{00000000-0005-0000-0000-000060200000}"/>
    <cellStyle name="Normal 3 7 4 2 5 3" xfId="14210" xr:uid="{00000000-0005-0000-0000-000061200000}"/>
    <cellStyle name="Normal 3 7 4 2 6" xfId="21476" xr:uid="{00000000-0005-0000-0000-000062200000}"/>
    <cellStyle name="Normal 3 7 4 3" xfId="2246" xr:uid="{00000000-0005-0000-0000-000063200000}"/>
    <cellStyle name="Normal 3 7 4 3 2" xfId="2247" xr:uid="{00000000-0005-0000-0000-000064200000}"/>
    <cellStyle name="Normal 3 7 4 3 2 2" xfId="5626" xr:uid="{00000000-0005-0000-0000-000065200000}"/>
    <cellStyle name="Normal 3 7 4 3 2 2 2" xfId="11595" xr:uid="{00000000-0005-0000-0000-000066200000}"/>
    <cellStyle name="Normal 3 7 4 3 2 2 2 2" xfId="19553" xr:uid="{00000000-0005-0000-0000-000067200000}"/>
    <cellStyle name="Normal 3 7 4 3 2 2 3" xfId="15144" xr:uid="{00000000-0005-0000-0000-000068200000}"/>
    <cellStyle name="Normal 3 7 4 3 2 3" xfId="8554" xr:uid="{00000000-0005-0000-0000-000069200000}"/>
    <cellStyle name="Normal 3 7 4 3 2 3 2" xfId="17009" xr:uid="{00000000-0005-0000-0000-00006A200000}"/>
    <cellStyle name="Normal 3 7 4 3 2 4" xfId="9825" xr:uid="{00000000-0005-0000-0000-00006B200000}"/>
    <cellStyle name="Normal 3 7 4 3 2 4 2" xfId="17809" xr:uid="{00000000-0005-0000-0000-00006C200000}"/>
    <cellStyle name="Normal 3 7 4 3 2 5" xfId="13391" xr:uid="{00000000-0005-0000-0000-00006D200000}"/>
    <cellStyle name="Normal 3 7 4 3 3" xfId="6964" xr:uid="{00000000-0005-0000-0000-00006E200000}"/>
    <cellStyle name="Normal 3 7 4 3 3 2" xfId="12534" xr:uid="{00000000-0005-0000-0000-00006F200000}"/>
    <cellStyle name="Normal 3 7 4 3 3 2 2" xfId="20485" xr:uid="{00000000-0005-0000-0000-000070200000}"/>
    <cellStyle name="Normal 3 7 4 3 3 3" xfId="16077" xr:uid="{00000000-0005-0000-0000-000071200000}"/>
    <cellStyle name="Normal 3 7 4 3 4" xfId="4580" xr:uid="{00000000-0005-0000-0000-000072200000}"/>
    <cellStyle name="Normal 3 7 4 3 4 2" xfId="10653" xr:uid="{00000000-0005-0000-0000-000073200000}"/>
    <cellStyle name="Normal 3 7 4 3 4 2 2" xfId="18621" xr:uid="{00000000-0005-0000-0000-000074200000}"/>
    <cellStyle name="Normal 3 7 4 3 4 3" xfId="14212" xr:uid="{00000000-0005-0000-0000-000075200000}"/>
    <cellStyle name="Normal 3 7 4 3 5" xfId="21478" xr:uid="{00000000-0005-0000-0000-000076200000}"/>
    <cellStyle name="Normal 3 7 4 4" xfId="2248" xr:uid="{00000000-0005-0000-0000-000077200000}"/>
    <cellStyle name="Normal 3 7 4 4 2" xfId="5623" xr:uid="{00000000-0005-0000-0000-000078200000}"/>
    <cellStyle name="Normal 3 7 4 4 2 2" xfId="11592" xr:uid="{00000000-0005-0000-0000-000079200000}"/>
    <cellStyle name="Normal 3 7 4 4 2 2 2" xfId="19550" xr:uid="{00000000-0005-0000-0000-00007A200000}"/>
    <cellStyle name="Normal 3 7 4 4 2 3" xfId="15141" xr:uid="{00000000-0005-0000-0000-00007B200000}"/>
    <cellStyle name="Normal 3 7 4 4 3" xfId="8555" xr:uid="{00000000-0005-0000-0000-00007C200000}"/>
    <cellStyle name="Normal 3 7 4 4 3 2" xfId="17010" xr:uid="{00000000-0005-0000-0000-00007D200000}"/>
    <cellStyle name="Normal 3 7 4 4 4" xfId="9826" xr:uid="{00000000-0005-0000-0000-00007E200000}"/>
    <cellStyle name="Normal 3 7 4 4 4 2" xfId="17810" xr:uid="{00000000-0005-0000-0000-00007F200000}"/>
    <cellStyle name="Normal 3 7 4 4 5" xfId="13392" xr:uid="{00000000-0005-0000-0000-000080200000}"/>
    <cellStyle name="Normal 3 7 4 5" xfId="6961" xr:uid="{00000000-0005-0000-0000-000081200000}"/>
    <cellStyle name="Normal 3 7 4 5 2" xfId="12531" xr:uid="{00000000-0005-0000-0000-000082200000}"/>
    <cellStyle name="Normal 3 7 4 5 2 2" xfId="20482" xr:uid="{00000000-0005-0000-0000-000083200000}"/>
    <cellStyle name="Normal 3 7 4 5 3" xfId="16074" xr:uid="{00000000-0005-0000-0000-000084200000}"/>
    <cellStyle name="Normal 3 7 4 6" xfId="4577" xr:uid="{00000000-0005-0000-0000-000085200000}"/>
    <cellStyle name="Normal 3 7 4 6 2" xfId="10650" xr:uid="{00000000-0005-0000-0000-000086200000}"/>
    <cellStyle name="Normal 3 7 4 6 2 2" xfId="18618" xr:uid="{00000000-0005-0000-0000-000087200000}"/>
    <cellStyle name="Normal 3 7 4 6 3" xfId="14209" xr:uid="{00000000-0005-0000-0000-000088200000}"/>
    <cellStyle name="Normal 3 7 4 7" xfId="21475" xr:uid="{00000000-0005-0000-0000-000089200000}"/>
    <cellStyle name="Normal 3 7 5" xfId="2249" xr:uid="{00000000-0005-0000-0000-00008A200000}"/>
    <cellStyle name="Normal 3 7 5 2" xfId="2250" xr:uid="{00000000-0005-0000-0000-00008B200000}"/>
    <cellStyle name="Normal 3 7 5 2 2" xfId="2251" xr:uid="{00000000-0005-0000-0000-00008C200000}"/>
    <cellStyle name="Normal 3 7 5 2 2 2" xfId="2252" xr:uid="{00000000-0005-0000-0000-00008D200000}"/>
    <cellStyle name="Normal 3 7 5 2 2 2 2" xfId="5629" xr:uid="{00000000-0005-0000-0000-00008E200000}"/>
    <cellStyle name="Normal 3 7 5 2 2 2 2 2" xfId="11598" xr:uid="{00000000-0005-0000-0000-00008F200000}"/>
    <cellStyle name="Normal 3 7 5 2 2 2 2 2 2" xfId="19556" xr:uid="{00000000-0005-0000-0000-000090200000}"/>
    <cellStyle name="Normal 3 7 5 2 2 2 2 3" xfId="15147" xr:uid="{00000000-0005-0000-0000-000091200000}"/>
    <cellStyle name="Normal 3 7 5 2 2 2 3" xfId="8556" xr:uid="{00000000-0005-0000-0000-000092200000}"/>
    <cellStyle name="Normal 3 7 5 2 2 2 3 2" xfId="17011" xr:uid="{00000000-0005-0000-0000-000093200000}"/>
    <cellStyle name="Normal 3 7 5 2 2 2 4" xfId="9827" xr:uid="{00000000-0005-0000-0000-000094200000}"/>
    <cellStyle name="Normal 3 7 5 2 2 2 4 2" xfId="17811" xr:uid="{00000000-0005-0000-0000-000095200000}"/>
    <cellStyle name="Normal 3 7 5 2 2 2 5" xfId="13393" xr:uid="{00000000-0005-0000-0000-000096200000}"/>
    <cellStyle name="Normal 3 7 5 2 2 3" xfId="6967" xr:uid="{00000000-0005-0000-0000-000097200000}"/>
    <cellStyle name="Normal 3 7 5 2 2 3 2" xfId="12537" xr:uid="{00000000-0005-0000-0000-000098200000}"/>
    <cellStyle name="Normal 3 7 5 2 2 3 2 2" xfId="20488" xr:uid="{00000000-0005-0000-0000-000099200000}"/>
    <cellStyle name="Normal 3 7 5 2 2 3 3" xfId="16080" xr:uid="{00000000-0005-0000-0000-00009A200000}"/>
    <cellStyle name="Normal 3 7 5 2 2 4" xfId="4583" xr:uid="{00000000-0005-0000-0000-00009B200000}"/>
    <cellStyle name="Normal 3 7 5 2 2 4 2" xfId="10656" xr:uid="{00000000-0005-0000-0000-00009C200000}"/>
    <cellStyle name="Normal 3 7 5 2 2 4 2 2" xfId="18624" xr:uid="{00000000-0005-0000-0000-00009D200000}"/>
    <cellStyle name="Normal 3 7 5 2 2 4 3" xfId="14215" xr:uid="{00000000-0005-0000-0000-00009E200000}"/>
    <cellStyle name="Normal 3 7 5 2 2 5" xfId="21481" xr:uid="{00000000-0005-0000-0000-00009F200000}"/>
    <cellStyle name="Normal 3 7 5 2 3" xfId="2253" xr:uid="{00000000-0005-0000-0000-0000A0200000}"/>
    <cellStyle name="Normal 3 7 5 2 3 2" xfId="5628" xr:uid="{00000000-0005-0000-0000-0000A1200000}"/>
    <cellStyle name="Normal 3 7 5 2 3 2 2" xfId="11597" xr:uid="{00000000-0005-0000-0000-0000A2200000}"/>
    <cellStyle name="Normal 3 7 5 2 3 2 2 2" xfId="19555" xr:uid="{00000000-0005-0000-0000-0000A3200000}"/>
    <cellStyle name="Normal 3 7 5 2 3 2 3" xfId="15146" xr:uid="{00000000-0005-0000-0000-0000A4200000}"/>
    <cellStyle name="Normal 3 7 5 2 3 3" xfId="8557" xr:uid="{00000000-0005-0000-0000-0000A5200000}"/>
    <cellStyle name="Normal 3 7 5 2 3 3 2" xfId="17012" xr:uid="{00000000-0005-0000-0000-0000A6200000}"/>
    <cellStyle name="Normal 3 7 5 2 3 4" xfId="9828" xr:uid="{00000000-0005-0000-0000-0000A7200000}"/>
    <cellStyle name="Normal 3 7 5 2 3 4 2" xfId="17812" xr:uid="{00000000-0005-0000-0000-0000A8200000}"/>
    <cellStyle name="Normal 3 7 5 2 3 5" xfId="13394" xr:uid="{00000000-0005-0000-0000-0000A9200000}"/>
    <cellStyle name="Normal 3 7 5 2 4" xfId="6966" xr:uid="{00000000-0005-0000-0000-0000AA200000}"/>
    <cellStyle name="Normal 3 7 5 2 4 2" xfId="12536" xr:uid="{00000000-0005-0000-0000-0000AB200000}"/>
    <cellStyle name="Normal 3 7 5 2 4 2 2" xfId="20487" xr:uid="{00000000-0005-0000-0000-0000AC200000}"/>
    <cellStyle name="Normal 3 7 5 2 4 3" xfId="16079" xr:uid="{00000000-0005-0000-0000-0000AD200000}"/>
    <cellStyle name="Normal 3 7 5 2 5" xfId="4582" xr:uid="{00000000-0005-0000-0000-0000AE200000}"/>
    <cellStyle name="Normal 3 7 5 2 5 2" xfId="10655" xr:uid="{00000000-0005-0000-0000-0000AF200000}"/>
    <cellStyle name="Normal 3 7 5 2 5 2 2" xfId="18623" xr:uid="{00000000-0005-0000-0000-0000B0200000}"/>
    <cellStyle name="Normal 3 7 5 2 5 3" xfId="14214" xr:uid="{00000000-0005-0000-0000-0000B1200000}"/>
    <cellStyle name="Normal 3 7 5 2 6" xfId="21480" xr:uid="{00000000-0005-0000-0000-0000B2200000}"/>
    <cellStyle name="Normal 3 7 5 3" xfId="2254" xr:uid="{00000000-0005-0000-0000-0000B3200000}"/>
    <cellStyle name="Normal 3 7 5 3 2" xfId="2255" xr:uid="{00000000-0005-0000-0000-0000B4200000}"/>
    <cellStyle name="Normal 3 7 5 3 2 2" xfId="5630" xr:uid="{00000000-0005-0000-0000-0000B5200000}"/>
    <cellStyle name="Normal 3 7 5 3 2 2 2" xfId="11599" xr:uid="{00000000-0005-0000-0000-0000B6200000}"/>
    <cellStyle name="Normal 3 7 5 3 2 2 2 2" xfId="19557" xr:uid="{00000000-0005-0000-0000-0000B7200000}"/>
    <cellStyle name="Normal 3 7 5 3 2 2 3" xfId="15148" xr:uid="{00000000-0005-0000-0000-0000B8200000}"/>
    <cellStyle name="Normal 3 7 5 3 2 3" xfId="8558" xr:uid="{00000000-0005-0000-0000-0000B9200000}"/>
    <cellStyle name="Normal 3 7 5 3 2 3 2" xfId="17013" xr:uid="{00000000-0005-0000-0000-0000BA200000}"/>
    <cellStyle name="Normal 3 7 5 3 2 4" xfId="9829" xr:uid="{00000000-0005-0000-0000-0000BB200000}"/>
    <cellStyle name="Normal 3 7 5 3 2 4 2" xfId="17813" xr:uid="{00000000-0005-0000-0000-0000BC200000}"/>
    <cellStyle name="Normal 3 7 5 3 2 5" xfId="13395" xr:uid="{00000000-0005-0000-0000-0000BD200000}"/>
    <cellStyle name="Normal 3 7 5 3 3" xfId="6968" xr:uid="{00000000-0005-0000-0000-0000BE200000}"/>
    <cellStyle name="Normal 3 7 5 3 3 2" xfId="12538" xr:uid="{00000000-0005-0000-0000-0000BF200000}"/>
    <cellStyle name="Normal 3 7 5 3 3 2 2" xfId="20489" xr:uid="{00000000-0005-0000-0000-0000C0200000}"/>
    <cellStyle name="Normal 3 7 5 3 3 3" xfId="16081" xr:uid="{00000000-0005-0000-0000-0000C1200000}"/>
    <cellStyle name="Normal 3 7 5 3 4" xfId="4584" xr:uid="{00000000-0005-0000-0000-0000C2200000}"/>
    <cellStyle name="Normal 3 7 5 3 4 2" xfId="10657" xr:uid="{00000000-0005-0000-0000-0000C3200000}"/>
    <cellStyle name="Normal 3 7 5 3 4 2 2" xfId="18625" xr:uid="{00000000-0005-0000-0000-0000C4200000}"/>
    <cellStyle name="Normal 3 7 5 3 4 3" xfId="14216" xr:uid="{00000000-0005-0000-0000-0000C5200000}"/>
    <cellStyle name="Normal 3 7 5 3 5" xfId="21482" xr:uid="{00000000-0005-0000-0000-0000C6200000}"/>
    <cellStyle name="Normal 3 7 5 4" xfId="2256" xr:uid="{00000000-0005-0000-0000-0000C7200000}"/>
    <cellStyle name="Normal 3 7 5 4 2" xfId="5627" xr:uid="{00000000-0005-0000-0000-0000C8200000}"/>
    <cellStyle name="Normal 3 7 5 4 2 2" xfId="11596" xr:uid="{00000000-0005-0000-0000-0000C9200000}"/>
    <cellStyle name="Normal 3 7 5 4 2 2 2" xfId="19554" xr:uid="{00000000-0005-0000-0000-0000CA200000}"/>
    <cellStyle name="Normal 3 7 5 4 2 3" xfId="15145" xr:uid="{00000000-0005-0000-0000-0000CB200000}"/>
    <cellStyle name="Normal 3 7 5 4 3" xfId="8559" xr:uid="{00000000-0005-0000-0000-0000CC200000}"/>
    <cellStyle name="Normal 3 7 5 4 3 2" xfId="17014" xr:uid="{00000000-0005-0000-0000-0000CD200000}"/>
    <cellStyle name="Normal 3 7 5 4 4" xfId="9830" xr:uid="{00000000-0005-0000-0000-0000CE200000}"/>
    <cellStyle name="Normal 3 7 5 4 4 2" xfId="17814" xr:uid="{00000000-0005-0000-0000-0000CF200000}"/>
    <cellStyle name="Normal 3 7 5 4 5" xfId="13396" xr:uid="{00000000-0005-0000-0000-0000D0200000}"/>
    <cellStyle name="Normal 3 7 5 5" xfId="6965" xr:uid="{00000000-0005-0000-0000-0000D1200000}"/>
    <cellStyle name="Normal 3 7 5 5 2" xfId="12535" xr:uid="{00000000-0005-0000-0000-0000D2200000}"/>
    <cellStyle name="Normal 3 7 5 5 2 2" xfId="20486" xr:uid="{00000000-0005-0000-0000-0000D3200000}"/>
    <cellStyle name="Normal 3 7 5 5 3" xfId="16078" xr:uid="{00000000-0005-0000-0000-0000D4200000}"/>
    <cellStyle name="Normal 3 7 5 6" xfId="4581" xr:uid="{00000000-0005-0000-0000-0000D5200000}"/>
    <cellStyle name="Normal 3 7 5 6 2" xfId="10654" xr:uid="{00000000-0005-0000-0000-0000D6200000}"/>
    <cellStyle name="Normal 3 7 5 6 2 2" xfId="18622" xr:uid="{00000000-0005-0000-0000-0000D7200000}"/>
    <cellStyle name="Normal 3 7 5 6 3" xfId="14213" xr:uid="{00000000-0005-0000-0000-0000D8200000}"/>
    <cellStyle name="Normal 3 7 5 7" xfId="21479" xr:uid="{00000000-0005-0000-0000-0000D9200000}"/>
    <cellStyle name="Normal 3 7 6" xfId="2257" xr:uid="{00000000-0005-0000-0000-0000DA200000}"/>
    <cellStyle name="Normal 3 7 6 2" xfId="2258" xr:uid="{00000000-0005-0000-0000-0000DB200000}"/>
    <cellStyle name="Normal 3 7 6 2 2" xfId="2259" xr:uid="{00000000-0005-0000-0000-0000DC200000}"/>
    <cellStyle name="Normal 3 7 6 2 2 2" xfId="5632" xr:uid="{00000000-0005-0000-0000-0000DD200000}"/>
    <cellStyle name="Normal 3 7 6 2 2 2 2" xfId="11601" xr:uid="{00000000-0005-0000-0000-0000DE200000}"/>
    <cellStyle name="Normal 3 7 6 2 2 2 2 2" xfId="19559" xr:uid="{00000000-0005-0000-0000-0000DF200000}"/>
    <cellStyle name="Normal 3 7 6 2 2 2 3" xfId="15150" xr:uid="{00000000-0005-0000-0000-0000E0200000}"/>
    <cellStyle name="Normal 3 7 6 2 2 3" xfId="8560" xr:uid="{00000000-0005-0000-0000-0000E1200000}"/>
    <cellStyle name="Normal 3 7 6 2 2 3 2" xfId="17015" xr:uid="{00000000-0005-0000-0000-0000E2200000}"/>
    <cellStyle name="Normal 3 7 6 2 2 4" xfId="9831" xr:uid="{00000000-0005-0000-0000-0000E3200000}"/>
    <cellStyle name="Normal 3 7 6 2 2 4 2" xfId="17815" xr:uid="{00000000-0005-0000-0000-0000E4200000}"/>
    <cellStyle name="Normal 3 7 6 2 2 5" xfId="13397" xr:uid="{00000000-0005-0000-0000-0000E5200000}"/>
    <cellStyle name="Normal 3 7 6 2 3" xfId="6970" xr:uid="{00000000-0005-0000-0000-0000E6200000}"/>
    <cellStyle name="Normal 3 7 6 2 3 2" xfId="12540" xr:uid="{00000000-0005-0000-0000-0000E7200000}"/>
    <cellStyle name="Normal 3 7 6 2 3 2 2" xfId="20491" xr:uid="{00000000-0005-0000-0000-0000E8200000}"/>
    <cellStyle name="Normal 3 7 6 2 3 3" xfId="16083" xr:uid="{00000000-0005-0000-0000-0000E9200000}"/>
    <cellStyle name="Normal 3 7 6 2 4" xfId="4586" xr:uid="{00000000-0005-0000-0000-0000EA200000}"/>
    <cellStyle name="Normal 3 7 6 2 4 2" xfId="10659" xr:uid="{00000000-0005-0000-0000-0000EB200000}"/>
    <cellStyle name="Normal 3 7 6 2 4 2 2" xfId="18627" xr:uid="{00000000-0005-0000-0000-0000EC200000}"/>
    <cellStyle name="Normal 3 7 6 2 4 3" xfId="14218" xr:uid="{00000000-0005-0000-0000-0000ED200000}"/>
    <cellStyle name="Normal 3 7 6 2 5" xfId="21484" xr:uid="{00000000-0005-0000-0000-0000EE200000}"/>
    <cellStyle name="Normal 3 7 6 3" xfId="2260" xr:uid="{00000000-0005-0000-0000-0000EF200000}"/>
    <cellStyle name="Normal 3 7 6 3 2" xfId="5631" xr:uid="{00000000-0005-0000-0000-0000F0200000}"/>
    <cellStyle name="Normal 3 7 6 3 2 2" xfId="11600" xr:uid="{00000000-0005-0000-0000-0000F1200000}"/>
    <cellStyle name="Normal 3 7 6 3 2 2 2" xfId="19558" xr:uid="{00000000-0005-0000-0000-0000F2200000}"/>
    <cellStyle name="Normal 3 7 6 3 2 3" xfId="15149" xr:uid="{00000000-0005-0000-0000-0000F3200000}"/>
    <cellStyle name="Normal 3 7 6 3 3" xfId="8561" xr:uid="{00000000-0005-0000-0000-0000F4200000}"/>
    <cellStyle name="Normal 3 7 6 3 3 2" xfId="17016" xr:uid="{00000000-0005-0000-0000-0000F5200000}"/>
    <cellStyle name="Normal 3 7 6 3 4" xfId="9832" xr:uid="{00000000-0005-0000-0000-0000F6200000}"/>
    <cellStyle name="Normal 3 7 6 3 4 2" xfId="17816" xr:uid="{00000000-0005-0000-0000-0000F7200000}"/>
    <cellStyle name="Normal 3 7 6 3 5" xfId="13398" xr:uid="{00000000-0005-0000-0000-0000F8200000}"/>
    <cellStyle name="Normal 3 7 6 4" xfId="6969" xr:uid="{00000000-0005-0000-0000-0000F9200000}"/>
    <cellStyle name="Normal 3 7 6 4 2" xfId="12539" xr:uid="{00000000-0005-0000-0000-0000FA200000}"/>
    <cellStyle name="Normal 3 7 6 4 2 2" xfId="20490" xr:uid="{00000000-0005-0000-0000-0000FB200000}"/>
    <cellStyle name="Normal 3 7 6 4 3" xfId="16082" xr:uid="{00000000-0005-0000-0000-0000FC200000}"/>
    <cellStyle name="Normal 3 7 6 5" xfId="4585" xr:uid="{00000000-0005-0000-0000-0000FD200000}"/>
    <cellStyle name="Normal 3 7 6 5 2" xfId="10658" xr:uid="{00000000-0005-0000-0000-0000FE200000}"/>
    <cellStyle name="Normal 3 7 6 5 2 2" xfId="18626" xr:uid="{00000000-0005-0000-0000-0000FF200000}"/>
    <cellStyle name="Normal 3 7 6 5 3" xfId="14217" xr:uid="{00000000-0005-0000-0000-000000210000}"/>
    <cellStyle name="Normal 3 7 6 6" xfId="21483" xr:uid="{00000000-0005-0000-0000-000001210000}"/>
    <cellStyle name="Normal 3 7 7" xfId="2261" xr:uid="{00000000-0005-0000-0000-000002210000}"/>
    <cellStyle name="Normal 3 7 7 2" xfId="2262" xr:uid="{00000000-0005-0000-0000-000003210000}"/>
    <cellStyle name="Normal 3 7 7 2 2" xfId="2263" xr:uid="{00000000-0005-0000-0000-000004210000}"/>
    <cellStyle name="Normal 3 7 7 2 2 2" xfId="5634" xr:uid="{00000000-0005-0000-0000-000005210000}"/>
    <cellStyle name="Normal 3 7 7 2 2 2 2" xfId="11603" xr:uid="{00000000-0005-0000-0000-000006210000}"/>
    <cellStyle name="Normal 3 7 7 2 2 2 2 2" xfId="19561" xr:uid="{00000000-0005-0000-0000-000007210000}"/>
    <cellStyle name="Normal 3 7 7 2 2 2 3" xfId="15152" xr:uid="{00000000-0005-0000-0000-000008210000}"/>
    <cellStyle name="Normal 3 7 7 2 2 3" xfId="8562" xr:uid="{00000000-0005-0000-0000-000009210000}"/>
    <cellStyle name="Normal 3 7 7 2 2 3 2" xfId="17017" xr:uid="{00000000-0005-0000-0000-00000A210000}"/>
    <cellStyle name="Normal 3 7 7 2 2 4" xfId="9833" xr:uid="{00000000-0005-0000-0000-00000B210000}"/>
    <cellStyle name="Normal 3 7 7 2 2 4 2" xfId="17817" xr:uid="{00000000-0005-0000-0000-00000C210000}"/>
    <cellStyle name="Normal 3 7 7 2 2 5" xfId="13399" xr:uid="{00000000-0005-0000-0000-00000D210000}"/>
    <cellStyle name="Normal 3 7 7 2 3" xfId="6972" xr:uid="{00000000-0005-0000-0000-00000E210000}"/>
    <cellStyle name="Normal 3 7 7 2 3 2" xfId="12542" xr:uid="{00000000-0005-0000-0000-00000F210000}"/>
    <cellStyle name="Normal 3 7 7 2 3 2 2" xfId="20493" xr:uid="{00000000-0005-0000-0000-000010210000}"/>
    <cellStyle name="Normal 3 7 7 2 3 3" xfId="16085" xr:uid="{00000000-0005-0000-0000-000011210000}"/>
    <cellStyle name="Normal 3 7 7 2 4" xfId="4588" xr:uid="{00000000-0005-0000-0000-000012210000}"/>
    <cellStyle name="Normal 3 7 7 2 4 2" xfId="10661" xr:uid="{00000000-0005-0000-0000-000013210000}"/>
    <cellStyle name="Normal 3 7 7 2 4 2 2" xfId="18629" xr:uid="{00000000-0005-0000-0000-000014210000}"/>
    <cellStyle name="Normal 3 7 7 2 4 3" xfId="14220" xr:uid="{00000000-0005-0000-0000-000015210000}"/>
    <cellStyle name="Normal 3 7 7 2 5" xfId="21486" xr:uid="{00000000-0005-0000-0000-000016210000}"/>
    <cellStyle name="Normal 3 7 7 3" xfId="2264" xr:uid="{00000000-0005-0000-0000-000017210000}"/>
    <cellStyle name="Normal 3 7 7 3 2" xfId="5633" xr:uid="{00000000-0005-0000-0000-000018210000}"/>
    <cellStyle name="Normal 3 7 7 3 2 2" xfId="11602" xr:uid="{00000000-0005-0000-0000-000019210000}"/>
    <cellStyle name="Normal 3 7 7 3 2 2 2" xfId="19560" xr:uid="{00000000-0005-0000-0000-00001A210000}"/>
    <cellStyle name="Normal 3 7 7 3 2 3" xfId="15151" xr:uid="{00000000-0005-0000-0000-00001B210000}"/>
    <cellStyle name="Normal 3 7 7 3 3" xfId="8563" xr:uid="{00000000-0005-0000-0000-00001C210000}"/>
    <cellStyle name="Normal 3 7 7 3 3 2" xfId="17018" xr:uid="{00000000-0005-0000-0000-00001D210000}"/>
    <cellStyle name="Normal 3 7 7 3 4" xfId="9834" xr:uid="{00000000-0005-0000-0000-00001E210000}"/>
    <cellStyle name="Normal 3 7 7 3 4 2" xfId="17818" xr:uid="{00000000-0005-0000-0000-00001F210000}"/>
    <cellStyle name="Normal 3 7 7 3 5" xfId="13400" xr:uid="{00000000-0005-0000-0000-000020210000}"/>
    <cellStyle name="Normal 3 7 7 4" xfId="6971" xr:uid="{00000000-0005-0000-0000-000021210000}"/>
    <cellStyle name="Normal 3 7 7 4 2" xfId="12541" xr:uid="{00000000-0005-0000-0000-000022210000}"/>
    <cellStyle name="Normal 3 7 7 4 2 2" xfId="20492" xr:uid="{00000000-0005-0000-0000-000023210000}"/>
    <cellStyle name="Normal 3 7 7 4 3" xfId="16084" xr:uid="{00000000-0005-0000-0000-000024210000}"/>
    <cellStyle name="Normal 3 7 7 5" xfId="4587" xr:uid="{00000000-0005-0000-0000-000025210000}"/>
    <cellStyle name="Normal 3 7 7 5 2" xfId="10660" xr:uid="{00000000-0005-0000-0000-000026210000}"/>
    <cellStyle name="Normal 3 7 7 5 2 2" xfId="18628" xr:uid="{00000000-0005-0000-0000-000027210000}"/>
    <cellStyle name="Normal 3 7 7 5 3" xfId="14219" xr:uid="{00000000-0005-0000-0000-000028210000}"/>
    <cellStyle name="Normal 3 7 7 6" xfId="21485" xr:uid="{00000000-0005-0000-0000-000029210000}"/>
    <cellStyle name="Normal 3 7 8" xfId="2265" xr:uid="{00000000-0005-0000-0000-00002A210000}"/>
    <cellStyle name="Normal 3 7 8 2" xfId="2266" xr:uid="{00000000-0005-0000-0000-00002B210000}"/>
    <cellStyle name="Normal 3 7 8 2 2" xfId="5635" xr:uid="{00000000-0005-0000-0000-00002C210000}"/>
    <cellStyle name="Normal 3 7 8 2 2 2" xfId="11604" xr:uid="{00000000-0005-0000-0000-00002D210000}"/>
    <cellStyle name="Normal 3 7 8 2 2 2 2" xfId="19562" xr:uid="{00000000-0005-0000-0000-00002E210000}"/>
    <cellStyle name="Normal 3 7 8 2 2 3" xfId="15153" xr:uid="{00000000-0005-0000-0000-00002F210000}"/>
    <cellStyle name="Normal 3 7 8 2 3" xfId="8564" xr:uid="{00000000-0005-0000-0000-000030210000}"/>
    <cellStyle name="Normal 3 7 8 2 3 2" xfId="17019" xr:uid="{00000000-0005-0000-0000-000031210000}"/>
    <cellStyle name="Normal 3 7 8 2 4" xfId="9835" xr:uid="{00000000-0005-0000-0000-000032210000}"/>
    <cellStyle name="Normal 3 7 8 2 4 2" xfId="17819" xr:uid="{00000000-0005-0000-0000-000033210000}"/>
    <cellStyle name="Normal 3 7 8 2 5" xfId="13401" xr:uid="{00000000-0005-0000-0000-000034210000}"/>
    <cellStyle name="Normal 3 7 8 3" xfId="6973" xr:uid="{00000000-0005-0000-0000-000035210000}"/>
    <cellStyle name="Normal 3 7 8 3 2" xfId="12543" xr:uid="{00000000-0005-0000-0000-000036210000}"/>
    <cellStyle name="Normal 3 7 8 3 2 2" xfId="20494" xr:uid="{00000000-0005-0000-0000-000037210000}"/>
    <cellStyle name="Normal 3 7 8 3 3" xfId="16086" xr:uid="{00000000-0005-0000-0000-000038210000}"/>
    <cellStyle name="Normal 3 7 8 4" xfId="4589" xr:uid="{00000000-0005-0000-0000-000039210000}"/>
    <cellStyle name="Normal 3 7 8 4 2" xfId="10662" xr:uid="{00000000-0005-0000-0000-00003A210000}"/>
    <cellStyle name="Normal 3 7 8 4 2 2" xfId="18630" xr:uid="{00000000-0005-0000-0000-00003B210000}"/>
    <cellStyle name="Normal 3 7 8 4 3" xfId="14221" xr:uid="{00000000-0005-0000-0000-00003C210000}"/>
    <cellStyle name="Normal 3 7 8 5" xfId="21487" xr:uid="{00000000-0005-0000-0000-00003D210000}"/>
    <cellStyle name="Normal 3 7 9" xfId="2267" xr:uid="{00000000-0005-0000-0000-00003E210000}"/>
    <cellStyle name="Normal 3 7 9 2" xfId="5614" xr:uid="{00000000-0005-0000-0000-00003F210000}"/>
    <cellStyle name="Normal 3 7 9 2 2" xfId="11583" xr:uid="{00000000-0005-0000-0000-000040210000}"/>
    <cellStyle name="Normal 3 7 9 2 2 2" xfId="19541" xr:uid="{00000000-0005-0000-0000-000041210000}"/>
    <cellStyle name="Normal 3 7 9 2 3" xfId="15132" xr:uid="{00000000-0005-0000-0000-000042210000}"/>
    <cellStyle name="Normal 3 7 9 3" xfId="8565" xr:uid="{00000000-0005-0000-0000-000043210000}"/>
    <cellStyle name="Normal 3 7 9 3 2" xfId="17020" xr:uid="{00000000-0005-0000-0000-000044210000}"/>
    <cellStyle name="Normal 3 7 9 4" xfId="9836" xr:uid="{00000000-0005-0000-0000-000045210000}"/>
    <cellStyle name="Normal 3 7 9 4 2" xfId="17820" xr:uid="{00000000-0005-0000-0000-000046210000}"/>
    <cellStyle name="Normal 3 7 9 5" xfId="13402" xr:uid="{00000000-0005-0000-0000-000047210000}"/>
    <cellStyle name="Normal 3 8" xfId="2268" xr:uid="{00000000-0005-0000-0000-000048210000}"/>
    <cellStyle name="Normal 3 9" xfId="2269" xr:uid="{00000000-0005-0000-0000-000049210000}"/>
    <cellStyle name="Normal 3 9 2" xfId="2270" xr:uid="{00000000-0005-0000-0000-00004A210000}"/>
    <cellStyle name="Normal 3 9 2 2" xfId="2271" xr:uid="{00000000-0005-0000-0000-00004B210000}"/>
    <cellStyle name="Normal 3 9 2 2 2" xfId="2272" xr:uid="{00000000-0005-0000-0000-00004C210000}"/>
    <cellStyle name="Normal 3 9 2 2 2 2" xfId="5638" xr:uid="{00000000-0005-0000-0000-00004D210000}"/>
    <cellStyle name="Normal 3 9 2 2 2 2 2" xfId="11607" xr:uid="{00000000-0005-0000-0000-00004E210000}"/>
    <cellStyle name="Normal 3 9 2 2 2 2 2 2" xfId="19565" xr:uid="{00000000-0005-0000-0000-00004F210000}"/>
    <cellStyle name="Normal 3 9 2 2 2 2 3" xfId="15156" xr:uid="{00000000-0005-0000-0000-000050210000}"/>
    <cellStyle name="Normal 3 9 2 2 2 3" xfId="8566" xr:uid="{00000000-0005-0000-0000-000051210000}"/>
    <cellStyle name="Normal 3 9 2 2 2 3 2" xfId="17021" xr:uid="{00000000-0005-0000-0000-000052210000}"/>
    <cellStyle name="Normal 3 9 2 2 2 4" xfId="9837" xr:uid="{00000000-0005-0000-0000-000053210000}"/>
    <cellStyle name="Normal 3 9 2 2 2 4 2" xfId="17821" xr:uid="{00000000-0005-0000-0000-000054210000}"/>
    <cellStyle name="Normal 3 9 2 2 2 5" xfId="13403" xr:uid="{00000000-0005-0000-0000-000055210000}"/>
    <cellStyle name="Normal 3 9 2 2 3" xfId="6976" xr:uid="{00000000-0005-0000-0000-000056210000}"/>
    <cellStyle name="Normal 3 9 2 2 3 2" xfId="12546" xr:uid="{00000000-0005-0000-0000-000057210000}"/>
    <cellStyle name="Normal 3 9 2 2 3 2 2" xfId="20497" xr:uid="{00000000-0005-0000-0000-000058210000}"/>
    <cellStyle name="Normal 3 9 2 2 3 3" xfId="16089" xr:uid="{00000000-0005-0000-0000-000059210000}"/>
    <cellStyle name="Normal 3 9 2 2 4" xfId="4592" xr:uid="{00000000-0005-0000-0000-00005A210000}"/>
    <cellStyle name="Normal 3 9 2 2 4 2" xfId="10665" xr:uid="{00000000-0005-0000-0000-00005B210000}"/>
    <cellStyle name="Normal 3 9 2 2 4 2 2" xfId="18633" xr:uid="{00000000-0005-0000-0000-00005C210000}"/>
    <cellStyle name="Normal 3 9 2 2 4 3" xfId="14224" xr:uid="{00000000-0005-0000-0000-00005D210000}"/>
    <cellStyle name="Normal 3 9 2 2 5" xfId="21490" xr:uid="{00000000-0005-0000-0000-00005E210000}"/>
    <cellStyle name="Normal 3 9 2 3" xfId="2273" xr:uid="{00000000-0005-0000-0000-00005F210000}"/>
    <cellStyle name="Normal 3 9 2 3 2" xfId="5637" xr:uid="{00000000-0005-0000-0000-000060210000}"/>
    <cellStyle name="Normal 3 9 2 3 2 2" xfId="11606" xr:uid="{00000000-0005-0000-0000-000061210000}"/>
    <cellStyle name="Normal 3 9 2 3 2 2 2" xfId="19564" xr:uid="{00000000-0005-0000-0000-000062210000}"/>
    <cellStyle name="Normal 3 9 2 3 2 3" xfId="15155" xr:uid="{00000000-0005-0000-0000-000063210000}"/>
    <cellStyle name="Normal 3 9 2 3 3" xfId="8567" xr:uid="{00000000-0005-0000-0000-000064210000}"/>
    <cellStyle name="Normal 3 9 2 3 3 2" xfId="17022" xr:uid="{00000000-0005-0000-0000-000065210000}"/>
    <cellStyle name="Normal 3 9 2 3 4" xfId="9838" xr:uid="{00000000-0005-0000-0000-000066210000}"/>
    <cellStyle name="Normal 3 9 2 3 4 2" xfId="17822" xr:uid="{00000000-0005-0000-0000-000067210000}"/>
    <cellStyle name="Normal 3 9 2 3 5" xfId="13404" xr:uid="{00000000-0005-0000-0000-000068210000}"/>
    <cellStyle name="Normal 3 9 2 4" xfId="6975" xr:uid="{00000000-0005-0000-0000-000069210000}"/>
    <cellStyle name="Normal 3 9 2 4 2" xfId="12545" xr:uid="{00000000-0005-0000-0000-00006A210000}"/>
    <cellStyle name="Normal 3 9 2 4 2 2" xfId="20496" xr:uid="{00000000-0005-0000-0000-00006B210000}"/>
    <cellStyle name="Normal 3 9 2 4 3" xfId="16088" xr:uid="{00000000-0005-0000-0000-00006C210000}"/>
    <cellStyle name="Normal 3 9 2 5" xfId="4591" xr:uid="{00000000-0005-0000-0000-00006D210000}"/>
    <cellStyle name="Normal 3 9 2 5 2" xfId="10664" xr:uid="{00000000-0005-0000-0000-00006E210000}"/>
    <cellStyle name="Normal 3 9 2 5 2 2" xfId="18632" xr:uid="{00000000-0005-0000-0000-00006F210000}"/>
    <cellStyle name="Normal 3 9 2 5 3" xfId="14223" xr:uid="{00000000-0005-0000-0000-000070210000}"/>
    <cellStyle name="Normal 3 9 2 6" xfId="21489" xr:uid="{00000000-0005-0000-0000-000071210000}"/>
    <cellStyle name="Normal 3 9 3" xfId="2274" xr:uid="{00000000-0005-0000-0000-000072210000}"/>
    <cellStyle name="Normal 3 9 3 2" xfId="2275" xr:uid="{00000000-0005-0000-0000-000073210000}"/>
    <cellStyle name="Normal 3 9 3 2 2" xfId="5639" xr:uid="{00000000-0005-0000-0000-000074210000}"/>
    <cellStyle name="Normal 3 9 3 2 2 2" xfId="11608" xr:uid="{00000000-0005-0000-0000-000075210000}"/>
    <cellStyle name="Normal 3 9 3 2 2 2 2" xfId="19566" xr:uid="{00000000-0005-0000-0000-000076210000}"/>
    <cellStyle name="Normal 3 9 3 2 2 3" xfId="15157" xr:uid="{00000000-0005-0000-0000-000077210000}"/>
    <cellStyle name="Normal 3 9 3 2 3" xfId="8568" xr:uid="{00000000-0005-0000-0000-000078210000}"/>
    <cellStyle name="Normal 3 9 3 2 3 2" xfId="17023" xr:uid="{00000000-0005-0000-0000-000079210000}"/>
    <cellStyle name="Normal 3 9 3 2 4" xfId="9839" xr:uid="{00000000-0005-0000-0000-00007A210000}"/>
    <cellStyle name="Normal 3 9 3 2 4 2" xfId="17823" xr:uid="{00000000-0005-0000-0000-00007B210000}"/>
    <cellStyle name="Normal 3 9 3 2 5" xfId="13405" xr:uid="{00000000-0005-0000-0000-00007C210000}"/>
    <cellStyle name="Normal 3 9 3 3" xfId="6977" xr:uid="{00000000-0005-0000-0000-00007D210000}"/>
    <cellStyle name="Normal 3 9 3 3 2" xfId="12547" xr:uid="{00000000-0005-0000-0000-00007E210000}"/>
    <cellStyle name="Normal 3 9 3 3 2 2" xfId="20498" xr:uid="{00000000-0005-0000-0000-00007F210000}"/>
    <cellStyle name="Normal 3 9 3 3 3" xfId="16090" xr:uid="{00000000-0005-0000-0000-000080210000}"/>
    <cellStyle name="Normal 3 9 3 4" xfId="4593" xr:uid="{00000000-0005-0000-0000-000081210000}"/>
    <cellStyle name="Normal 3 9 3 4 2" xfId="10666" xr:uid="{00000000-0005-0000-0000-000082210000}"/>
    <cellStyle name="Normal 3 9 3 4 2 2" xfId="18634" xr:uid="{00000000-0005-0000-0000-000083210000}"/>
    <cellStyle name="Normal 3 9 3 4 3" xfId="14225" xr:uid="{00000000-0005-0000-0000-000084210000}"/>
    <cellStyle name="Normal 3 9 3 5" xfId="21491" xr:uid="{00000000-0005-0000-0000-000085210000}"/>
    <cellStyle name="Normal 3 9 4" xfId="2276" xr:uid="{00000000-0005-0000-0000-000086210000}"/>
    <cellStyle name="Normal 3 9 4 2" xfId="5636" xr:uid="{00000000-0005-0000-0000-000087210000}"/>
    <cellStyle name="Normal 3 9 4 2 2" xfId="11605" xr:uid="{00000000-0005-0000-0000-000088210000}"/>
    <cellStyle name="Normal 3 9 4 2 2 2" xfId="19563" xr:uid="{00000000-0005-0000-0000-000089210000}"/>
    <cellStyle name="Normal 3 9 4 2 3" xfId="15154" xr:uid="{00000000-0005-0000-0000-00008A210000}"/>
    <cellStyle name="Normal 3 9 4 3" xfId="8569" xr:uid="{00000000-0005-0000-0000-00008B210000}"/>
    <cellStyle name="Normal 3 9 4 3 2" xfId="17024" xr:uid="{00000000-0005-0000-0000-00008C210000}"/>
    <cellStyle name="Normal 3 9 4 4" xfId="9840" xr:uid="{00000000-0005-0000-0000-00008D210000}"/>
    <cellStyle name="Normal 3 9 4 4 2" xfId="17824" xr:uid="{00000000-0005-0000-0000-00008E210000}"/>
    <cellStyle name="Normal 3 9 4 5" xfId="13406" xr:uid="{00000000-0005-0000-0000-00008F210000}"/>
    <cellStyle name="Normal 3 9 5" xfId="6974" xr:uid="{00000000-0005-0000-0000-000090210000}"/>
    <cellStyle name="Normal 3 9 5 2" xfId="12544" xr:uid="{00000000-0005-0000-0000-000091210000}"/>
    <cellStyle name="Normal 3 9 5 2 2" xfId="20495" xr:uid="{00000000-0005-0000-0000-000092210000}"/>
    <cellStyle name="Normal 3 9 5 3" xfId="16087" xr:uid="{00000000-0005-0000-0000-000093210000}"/>
    <cellStyle name="Normal 3 9 6" xfId="4590" xr:uid="{00000000-0005-0000-0000-000094210000}"/>
    <cellStyle name="Normal 3 9 6 2" xfId="10663" xr:uid="{00000000-0005-0000-0000-000095210000}"/>
    <cellStyle name="Normal 3 9 6 2 2" xfId="18631" xr:uid="{00000000-0005-0000-0000-000096210000}"/>
    <cellStyle name="Normal 3 9 6 3" xfId="14222" xr:uid="{00000000-0005-0000-0000-000097210000}"/>
    <cellStyle name="Normal 3 9 7" xfId="21488" xr:uid="{00000000-0005-0000-0000-000098210000}"/>
    <cellStyle name="Normal 3_52072-BOQ-Blank Form (New Tester STD IC Building R.0)" xfId="2277" xr:uid="{00000000-0005-0000-0000-000099210000}"/>
    <cellStyle name="Normal 30" xfId="2278" xr:uid="{00000000-0005-0000-0000-00009A210000}"/>
    <cellStyle name="Normal 30 2" xfId="2279" xr:uid="{00000000-0005-0000-0000-00009B210000}"/>
    <cellStyle name="Normal 30 2 2" xfId="4595" xr:uid="{00000000-0005-0000-0000-00009C210000}"/>
    <cellStyle name="Normal 30 3" xfId="4594" xr:uid="{00000000-0005-0000-0000-00009D210000}"/>
    <cellStyle name="Normal 30_Book1" xfId="2280" xr:uid="{00000000-0005-0000-0000-00009E210000}"/>
    <cellStyle name="Normal 300" xfId="9524" xr:uid="{00000000-0005-0000-0000-00009F210000}"/>
    <cellStyle name="Normal 301" xfId="9539" xr:uid="{00000000-0005-0000-0000-0000A0210000}"/>
    <cellStyle name="Normal 302" xfId="9543" xr:uid="{00000000-0005-0000-0000-0000A1210000}"/>
    <cellStyle name="Normal 303" xfId="9409" xr:uid="{00000000-0005-0000-0000-0000A2210000}"/>
    <cellStyle name="Normal 304" xfId="9412" xr:uid="{00000000-0005-0000-0000-0000A3210000}"/>
    <cellStyle name="Normal 305" xfId="9552" xr:uid="{00000000-0005-0000-0000-0000A4210000}"/>
    <cellStyle name="Normal 306" xfId="9431" xr:uid="{00000000-0005-0000-0000-0000A5210000}"/>
    <cellStyle name="Normal 307" xfId="9474" xr:uid="{00000000-0005-0000-0000-0000A6210000}"/>
    <cellStyle name="Normal 308" xfId="9476" xr:uid="{00000000-0005-0000-0000-0000A7210000}"/>
    <cellStyle name="Normal 309" xfId="8215" xr:uid="{00000000-0005-0000-0000-0000A8210000}"/>
    <cellStyle name="Normal 31" xfId="2281" xr:uid="{00000000-0005-0000-0000-0000A9210000}"/>
    <cellStyle name="Normal 31 2" xfId="2282" xr:uid="{00000000-0005-0000-0000-0000AA210000}"/>
    <cellStyle name="Normal 31 2 2" xfId="4597" xr:uid="{00000000-0005-0000-0000-0000AB210000}"/>
    <cellStyle name="Normal 31 3" xfId="4596" xr:uid="{00000000-0005-0000-0000-0000AC210000}"/>
    <cellStyle name="Normal 31_Book1" xfId="2283" xr:uid="{00000000-0005-0000-0000-0000AD210000}"/>
    <cellStyle name="Normal 310" xfId="9406" xr:uid="{00000000-0005-0000-0000-0000AE210000}"/>
    <cellStyle name="Normal 311" xfId="8250" xr:uid="{00000000-0005-0000-0000-0000AF210000}"/>
    <cellStyle name="Normal 312" xfId="9415" xr:uid="{00000000-0005-0000-0000-0000B0210000}"/>
    <cellStyle name="Normal 313" xfId="9411" xr:uid="{00000000-0005-0000-0000-0000B1210000}"/>
    <cellStyle name="Normal 314" xfId="9453" xr:uid="{00000000-0005-0000-0000-0000B2210000}"/>
    <cellStyle name="Normal 315" xfId="9513" xr:uid="{00000000-0005-0000-0000-0000B3210000}"/>
    <cellStyle name="Normal 316" xfId="9550" xr:uid="{00000000-0005-0000-0000-0000B4210000}"/>
    <cellStyle name="Normal 317" xfId="8337" xr:uid="{00000000-0005-0000-0000-0000B5210000}"/>
    <cellStyle name="Normal 318" xfId="9402" xr:uid="{00000000-0005-0000-0000-0000B6210000}"/>
    <cellStyle name="Normal 319" xfId="9505" xr:uid="{00000000-0005-0000-0000-0000B7210000}"/>
    <cellStyle name="Normal 32" xfId="2284" xr:uid="{00000000-0005-0000-0000-0000B8210000}"/>
    <cellStyle name="Normal 32 2" xfId="2285" xr:uid="{00000000-0005-0000-0000-0000B9210000}"/>
    <cellStyle name="Normal 32 2 2" xfId="4599" xr:uid="{00000000-0005-0000-0000-0000BA210000}"/>
    <cellStyle name="Normal 32 3" xfId="4598" xr:uid="{00000000-0005-0000-0000-0000BB210000}"/>
    <cellStyle name="Normal 32_Book1" xfId="2286" xr:uid="{00000000-0005-0000-0000-0000BC210000}"/>
    <cellStyle name="Normal 320" xfId="9454" xr:uid="{00000000-0005-0000-0000-0000BD210000}"/>
    <cellStyle name="Normal 321" xfId="9480" xr:uid="{00000000-0005-0000-0000-0000BE210000}"/>
    <cellStyle name="Normal 322" xfId="9526" xr:uid="{00000000-0005-0000-0000-0000BF210000}"/>
    <cellStyle name="Normal 323" xfId="9465" xr:uid="{00000000-0005-0000-0000-0000C0210000}"/>
    <cellStyle name="Normal 324" xfId="9497" xr:uid="{00000000-0005-0000-0000-0000C1210000}"/>
    <cellStyle name="Normal 325" xfId="9464" xr:uid="{00000000-0005-0000-0000-0000C2210000}"/>
    <cellStyle name="Normal 326" xfId="9485" xr:uid="{00000000-0005-0000-0000-0000C3210000}"/>
    <cellStyle name="Normal 327" xfId="9437" xr:uid="{00000000-0005-0000-0000-0000C4210000}"/>
    <cellStyle name="Normal 328" xfId="9512" xr:uid="{00000000-0005-0000-0000-0000C5210000}"/>
    <cellStyle name="Normal 329" xfId="9496" xr:uid="{00000000-0005-0000-0000-0000C6210000}"/>
    <cellStyle name="Normal 33" xfId="2287" xr:uid="{00000000-0005-0000-0000-0000C7210000}"/>
    <cellStyle name="Normal 33 2" xfId="2288" xr:uid="{00000000-0005-0000-0000-0000C8210000}"/>
    <cellStyle name="Normal 33 2 2" xfId="4601" xr:uid="{00000000-0005-0000-0000-0000C9210000}"/>
    <cellStyle name="Normal 33 3" xfId="4600" xr:uid="{00000000-0005-0000-0000-0000CA210000}"/>
    <cellStyle name="Normal 33_Book1" xfId="2289" xr:uid="{00000000-0005-0000-0000-0000CB210000}"/>
    <cellStyle name="Normal 330" xfId="9520" xr:uid="{00000000-0005-0000-0000-0000CC210000}"/>
    <cellStyle name="Normal 331" xfId="9427" xr:uid="{00000000-0005-0000-0000-0000CD210000}"/>
    <cellStyle name="Normal 332" xfId="9530" xr:uid="{00000000-0005-0000-0000-0000CE210000}"/>
    <cellStyle name="Normal 333" xfId="9531" xr:uid="{00000000-0005-0000-0000-0000CF210000}"/>
    <cellStyle name="Normal 334" xfId="9502" xr:uid="{00000000-0005-0000-0000-0000D0210000}"/>
    <cellStyle name="Normal 335" xfId="9400" xr:uid="{00000000-0005-0000-0000-0000D1210000}"/>
    <cellStyle name="Normal 336" xfId="9538" xr:uid="{00000000-0005-0000-0000-0000D2210000}"/>
    <cellStyle name="Normal 337" xfId="9419" xr:uid="{00000000-0005-0000-0000-0000D3210000}"/>
    <cellStyle name="Normal 338" xfId="9455" xr:uid="{00000000-0005-0000-0000-0000D4210000}"/>
    <cellStyle name="Normal 339" xfId="9542" xr:uid="{00000000-0005-0000-0000-0000D5210000}"/>
    <cellStyle name="Normal 34" xfId="2290" xr:uid="{00000000-0005-0000-0000-0000D6210000}"/>
    <cellStyle name="Normal 34 2" xfId="2291" xr:uid="{00000000-0005-0000-0000-0000D7210000}"/>
    <cellStyle name="Normal 34 2 2" xfId="4603" xr:uid="{00000000-0005-0000-0000-0000D8210000}"/>
    <cellStyle name="Normal 34 3" xfId="4602" xr:uid="{00000000-0005-0000-0000-0000D9210000}"/>
    <cellStyle name="Normal 34_Book1" xfId="2292" xr:uid="{00000000-0005-0000-0000-0000DA210000}"/>
    <cellStyle name="Normal 340" xfId="9498" xr:uid="{00000000-0005-0000-0000-0000DB210000}"/>
    <cellStyle name="Normal 341" xfId="9494" xr:uid="{00000000-0005-0000-0000-0000DC210000}"/>
    <cellStyle name="Normal 342" xfId="9422" xr:uid="{00000000-0005-0000-0000-0000DD210000}"/>
    <cellStyle name="Normal 343" xfId="9417" xr:uid="{00000000-0005-0000-0000-0000DE210000}"/>
    <cellStyle name="Normal 344" xfId="9401" xr:uid="{00000000-0005-0000-0000-0000DF210000}"/>
    <cellStyle name="Normal 345" xfId="8640" xr:uid="{00000000-0005-0000-0000-0000E0210000}"/>
    <cellStyle name="Normal 346" xfId="9404" xr:uid="{00000000-0005-0000-0000-0000E1210000}"/>
    <cellStyle name="Normal 347" xfId="9442" xr:uid="{00000000-0005-0000-0000-0000E2210000}"/>
    <cellStyle name="Normal 348" xfId="9477" xr:uid="{00000000-0005-0000-0000-0000E3210000}"/>
    <cellStyle name="Normal 349" xfId="9399" xr:uid="{00000000-0005-0000-0000-0000E4210000}"/>
    <cellStyle name="Normal 35" xfId="2293" xr:uid="{00000000-0005-0000-0000-0000E5210000}"/>
    <cellStyle name="Normal 35 2" xfId="2294" xr:uid="{00000000-0005-0000-0000-0000E6210000}"/>
    <cellStyle name="Normal 35 2 2" xfId="4604" xr:uid="{00000000-0005-0000-0000-0000E7210000}"/>
    <cellStyle name="Normal 35 3" xfId="2295" xr:uid="{00000000-0005-0000-0000-0000E8210000}"/>
    <cellStyle name="Normal 35 3 2" xfId="4605" xr:uid="{00000000-0005-0000-0000-0000E9210000}"/>
    <cellStyle name="Normal 35_Book1" xfId="2296" xr:uid="{00000000-0005-0000-0000-0000EA210000}"/>
    <cellStyle name="Normal 350" xfId="9457" xr:uid="{00000000-0005-0000-0000-0000EB210000}"/>
    <cellStyle name="Normal 351" xfId="9440" xr:uid="{00000000-0005-0000-0000-0000EC210000}"/>
    <cellStyle name="Normal 352" xfId="9448" xr:uid="{00000000-0005-0000-0000-0000ED210000}"/>
    <cellStyle name="Normal 353" xfId="9428" xr:uid="{00000000-0005-0000-0000-0000EE210000}"/>
    <cellStyle name="Normal 354" xfId="9504" xr:uid="{00000000-0005-0000-0000-0000EF210000}"/>
    <cellStyle name="Normal 355" xfId="9407" xr:uid="{00000000-0005-0000-0000-0000F0210000}"/>
    <cellStyle name="Normal 356" xfId="9439" xr:uid="{00000000-0005-0000-0000-0000F1210000}"/>
    <cellStyle name="Normal 357" xfId="9445" xr:uid="{00000000-0005-0000-0000-0000F2210000}"/>
    <cellStyle name="Normal 358" xfId="9510" xr:uid="{00000000-0005-0000-0000-0000F3210000}"/>
    <cellStyle name="Normal 359" xfId="9408" xr:uid="{00000000-0005-0000-0000-0000F4210000}"/>
    <cellStyle name="Normal 36" xfId="2297" xr:uid="{00000000-0005-0000-0000-0000F5210000}"/>
    <cellStyle name="Normal 36 2" xfId="2298" xr:uid="{00000000-0005-0000-0000-0000F6210000}"/>
    <cellStyle name="Normal 36 2 2" xfId="4606" xr:uid="{00000000-0005-0000-0000-0000F7210000}"/>
    <cellStyle name="Normal 36 3" xfId="2299" xr:uid="{00000000-0005-0000-0000-0000F8210000}"/>
    <cellStyle name="Normal 36 3 2" xfId="4607" xr:uid="{00000000-0005-0000-0000-0000F9210000}"/>
    <cellStyle name="Normal 36_Book1" xfId="2300" xr:uid="{00000000-0005-0000-0000-0000FA210000}"/>
    <cellStyle name="Normal 360" xfId="9447" xr:uid="{00000000-0005-0000-0000-0000FB210000}"/>
    <cellStyle name="Normal 361" xfId="9446" xr:uid="{00000000-0005-0000-0000-0000FC210000}"/>
    <cellStyle name="Normal 362" xfId="9487" xr:uid="{00000000-0005-0000-0000-0000FD210000}"/>
    <cellStyle name="Normal 363" xfId="9467" xr:uid="{00000000-0005-0000-0000-0000FE210000}"/>
    <cellStyle name="Normal 364" xfId="9433" xr:uid="{00000000-0005-0000-0000-0000FF210000}"/>
    <cellStyle name="Normal 365" xfId="9547" xr:uid="{00000000-0005-0000-0000-000000220000}"/>
    <cellStyle name="Normal 366" xfId="9537" xr:uid="{00000000-0005-0000-0000-000001220000}"/>
    <cellStyle name="Normal 367" xfId="9522" xr:uid="{00000000-0005-0000-0000-000002220000}"/>
    <cellStyle name="Normal 368" xfId="9424" xr:uid="{00000000-0005-0000-0000-000003220000}"/>
    <cellStyle name="Normal 369" xfId="9493" xr:uid="{00000000-0005-0000-0000-000004220000}"/>
    <cellStyle name="Normal 37" xfId="2301" xr:uid="{00000000-0005-0000-0000-000005220000}"/>
    <cellStyle name="Normal 37 2" xfId="2302" xr:uid="{00000000-0005-0000-0000-000006220000}"/>
    <cellStyle name="Normal 37 2 2" xfId="4608" xr:uid="{00000000-0005-0000-0000-000007220000}"/>
    <cellStyle name="Normal 37 3" xfId="2303" xr:uid="{00000000-0005-0000-0000-000008220000}"/>
    <cellStyle name="Normal 37 3 2" xfId="4609" xr:uid="{00000000-0005-0000-0000-000009220000}"/>
    <cellStyle name="Normal 37_Book1" xfId="2304" xr:uid="{00000000-0005-0000-0000-00000A220000}"/>
    <cellStyle name="Normal 370" xfId="9438" xr:uid="{00000000-0005-0000-0000-00000B220000}"/>
    <cellStyle name="Normal 371" xfId="9529" xr:uid="{00000000-0005-0000-0000-00000C220000}"/>
    <cellStyle name="Normal 372" xfId="9429" xr:uid="{00000000-0005-0000-0000-00000D220000}"/>
    <cellStyle name="Normal 373" xfId="9536" xr:uid="{00000000-0005-0000-0000-00000E220000}"/>
    <cellStyle name="Normal 374" xfId="9444" xr:uid="{00000000-0005-0000-0000-00000F220000}"/>
    <cellStyle name="Normal 375" xfId="9430" xr:uid="{00000000-0005-0000-0000-000010220000}"/>
    <cellStyle name="Normal 376" xfId="9473" xr:uid="{00000000-0005-0000-0000-000011220000}"/>
    <cellStyle name="Normal 377" xfId="9458" xr:uid="{00000000-0005-0000-0000-000012220000}"/>
    <cellStyle name="Normal 378" xfId="9506" xr:uid="{00000000-0005-0000-0000-000013220000}"/>
    <cellStyle name="Normal 379" xfId="9459" xr:uid="{00000000-0005-0000-0000-000014220000}"/>
    <cellStyle name="Normal 38" xfId="2305" xr:uid="{00000000-0005-0000-0000-000015220000}"/>
    <cellStyle name="Normal 38 2" xfId="2306" xr:uid="{00000000-0005-0000-0000-000016220000}"/>
    <cellStyle name="Normal 38 2 2" xfId="4610" xr:uid="{00000000-0005-0000-0000-000017220000}"/>
    <cellStyle name="Normal 38 3" xfId="2307" xr:uid="{00000000-0005-0000-0000-000018220000}"/>
    <cellStyle name="Normal 38 3 2" xfId="4611" xr:uid="{00000000-0005-0000-0000-000019220000}"/>
    <cellStyle name="Normal 38_Book1" xfId="2308" xr:uid="{00000000-0005-0000-0000-00001A220000}"/>
    <cellStyle name="Normal 380" xfId="9421" xr:uid="{00000000-0005-0000-0000-00001B220000}"/>
    <cellStyle name="Normal 381" xfId="9528" xr:uid="{00000000-0005-0000-0000-00001C220000}"/>
    <cellStyle name="Normal 382" xfId="8395" xr:uid="{00000000-0005-0000-0000-00001D220000}"/>
    <cellStyle name="Normal 383" xfId="9491" xr:uid="{00000000-0005-0000-0000-00001E220000}"/>
    <cellStyle name="Normal 384" xfId="9426" xr:uid="{00000000-0005-0000-0000-00001F220000}"/>
    <cellStyle name="Normal 385" xfId="9501" xr:uid="{00000000-0005-0000-0000-000020220000}"/>
    <cellStyle name="Normal 386" xfId="9418" xr:uid="{00000000-0005-0000-0000-000021220000}"/>
    <cellStyle name="Normal 387" xfId="9514" xr:uid="{00000000-0005-0000-0000-000022220000}"/>
    <cellStyle name="Normal 388" xfId="8255" xr:uid="{00000000-0005-0000-0000-000023220000}"/>
    <cellStyle name="Normal 389" xfId="9463" xr:uid="{00000000-0005-0000-0000-000024220000}"/>
    <cellStyle name="Normal 39" xfId="2309" xr:uid="{00000000-0005-0000-0000-000025220000}"/>
    <cellStyle name="Normal 39 2" xfId="2310" xr:uid="{00000000-0005-0000-0000-000026220000}"/>
    <cellStyle name="Normal 39 2 2" xfId="4612" xr:uid="{00000000-0005-0000-0000-000027220000}"/>
    <cellStyle name="Normal 39 3" xfId="2311" xr:uid="{00000000-0005-0000-0000-000028220000}"/>
    <cellStyle name="Normal 39 3 2" xfId="4613" xr:uid="{00000000-0005-0000-0000-000029220000}"/>
    <cellStyle name="Normal 39_Book1" xfId="2312" xr:uid="{00000000-0005-0000-0000-00002A220000}"/>
    <cellStyle name="Normal 390" xfId="9460" xr:uid="{00000000-0005-0000-0000-00002B220000}"/>
    <cellStyle name="Normal 391" xfId="9509" xr:uid="{00000000-0005-0000-0000-00002C220000}"/>
    <cellStyle name="Normal 392" xfId="9489" xr:uid="{00000000-0005-0000-0000-00002D220000}"/>
    <cellStyle name="Normal 393" xfId="9484" xr:uid="{00000000-0005-0000-0000-00002E220000}"/>
    <cellStyle name="Normal 394" xfId="9519" xr:uid="{00000000-0005-0000-0000-00002F220000}"/>
    <cellStyle name="Normal 395" xfId="9515" xr:uid="{00000000-0005-0000-0000-000030220000}"/>
    <cellStyle name="Normal 396" xfId="9403" xr:uid="{00000000-0005-0000-0000-000031220000}"/>
    <cellStyle name="Normal 397" xfId="9450" xr:uid="{00000000-0005-0000-0000-000032220000}"/>
    <cellStyle name="Normal 398" xfId="9503" xr:uid="{00000000-0005-0000-0000-000033220000}"/>
    <cellStyle name="Normal 399" xfId="9558" xr:uid="{00000000-0005-0000-0000-000034220000}"/>
    <cellStyle name="Normal 4" xfId="2313" xr:uid="{00000000-0005-0000-0000-000035220000}"/>
    <cellStyle name="Normal 4 2" xfId="2314" xr:uid="{00000000-0005-0000-0000-000036220000}"/>
    <cellStyle name="Normal 4 3" xfId="2315" xr:uid="{00000000-0005-0000-0000-000037220000}"/>
    <cellStyle name="Normal 4 3 2" xfId="4614" xr:uid="{00000000-0005-0000-0000-000038220000}"/>
    <cellStyle name="Normal 4_Design รพ พัทลุง" xfId="2316" xr:uid="{00000000-0005-0000-0000-000039220000}"/>
    <cellStyle name="Normal 40" xfId="2317" xr:uid="{00000000-0005-0000-0000-00003A220000}"/>
    <cellStyle name="Normal 40 2" xfId="2318" xr:uid="{00000000-0005-0000-0000-00003B220000}"/>
    <cellStyle name="Normal 40 2 2" xfId="4616" xr:uid="{00000000-0005-0000-0000-00003C220000}"/>
    <cellStyle name="Normal 40 3" xfId="4615" xr:uid="{00000000-0005-0000-0000-00003D220000}"/>
    <cellStyle name="Normal 40_Book1" xfId="2319" xr:uid="{00000000-0005-0000-0000-00003E220000}"/>
    <cellStyle name="Normal 400" xfId="9416" xr:uid="{00000000-0005-0000-0000-00003F220000}"/>
    <cellStyle name="Normal 401" xfId="9423" xr:uid="{00000000-0005-0000-0000-000040220000}"/>
    <cellStyle name="Normal 402" xfId="9486" xr:uid="{00000000-0005-0000-0000-000041220000}"/>
    <cellStyle name="Normal 403" xfId="9508" xr:uid="{00000000-0005-0000-0000-000042220000}"/>
    <cellStyle name="Normal 404" xfId="9534" xr:uid="{00000000-0005-0000-0000-000043220000}"/>
    <cellStyle name="Normal 405" xfId="9540" xr:uid="{00000000-0005-0000-0000-000044220000}"/>
    <cellStyle name="Normal 406" xfId="9525" xr:uid="{00000000-0005-0000-0000-000045220000}"/>
    <cellStyle name="Normal 407" xfId="9436" xr:uid="{00000000-0005-0000-0000-000046220000}"/>
    <cellStyle name="Normal 408" xfId="9432" xr:uid="{00000000-0005-0000-0000-000047220000}"/>
    <cellStyle name="Normal 409" xfId="9544" xr:uid="{00000000-0005-0000-0000-000048220000}"/>
    <cellStyle name="Normal 41" xfId="2320" xr:uid="{00000000-0005-0000-0000-000049220000}"/>
    <cellStyle name="Normal 41 2" xfId="2321" xr:uid="{00000000-0005-0000-0000-00004A220000}"/>
    <cellStyle name="Normal 41 2 2" xfId="4617" xr:uid="{00000000-0005-0000-0000-00004B220000}"/>
    <cellStyle name="Normal 41 3" xfId="2322" xr:uid="{00000000-0005-0000-0000-00004C220000}"/>
    <cellStyle name="Normal 41 3 2" xfId="4618" xr:uid="{00000000-0005-0000-0000-00004D220000}"/>
    <cellStyle name="Normal 41_Book1" xfId="2323" xr:uid="{00000000-0005-0000-0000-00004E220000}"/>
    <cellStyle name="Normal 410" xfId="9471" xr:uid="{00000000-0005-0000-0000-00004F220000}"/>
    <cellStyle name="Normal 411" xfId="9551" xr:uid="{00000000-0005-0000-0000-000050220000}"/>
    <cellStyle name="Normal 412" xfId="9546" xr:uid="{00000000-0005-0000-0000-000051220000}"/>
    <cellStyle name="Normal 413" xfId="9527" xr:uid="{00000000-0005-0000-0000-000052220000}"/>
    <cellStyle name="Normal 414" xfId="9553" xr:uid="{00000000-0005-0000-0000-000053220000}"/>
    <cellStyle name="Normal 415" xfId="9507" xr:uid="{00000000-0005-0000-0000-000054220000}"/>
    <cellStyle name="Normal 416" xfId="9452" xr:uid="{00000000-0005-0000-0000-000055220000}"/>
    <cellStyle name="Normal 417" xfId="9475" xr:uid="{00000000-0005-0000-0000-000056220000}"/>
    <cellStyle name="Normal 418" xfId="8859" xr:uid="{00000000-0005-0000-0000-000057220000}"/>
    <cellStyle name="Normal 419" xfId="9482" xr:uid="{00000000-0005-0000-0000-000058220000}"/>
    <cellStyle name="Normal 42" xfId="2324" xr:uid="{00000000-0005-0000-0000-000059220000}"/>
    <cellStyle name="Normal 42 2" xfId="2325" xr:uid="{00000000-0005-0000-0000-00005A220000}"/>
    <cellStyle name="Normal 42 2 2" xfId="4620" xr:uid="{00000000-0005-0000-0000-00005B220000}"/>
    <cellStyle name="Normal 42 3" xfId="4619" xr:uid="{00000000-0005-0000-0000-00005C220000}"/>
    <cellStyle name="Normal 42_Book1" xfId="2326" xr:uid="{00000000-0005-0000-0000-00005D220000}"/>
    <cellStyle name="Normal 420" xfId="9555" xr:uid="{00000000-0005-0000-0000-00005E220000}"/>
    <cellStyle name="Normal 421" xfId="9492" xr:uid="{00000000-0005-0000-0000-00005F220000}"/>
    <cellStyle name="Normal 422" xfId="9532" xr:uid="{00000000-0005-0000-0000-000060220000}"/>
    <cellStyle name="Normal 423" xfId="9545" xr:uid="{00000000-0005-0000-0000-000061220000}"/>
    <cellStyle name="Normal 424" xfId="9483" xr:uid="{00000000-0005-0000-0000-000062220000}"/>
    <cellStyle name="Normal 425" xfId="9549" xr:uid="{00000000-0005-0000-0000-000063220000}"/>
    <cellStyle name="Normal 426" xfId="9495" xr:uid="{00000000-0005-0000-0000-000064220000}"/>
    <cellStyle name="Normal 427" xfId="9554" xr:uid="{00000000-0005-0000-0000-000065220000}"/>
    <cellStyle name="Normal 428" xfId="9560" xr:uid="{00000000-0005-0000-0000-000066220000}"/>
    <cellStyle name="Normal 429" xfId="9413" xr:uid="{00000000-0005-0000-0000-000067220000}"/>
    <cellStyle name="Normal 43" xfId="2327" xr:uid="{00000000-0005-0000-0000-000068220000}"/>
    <cellStyle name="Normal 430" xfId="9511" xr:uid="{00000000-0005-0000-0000-000069220000}"/>
    <cellStyle name="Normal 431" xfId="9557" xr:uid="{00000000-0005-0000-0000-00006A220000}"/>
    <cellStyle name="Normal 432" xfId="9451" xr:uid="{00000000-0005-0000-0000-00006B220000}"/>
    <cellStyle name="Normal 433" xfId="9523" xr:uid="{00000000-0005-0000-0000-00006C220000}"/>
    <cellStyle name="Normal 434" xfId="9449" xr:uid="{00000000-0005-0000-0000-00006D220000}"/>
    <cellStyle name="Normal 435" xfId="9462" xr:uid="{00000000-0005-0000-0000-00006E220000}"/>
    <cellStyle name="Normal 436" xfId="9425" xr:uid="{00000000-0005-0000-0000-00006F220000}"/>
    <cellStyle name="Normal 437" xfId="9561" xr:uid="{00000000-0005-0000-0000-000070220000}"/>
    <cellStyle name="Normal 438" xfId="9634" xr:uid="{00000000-0005-0000-0000-000071220000}"/>
    <cellStyle name="Normal 439" xfId="9637" xr:uid="{00000000-0005-0000-0000-000072220000}"/>
    <cellStyle name="Normal 44" xfId="2328" xr:uid="{00000000-0005-0000-0000-000073220000}"/>
    <cellStyle name="Normal 44 2" xfId="2329" xr:uid="{00000000-0005-0000-0000-000074220000}"/>
    <cellStyle name="Normal 440" xfId="9633" xr:uid="{00000000-0005-0000-0000-000075220000}"/>
    <cellStyle name="Normal 441" xfId="9639" xr:uid="{00000000-0005-0000-0000-000076220000}"/>
    <cellStyle name="Normal 442" xfId="9632" xr:uid="{00000000-0005-0000-0000-000077220000}"/>
    <cellStyle name="Normal 443" xfId="9640" xr:uid="{00000000-0005-0000-0000-000078220000}"/>
    <cellStyle name="Normal 444" xfId="9626" xr:uid="{00000000-0005-0000-0000-000079220000}"/>
    <cellStyle name="Normal 445" xfId="9641" xr:uid="{00000000-0005-0000-0000-00007A220000}"/>
    <cellStyle name="Normal 446" xfId="9625" xr:uid="{00000000-0005-0000-0000-00007B220000}"/>
    <cellStyle name="Normal 447" xfId="9642" xr:uid="{00000000-0005-0000-0000-00007C220000}"/>
    <cellStyle name="Normal 448" xfId="9643" xr:uid="{00000000-0005-0000-0000-00007D220000}"/>
    <cellStyle name="Normal 449" xfId="9644" xr:uid="{00000000-0005-0000-0000-00007E220000}"/>
    <cellStyle name="Normal 45" xfId="2330" xr:uid="{00000000-0005-0000-0000-00007F220000}"/>
    <cellStyle name="Normal 45 2" xfId="2331" xr:uid="{00000000-0005-0000-0000-000080220000}"/>
    <cellStyle name="Normal 450" xfId="9645" xr:uid="{00000000-0005-0000-0000-000081220000}"/>
    <cellStyle name="Normal 451" xfId="9646" xr:uid="{00000000-0005-0000-0000-000082220000}"/>
    <cellStyle name="Normal 452" xfId="9647" xr:uid="{00000000-0005-0000-0000-000083220000}"/>
    <cellStyle name="Normal 453" xfId="9638" xr:uid="{00000000-0005-0000-0000-000084220000}"/>
    <cellStyle name="Normal 454" xfId="9648" xr:uid="{00000000-0005-0000-0000-000085220000}"/>
    <cellStyle name="Normal 455" xfId="9636" xr:uid="{00000000-0005-0000-0000-000086220000}"/>
    <cellStyle name="Normal 456" xfId="9649" xr:uid="{00000000-0005-0000-0000-000087220000}"/>
    <cellStyle name="Normal 457" xfId="9650" xr:uid="{00000000-0005-0000-0000-000088220000}"/>
    <cellStyle name="Normal 458" xfId="9651" xr:uid="{00000000-0005-0000-0000-000089220000}"/>
    <cellStyle name="Normal 459" xfId="9635" xr:uid="{00000000-0005-0000-0000-00008A220000}"/>
    <cellStyle name="Normal 46" xfId="2332" xr:uid="{00000000-0005-0000-0000-00008B220000}"/>
    <cellStyle name="Normal 460" xfId="9652" xr:uid="{00000000-0005-0000-0000-00008C220000}"/>
    <cellStyle name="Normal 461" xfId="9653" xr:uid="{00000000-0005-0000-0000-00008D220000}"/>
    <cellStyle name="Normal 462" xfId="10345" xr:uid="{00000000-0005-0000-0000-00008E220000}"/>
    <cellStyle name="Normal 463" xfId="10351" xr:uid="{00000000-0005-0000-0000-00008F220000}"/>
    <cellStyle name="Normal 464" xfId="10353" xr:uid="{00000000-0005-0000-0000-000090220000}"/>
    <cellStyle name="Normal 465" xfId="12242" xr:uid="{00000000-0005-0000-0000-000091220000}"/>
    <cellStyle name="Normal 466" xfId="13178" xr:uid="{00000000-0005-0000-0000-000092220000}"/>
    <cellStyle name="Normal 467" xfId="10043" xr:uid="{00000000-0005-0000-0000-000093220000}"/>
    <cellStyle name="Normal 468" xfId="9654" xr:uid="{00000000-0005-0000-0000-000094220000}"/>
    <cellStyle name="Normal 469" xfId="9663" xr:uid="{00000000-0005-0000-0000-000095220000}"/>
    <cellStyle name="Normal 47" xfId="2333" xr:uid="{00000000-0005-0000-0000-000096220000}"/>
    <cellStyle name="Normal 47 2" xfId="2334" xr:uid="{00000000-0005-0000-0000-000097220000}"/>
    <cellStyle name="Normal 470" xfId="9659" xr:uid="{00000000-0005-0000-0000-000098220000}"/>
    <cellStyle name="Normal 471" xfId="9661" xr:uid="{00000000-0005-0000-0000-000099220000}"/>
    <cellStyle name="Normal 472" xfId="13185" xr:uid="{00000000-0005-0000-0000-00009A220000}"/>
    <cellStyle name="Normal 473" xfId="9658" xr:uid="{00000000-0005-0000-0000-00009B220000}"/>
    <cellStyle name="Normal 474" xfId="13180" xr:uid="{00000000-0005-0000-0000-00009C220000}"/>
    <cellStyle name="Normal 475" xfId="13182" xr:uid="{00000000-0005-0000-0000-00009D220000}"/>
    <cellStyle name="Normal 476" xfId="13168" xr:uid="{00000000-0005-0000-0000-00009E220000}"/>
    <cellStyle name="Normal 477" xfId="9662" xr:uid="{00000000-0005-0000-0000-00009F220000}"/>
    <cellStyle name="Normal 478" xfId="10062" xr:uid="{00000000-0005-0000-0000-0000A0220000}"/>
    <cellStyle name="Normal 479" xfId="12371" xr:uid="{00000000-0005-0000-0000-0000A1220000}"/>
    <cellStyle name="Normal 48" xfId="2335" xr:uid="{00000000-0005-0000-0000-0000A2220000}"/>
    <cellStyle name="Normal 48 2" xfId="2336" xr:uid="{00000000-0005-0000-0000-0000A3220000}"/>
    <cellStyle name="Normal 480" xfId="13176" xr:uid="{00000000-0005-0000-0000-0000A4220000}"/>
    <cellStyle name="Normal 481" xfId="13184" xr:uid="{00000000-0005-0000-0000-0000A5220000}"/>
    <cellStyle name="Normal 482" xfId="10350" xr:uid="{00000000-0005-0000-0000-0000A6220000}"/>
    <cellStyle name="Normal 483" xfId="12229" xr:uid="{00000000-0005-0000-0000-0000A7220000}"/>
    <cellStyle name="Normal 484" xfId="13173" xr:uid="{00000000-0005-0000-0000-0000A8220000}"/>
    <cellStyle name="Normal 485" xfId="9657" xr:uid="{00000000-0005-0000-0000-0000A9220000}"/>
    <cellStyle name="Normal 486" xfId="9655" xr:uid="{00000000-0005-0000-0000-0000AA220000}"/>
    <cellStyle name="Normal 487" xfId="12243" xr:uid="{00000000-0005-0000-0000-0000AB220000}"/>
    <cellStyle name="Normal 488" xfId="13186" xr:uid="{00000000-0005-0000-0000-0000AC220000}"/>
    <cellStyle name="Normal 488 2" xfId="21119" xr:uid="{00000000-0005-0000-0000-0000AD220000}"/>
    <cellStyle name="Normal 489" xfId="13196" xr:uid="{00000000-0005-0000-0000-0000AE220000}"/>
    <cellStyle name="Normal 489 2" xfId="21129" xr:uid="{00000000-0005-0000-0000-0000AF220000}"/>
    <cellStyle name="Normal 49" xfId="2337" xr:uid="{00000000-0005-0000-0000-0000B0220000}"/>
    <cellStyle name="Normal 49 2" xfId="2338" xr:uid="{00000000-0005-0000-0000-0000B1220000}"/>
    <cellStyle name="Normal 490" xfId="13194" xr:uid="{00000000-0005-0000-0000-0000B2220000}"/>
    <cellStyle name="Normal 490 2" xfId="21127" xr:uid="{00000000-0005-0000-0000-0000B3220000}"/>
    <cellStyle name="Normal 491" xfId="13201" xr:uid="{00000000-0005-0000-0000-0000B4220000}"/>
    <cellStyle name="Normal 491 2" xfId="21134" xr:uid="{00000000-0005-0000-0000-0000B5220000}"/>
    <cellStyle name="Normal 492" xfId="13199" xr:uid="{00000000-0005-0000-0000-0000B6220000}"/>
    <cellStyle name="Normal 492 2" xfId="21132" xr:uid="{00000000-0005-0000-0000-0000B7220000}"/>
    <cellStyle name="Normal 493" xfId="13202" xr:uid="{00000000-0005-0000-0000-0000B8220000}"/>
    <cellStyle name="Normal 493 2" xfId="21135" xr:uid="{00000000-0005-0000-0000-0000B9220000}"/>
    <cellStyle name="Normal 494" xfId="13191" xr:uid="{00000000-0005-0000-0000-0000BA220000}"/>
    <cellStyle name="Normal 494 2" xfId="21124" xr:uid="{00000000-0005-0000-0000-0000BB220000}"/>
    <cellStyle name="Normal 495" xfId="13198" xr:uid="{00000000-0005-0000-0000-0000BC220000}"/>
    <cellStyle name="Normal 495 2" xfId="21131" xr:uid="{00000000-0005-0000-0000-0000BD220000}"/>
    <cellStyle name="Normal 496" xfId="13203" xr:uid="{00000000-0005-0000-0000-0000BE220000}"/>
    <cellStyle name="Normal 496 2" xfId="21136" xr:uid="{00000000-0005-0000-0000-0000BF220000}"/>
    <cellStyle name="Normal 497" xfId="13204" xr:uid="{00000000-0005-0000-0000-0000C0220000}"/>
    <cellStyle name="Normal 497 2" xfId="21137" xr:uid="{00000000-0005-0000-0000-0000C1220000}"/>
    <cellStyle name="Normal 498" xfId="13205" xr:uid="{00000000-0005-0000-0000-0000C2220000}"/>
    <cellStyle name="Normal 498 2" xfId="21138" xr:uid="{00000000-0005-0000-0000-0000C3220000}"/>
    <cellStyle name="Normal 499" xfId="13208" xr:uid="{00000000-0005-0000-0000-0000C4220000}"/>
    <cellStyle name="Normal 499 2" xfId="21141" xr:uid="{00000000-0005-0000-0000-0000C5220000}"/>
    <cellStyle name="Normal 5" xfId="2339" xr:uid="{00000000-0005-0000-0000-0000C6220000}"/>
    <cellStyle name="Normal 5 2" xfId="2340" xr:uid="{00000000-0005-0000-0000-0000C7220000}"/>
    <cellStyle name="Normal 5 3" xfId="2341" xr:uid="{00000000-0005-0000-0000-0000C8220000}"/>
    <cellStyle name="Normal 5 4" xfId="2342" xr:uid="{00000000-0005-0000-0000-0000C9220000}"/>
    <cellStyle name="Normal 5 5" xfId="2343" xr:uid="{00000000-0005-0000-0000-0000CA220000}"/>
    <cellStyle name="Normal 5_BOQ Rhythm Asoke (Arch) 3" xfId="2344" xr:uid="{00000000-0005-0000-0000-0000CB220000}"/>
    <cellStyle name="Normal 50" xfId="2345" xr:uid="{00000000-0005-0000-0000-0000CC220000}"/>
    <cellStyle name="Normal 50 2" xfId="2346" xr:uid="{00000000-0005-0000-0000-0000CD220000}"/>
    <cellStyle name="Normal 500" xfId="13214" xr:uid="{00000000-0005-0000-0000-0000CE220000}"/>
    <cellStyle name="Normal 500 2" xfId="21147" xr:uid="{00000000-0005-0000-0000-0000CF220000}"/>
    <cellStyle name="Normal 501" xfId="13210" xr:uid="{00000000-0005-0000-0000-0000D0220000}"/>
    <cellStyle name="Normal 501 2" xfId="21143" xr:uid="{00000000-0005-0000-0000-0000D1220000}"/>
    <cellStyle name="Normal 502" xfId="13213" xr:uid="{00000000-0005-0000-0000-0000D2220000}"/>
    <cellStyle name="Normal 502 2" xfId="21146" xr:uid="{00000000-0005-0000-0000-0000D3220000}"/>
    <cellStyle name="Normal 503" xfId="13219" xr:uid="{00000000-0005-0000-0000-0000D4220000}"/>
    <cellStyle name="Normal 503 2" xfId="21152" xr:uid="{00000000-0005-0000-0000-0000D5220000}"/>
    <cellStyle name="Normal 504" xfId="13217" xr:uid="{00000000-0005-0000-0000-0000D6220000}"/>
    <cellStyle name="Normal 504 2" xfId="21150" xr:uid="{00000000-0005-0000-0000-0000D7220000}"/>
    <cellStyle name="Normal 505" xfId="13220" xr:uid="{00000000-0005-0000-0000-0000D8220000}"/>
    <cellStyle name="Normal 506" xfId="17649" xr:uid="{00000000-0005-0000-0000-0000D9220000}"/>
    <cellStyle name="Normal 507" xfId="16712" xr:uid="{00000000-0005-0000-0000-0000DA220000}"/>
    <cellStyle name="Normal 508" xfId="21154" xr:uid="{00000000-0005-0000-0000-0000DB220000}"/>
    <cellStyle name="Normal 509" xfId="21158" xr:uid="{00000000-0005-0000-0000-0000DC220000}"/>
    <cellStyle name="Normal 51" xfId="2347" xr:uid="{00000000-0005-0000-0000-0000DD220000}"/>
    <cellStyle name="Normal 51 2" xfId="2348" xr:uid="{00000000-0005-0000-0000-0000DE220000}"/>
    <cellStyle name="Normal 510" xfId="13856" xr:uid="{00000000-0005-0000-0000-0000DF220000}"/>
    <cellStyle name="Normal 511" xfId="21175" xr:uid="{00000000-0005-0000-0000-0000E0220000}"/>
    <cellStyle name="Normal 512" xfId="21161" xr:uid="{00000000-0005-0000-0000-0000E1220000}"/>
    <cellStyle name="Normal 513" xfId="21183" xr:uid="{00000000-0005-0000-0000-0000E2220000}"/>
    <cellStyle name="Normal 514" xfId="21159" xr:uid="{00000000-0005-0000-0000-0000E3220000}"/>
    <cellStyle name="Normal 515" xfId="13222" xr:uid="{00000000-0005-0000-0000-0000E4220000}"/>
    <cellStyle name="Normal 516" xfId="13380" xr:uid="{00000000-0005-0000-0000-0000E5220000}"/>
    <cellStyle name="Normal 517" xfId="13228" xr:uid="{00000000-0005-0000-0000-0000E6220000}"/>
    <cellStyle name="Normal 518" xfId="13438" xr:uid="{00000000-0005-0000-0000-0000E7220000}"/>
    <cellStyle name="Normal 519" xfId="21172" xr:uid="{00000000-0005-0000-0000-0000E8220000}"/>
    <cellStyle name="Normal 52" xfId="2349" xr:uid="{00000000-0005-0000-0000-0000E9220000}"/>
    <cellStyle name="Normal 52 2" xfId="2350" xr:uid="{00000000-0005-0000-0000-0000EA220000}"/>
    <cellStyle name="Normal 52 3" xfId="2351" xr:uid="{00000000-0005-0000-0000-0000EB220000}"/>
    <cellStyle name="Normal 52_Kanchana toyota" xfId="2352" xr:uid="{00000000-0005-0000-0000-0000EC220000}"/>
    <cellStyle name="Normal 520" xfId="16315" xr:uid="{00000000-0005-0000-0000-0000ED220000}"/>
    <cellStyle name="Normal 521" xfId="21174" xr:uid="{00000000-0005-0000-0000-0000EE220000}"/>
    <cellStyle name="Normal 522" xfId="21156" xr:uid="{00000000-0005-0000-0000-0000EF220000}"/>
    <cellStyle name="Normal 523" xfId="21188" xr:uid="{00000000-0005-0000-0000-0000F0220000}"/>
    <cellStyle name="Normal 524" xfId="21177" xr:uid="{00000000-0005-0000-0000-0000F1220000}"/>
    <cellStyle name="Normal 525" xfId="21185" xr:uid="{00000000-0005-0000-0000-0000F2220000}"/>
    <cellStyle name="Normal 526" xfId="13537" xr:uid="{00000000-0005-0000-0000-0000F3220000}"/>
    <cellStyle name="Normal 527" xfId="21184" xr:uid="{00000000-0005-0000-0000-0000F4220000}"/>
    <cellStyle name="Normal 528" xfId="21166" xr:uid="{00000000-0005-0000-0000-0000F5220000}"/>
    <cellStyle name="Normal 529" xfId="21168" xr:uid="{00000000-0005-0000-0000-0000F6220000}"/>
    <cellStyle name="Normal 53" xfId="2353" xr:uid="{00000000-0005-0000-0000-0000F7220000}"/>
    <cellStyle name="Normal 53 2" xfId="2354" xr:uid="{00000000-0005-0000-0000-0000F8220000}"/>
    <cellStyle name="Normal 530" xfId="13320" xr:uid="{00000000-0005-0000-0000-0000F9220000}"/>
    <cellStyle name="Normal 531" xfId="21165" xr:uid="{00000000-0005-0000-0000-0000FA220000}"/>
    <cellStyle name="Normal 532" xfId="13221" xr:uid="{00000000-0005-0000-0000-0000FB220000}"/>
    <cellStyle name="Normal 533" xfId="21153" xr:uid="{00000000-0005-0000-0000-0000FC220000}"/>
    <cellStyle name="Normal 534" xfId="21182" xr:uid="{00000000-0005-0000-0000-0000FD220000}"/>
    <cellStyle name="Normal 535" xfId="13227" xr:uid="{00000000-0005-0000-0000-0000FE220000}"/>
    <cellStyle name="Normal 536" xfId="21169" xr:uid="{00000000-0005-0000-0000-0000FF220000}"/>
    <cellStyle name="Normal 537" xfId="21190" xr:uid="{00000000-0005-0000-0000-000000230000}"/>
    <cellStyle name="Normal 538" xfId="22124" xr:uid="{00000000-0005-0000-0000-000001230000}"/>
    <cellStyle name="Normal 539" xfId="22125" xr:uid="{00000000-0005-0000-0000-000002230000}"/>
    <cellStyle name="Normal 54" xfId="2355" xr:uid="{00000000-0005-0000-0000-000003230000}"/>
    <cellStyle name="Normal 540" xfId="22128" xr:uid="{00000000-0005-0000-0000-000004230000}"/>
    <cellStyle name="Normal 541" xfId="22126" xr:uid="{00000000-0005-0000-0000-000005230000}"/>
    <cellStyle name="Normal 542" xfId="22127" xr:uid="{00000000-0005-0000-0000-000006230000}"/>
    <cellStyle name="Normal 543" xfId="22130" xr:uid="{00000000-0005-0000-0000-000007230000}"/>
    <cellStyle name="Normal 544" xfId="22129" xr:uid="{00000000-0005-0000-0000-000008230000}"/>
    <cellStyle name="Normal 545" xfId="21335" xr:uid="{00000000-0005-0000-0000-000009230000}"/>
    <cellStyle name="Normal 546" xfId="9" xr:uid="{00000000-0005-0000-0000-00000A230000}"/>
    <cellStyle name="Normal 547" xfId="22131" xr:uid="{00000000-0005-0000-0000-00000B230000}"/>
    <cellStyle name="Normal 548" xfId="22132" xr:uid="{00000000-0005-0000-0000-00000C230000}"/>
    <cellStyle name="Normal 549" xfId="22134" xr:uid="{00000000-0005-0000-0000-00000D230000}"/>
    <cellStyle name="Normal 55" xfId="2356" xr:uid="{00000000-0005-0000-0000-00000E230000}"/>
    <cellStyle name="Normal 550" xfId="22137" xr:uid="{00000000-0005-0000-0000-00000F230000}"/>
    <cellStyle name="Normal 551" xfId="22155" xr:uid="{00000000-0005-0000-0000-000010230000}"/>
    <cellStyle name="Normal 552" xfId="22167" xr:uid="{00000000-0005-0000-0000-000011230000}"/>
    <cellStyle name="Normal 553" xfId="22169" xr:uid="{00000000-0005-0000-0000-000012230000}"/>
    <cellStyle name="Normal 554" xfId="22187" xr:uid="{00000000-0005-0000-0000-000013230000}"/>
    <cellStyle name="Normal 56" xfId="2357" xr:uid="{00000000-0005-0000-0000-000014230000}"/>
    <cellStyle name="Normal 56 2" xfId="2358" xr:uid="{00000000-0005-0000-0000-000015230000}"/>
    <cellStyle name="Normal 56 2 2" xfId="2359" xr:uid="{00000000-0005-0000-0000-000016230000}"/>
    <cellStyle name="Normal 56 2 2 2" xfId="22143" xr:uid="{00000000-0005-0000-0000-000017230000}"/>
    <cellStyle name="Normal 56 2 2 3" xfId="22175" xr:uid="{00000000-0005-0000-0000-000018230000}"/>
    <cellStyle name="Normal 57" xfId="2360" xr:uid="{00000000-0005-0000-0000-000019230000}"/>
    <cellStyle name="Normal 57 10" xfId="2361" xr:uid="{00000000-0005-0000-0000-00001A230000}"/>
    <cellStyle name="Normal 57 10 2" xfId="2362" xr:uid="{00000000-0005-0000-0000-00001B230000}"/>
    <cellStyle name="Normal 57 10 2 2" xfId="2363" xr:uid="{00000000-0005-0000-0000-00001C230000}"/>
    <cellStyle name="Normal 57 10 2 2 2" xfId="5642" xr:uid="{00000000-0005-0000-0000-00001D230000}"/>
    <cellStyle name="Normal 57 10 2 2 2 2" xfId="11611" xr:uid="{00000000-0005-0000-0000-00001E230000}"/>
    <cellStyle name="Normal 57 10 2 2 2 2 2" xfId="19569" xr:uid="{00000000-0005-0000-0000-00001F230000}"/>
    <cellStyle name="Normal 57 10 2 2 2 3" xfId="15160" xr:uid="{00000000-0005-0000-0000-000020230000}"/>
    <cellStyle name="Normal 57 10 2 2 3" xfId="8570" xr:uid="{00000000-0005-0000-0000-000021230000}"/>
    <cellStyle name="Normal 57 10 2 2 3 2" xfId="17025" xr:uid="{00000000-0005-0000-0000-000022230000}"/>
    <cellStyle name="Normal 57 10 2 2 4" xfId="9841" xr:uid="{00000000-0005-0000-0000-000023230000}"/>
    <cellStyle name="Normal 57 10 2 2 4 2" xfId="17825" xr:uid="{00000000-0005-0000-0000-000024230000}"/>
    <cellStyle name="Normal 57 10 2 2 5" xfId="13408" xr:uid="{00000000-0005-0000-0000-000025230000}"/>
    <cellStyle name="Normal 57 10 2 3" xfId="6995" xr:uid="{00000000-0005-0000-0000-000026230000}"/>
    <cellStyle name="Normal 57 10 2 3 2" xfId="12550" xr:uid="{00000000-0005-0000-0000-000027230000}"/>
    <cellStyle name="Normal 57 10 2 3 2 2" xfId="20501" xr:uid="{00000000-0005-0000-0000-000028230000}"/>
    <cellStyle name="Normal 57 10 2 3 3" xfId="16093" xr:uid="{00000000-0005-0000-0000-000029230000}"/>
    <cellStyle name="Normal 57 10 2 4" xfId="4623" xr:uid="{00000000-0005-0000-0000-00002A230000}"/>
    <cellStyle name="Normal 57 10 2 4 2" xfId="10669" xr:uid="{00000000-0005-0000-0000-00002B230000}"/>
    <cellStyle name="Normal 57 10 2 4 2 2" xfId="18637" xr:uid="{00000000-0005-0000-0000-00002C230000}"/>
    <cellStyle name="Normal 57 10 2 4 3" xfId="14228" xr:uid="{00000000-0005-0000-0000-00002D230000}"/>
    <cellStyle name="Normal 57 10 2 5" xfId="21494" xr:uid="{00000000-0005-0000-0000-00002E230000}"/>
    <cellStyle name="Normal 57 10 3" xfId="2364" xr:uid="{00000000-0005-0000-0000-00002F230000}"/>
    <cellStyle name="Normal 57 10 3 2" xfId="5641" xr:uid="{00000000-0005-0000-0000-000030230000}"/>
    <cellStyle name="Normal 57 10 3 2 2" xfId="11610" xr:uid="{00000000-0005-0000-0000-000031230000}"/>
    <cellStyle name="Normal 57 10 3 2 2 2" xfId="19568" xr:uid="{00000000-0005-0000-0000-000032230000}"/>
    <cellStyle name="Normal 57 10 3 2 3" xfId="15159" xr:uid="{00000000-0005-0000-0000-000033230000}"/>
    <cellStyle name="Normal 57 10 3 3" xfId="8571" xr:uid="{00000000-0005-0000-0000-000034230000}"/>
    <cellStyle name="Normal 57 10 3 3 2" xfId="17026" xr:uid="{00000000-0005-0000-0000-000035230000}"/>
    <cellStyle name="Normal 57 10 3 4" xfId="9842" xr:uid="{00000000-0005-0000-0000-000036230000}"/>
    <cellStyle name="Normal 57 10 3 4 2" xfId="17826" xr:uid="{00000000-0005-0000-0000-000037230000}"/>
    <cellStyle name="Normal 57 10 3 5" xfId="13409" xr:uid="{00000000-0005-0000-0000-000038230000}"/>
    <cellStyle name="Normal 57 10 4" xfId="6994" xr:uid="{00000000-0005-0000-0000-000039230000}"/>
    <cellStyle name="Normal 57 10 4 2" xfId="12549" xr:uid="{00000000-0005-0000-0000-00003A230000}"/>
    <cellStyle name="Normal 57 10 4 2 2" xfId="20500" xr:uid="{00000000-0005-0000-0000-00003B230000}"/>
    <cellStyle name="Normal 57 10 4 3" xfId="16092" xr:uid="{00000000-0005-0000-0000-00003C230000}"/>
    <cellStyle name="Normal 57 10 5" xfId="4622" xr:uid="{00000000-0005-0000-0000-00003D230000}"/>
    <cellStyle name="Normal 57 10 5 2" xfId="10668" xr:uid="{00000000-0005-0000-0000-00003E230000}"/>
    <cellStyle name="Normal 57 10 5 2 2" xfId="18636" xr:uid="{00000000-0005-0000-0000-00003F230000}"/>
    <cellStyle name="Normal 57 10 5 3" xfId="14227" xr:uid="{00000000-0005-0000-0000-000040230000}"/>
    <cellStyle name="Normal 57 10 6" xfId="21493" xr:uid="{00000000-0005-0000-0000-000041230000}"/>
    <cellStyle name="Normal 57 11" xfId="2365" xr:uid="{00000000-0005-0000-0000-000042230000}"/>
    <cellStyle name="Normal 57 11 2" xfId="2366" xr:uid="{00000000-0005-0000-0000-000043230000}"/>
    <cellStyle name="Normal 57 11 2 2" xfId="5643" xr:uid="{00000000-0005-0000-0000-000044230000}"/>
    <cellStyle name="Normal 57 11 2 2 2" xfId="11612" xr:uid="{00000000-0005-0000-0000-000045230000}"/>
    <cellStyle name="Normal 57 11 2 2 2 2" xfId="19570" xr:uid="{00000000-0005-0000-0000-000046230000}"/>
    <cellStyle name="Normal 57 11 2 2 3" xfId="15161" xr:uid="{00000000-0005-0000-0000-000047230000}"/>
    <cellStyle name="Normal 57 11 2 3" xfId="8572" xr:uid="{00000000-0005-0000-0000-000048230000}"/>
    <cellStyle name="Normal 57 11 2 3 2" xfId="17027" xr:uid="{00000000-0005-0000-0000-000049230000}"/>
    <cellStyle name="Normal 57 11 2 4" xfId="9843" xr:uid="{00000000-0005-0000-0000-00004A230000}"/>
    <cellStyle name="Normal 57 11 2 4 2" xfId="17827" xr:uid="{00000000-0005-0000-0000-00004B230000}"/>
    <cellStyle name="Normal 57 11 2 5" xfId="13410" xr:uid="{00000000-0005-0000-0000-00004C230000}"/>
    <cellStyle name="Normal 57 11 3" xfId="6996" xr:uid="{00000000-0005-0000-0000-00004D230000}"/>
    <cellStyle name="Normal 57 11 3 2" xfId="12551" xr:uid="{00000000-0005-0000-0000-00004E230000}"/>
    <cellStyle name="Normal 57 11 3 2 2" xfId="20502" xr:uid="{00000000-0005-0000-0000-00004F230000}"/>
    <cellStyle name="Normal 57 11 3 3" xfId="16094" xr:uid="{00000000-0005-0000-0000-000050230000}"/>
    <cellStyle name="Normal 57 11 4" xfId="4624" xr:uid="{00000000-0005-0000-0000-000051230000}"/>
    <cellStyle name="Normal 57 11 4 2" xfId="10670" xr:uid="{00000000-0005-0000-0000-000052230000}"/>
    <cellStyle name="Normal 57 11 4 2 2" xfId="18638" xr:uid="{00000000-0005-0000-0000-000053230000}"/>
    <cellStyle name="Normal 57 11 4 3" xfId="14229" xr:uid="{00000000-0005-0000-0000-000054230000}"/>
    <cellStyle name="Normal 57 11 5" xfId="21495" xr:uid="{00000000-0005-0000-0000-000055230000}"/>
    <cellStyle name="Normal 57 12" xfId="2367" xr:uid="{00000000-0005-0000-0000-000056230000}"/>
    <cellStyle name="Normal 57 12 2" xfId="5640" xr:uid="{00000000-0005-0000-0000-000057230000}"/>
    <cellStyle name="Normal 57 12 2 2" xfId="11609" xr:uid="{00000000-0005-0000-0000-000058230000}"/>
    <cellStyle name="Normal 57 12 2 2 2" xfId="19567" xr:uid="{00000000-0005-0000-0000-000059230000}"/>
    <cellStyle name="Normal 57 12 2 3" xfId="15158" xr:uid="{00000000-0005-0000-0000-00005A230000}"/>
    <cellStyle name="Normal 57 12 3" xfId="8573" xr:uid="{00000000-0005-0000-0000-00005B230000}"/>
    <cellStyle name="Normal 57 12 3 2" xfId="17028" xr:uid="{00000000-0005-0000-0000-00005C230000}"/>
    <cellStyle name="Normal 57 12 4" xfId="9844" xr:uid="{00000000-0005-0000-0000-00005D230000}"/>
    <cellStyle name="Normal 57 12 4 2" xfId="17828" xr:uid="{00000000-0005-0000-0000-00005E230000}"/>
    <cellStyle name="Normal 57 12 5" xfId="13411" xr:uid="{00000000-0005-0000-0000-00005F230000}"/>
    <cellStyle name="Normal 57 13" xfId="6993" xr:uid="{00000000-0005-0000-0000-000060230000}"/>
    <cellStyle name="Normal 57 13 2" xfId="12548" xr:uid="{00000000-0005-0000-0000-000061230000}"/>
    <cellStyle name="Normal 57 13 2 2" xfId="20499" xr:uid="{00000000-0005-0000-0000-000062230000}"/>
    <cellStyle name="Normal 57 13 3" xfId="16091" xr:uid="{00000000-0005-0000-0000-000063230000}"/>
    <cellStyle name="Normal 57 14" xfId="4621" xr:uid="{00000000-0005-0000-0000-000064230000}"/>
    <cellStyle name="Normal 57 14 2" xfId="10667" xr:uid="{00000000-0005-0000-0000-000065230000}"/>
    <cellStyle name="Normal 57 14 2 2" xfId="18635" xr:uid="{00000000-0005-0000-0000-000066230000}"/>
    <cellStyle name="Normal 57 14 3" xfId="14226" xr:uid="{00000000-0005-0000-0000-000067230000}"/>
    <cellStyle name="Normal 57 15" xfId="21492" xr:uid="{00000000-0005-0000-0000-000068230000}"/>
    <cellStyle name="Normal 57 2" xfId="2368" xr:uid="{00000000-0005-0000-0000-000069230000}"/>
    <cellStyle name="Normal 57 2 2" xfId="2369" xr:uid="{00000000-0005-0000-0000-00006A230000}"/>
    <cellStyle name="Normal 57 3" xfId="2370" xr:uid="{00000000-0005-0000-0000-00006B230000}"/>
    <cellStyle name="Normal 57 3 10" xfId="4625" xr:uid="{00000000-0005-0000-0000-00006C230000}"/>
    <cellStyle name="Normal 57 3 10 2" xfId="10671" xr:uid="{00000000-0005-0000-0000-00006D230000}"/>
    <cellStyle name="Normal 57 3 10 2 2" xfId="18639" xr:uid="{00000000-0005-0000-0000-00006E230000}"/>
    <cellStyle name="Normal 57 3 10 3" xfId="14230" xr:uid="{00000000-0005-0000-0000-00006F230000}"/>
    <cellStyle name="Normal 57 3 11" xfId="21496" xr:uid="{00000000-0005-0000-0000-000070230000}"/>
    <cellStyle name="Normal 57 3 2" xfId="2371" xr:uid="{00000000-0005-0000-0000-000071230000}"/>
    <cellStyle name="Normal 57 3 2 2" xfId="2372" xr:uid="{00000000-0005-0000-0000-000072230000}"/>
    <cellStyle name="Normal 57 3 2 2 2" xfId="2373" xr:uid="{00000000-0005-0000-0000-000073230000}"/>
    <cellStyle name="Normal 57 3 2 2 2 2" xfId="2374" xr:uid="{00000000-0005-0000-0000-000074230000}"/>
    <cellStyle name="Normal 57 3 2 2 2 2 2" xfId="5647" xr:uid="{00000000-0005-0000-0000-000075230000}"/>
    <cellStyle name="Normal 57 3 2 2 2 2 2 2" xfId="11616" xr:uid="{00000000-0005-0000-0000-000076230000}"/>
    <cellStyle name="Normal 57 3 2 2 2 2 2 2 2" xfId="19574" xr:uid="{00000000-0005-0000-0000-000077230000}"/>
    <cellStyle name="Normal 57 3 2 2 2 2 2 3" xfId="15165" xr:uid="{00000000-0005-0000-0000-000078230000}"/>
    <cellStyle name="Normal 57 3 2 2 2 2 3" xfId="8574" xr:uid="{00000000-0005-0000-0000-000079230000}"/>
    <cellStyle name="Normal 57 3 2 2 2 2 3 2" xfId="17029" xr:uid="{00000000-0005-0000-0000-00007A230000}"/>
    <cellStyle name="Normal 57 3 2 2 2 2 4" xfId="9845" xr:uid="{00000000-0005-0000-0000-00007B230000}"/>
    <cellStyle name="Normal 57 3 2 2 2 2 4 2" xfId="17829" xr:uid="{00000000-0005-0000-0000-00007C230000}"/>
    <cellStyle name="Normal 57 3 2 2 2 2 5" xfId="13412" xr:uid="{00000000-0005-0000-0000-00007D230000}"/>
    <cellStyle name="Normal 57 3 2 2 2 3" xfId="7000" xr:uid="{00000000-0005-0000-0000-00007E230000}"/>
    <cellStyle name="Normal 57 3 2 2 2 3 2" xfId="12555" xr:uid="{00000000-0005-0000-0000-00007F230000}"/>
    <cellStyle name="Normal 57 3 2 2 2 3 2 2" xfId="20506" xr:uid="{00000000-0005-0000-0000-000080230000}"/>
    <cellStyle name="Normal 57 3 2 2 2 3 3" xfId="16098" xr:uid="{00000000-0005-0000-0000-000081230000}"/>
    <cellStyle name="Normal 57 3 2 2 2 4" xfId="4628" xr:uid="{00000000-0005-0000-0000-000082230000}"/>
    <cellStyle name="Normal 57 3 2 2 2 4 2" xfId="10674" xr:uid="{00000000-0005-0000-0000-000083230000}"/>
    <cellStyle name="Normal 57 3 2 2 2 4 2 2" xfId="18642" xr:uid="{00000000-0005-0000-0000-000084230000}"/>
    <cellStyle name="Normal 57 3 2 2 2 4 3" xfId="14233" xr:uid="{00000000-0005-0000-0000-000085230000}"/>
    <cellStyle name="Normal 57 3 2 2 2 5" xfId="21499" xr:uid="{00000000-0005-0000-0000-000086230000}"/>
    <cellStyle name="Normal 57 3 2 2 3" xfId="2375" xr:uid="{00000000-0005-0000-0000-000087230000}"/>
    <cellStyle name="Normal 57 3 2 2 3 2" xfId="5646" xr:uid="{00000000-0005-0000-0000-000088230000}"/>
    <cellStyle name="Normal 57 3 2 2 3 2 2" xfId="11615" xr:uid="{00000000-0005-0000-0000-000089230000}"/>
    <cellStyle name="Normal 57 3 2 2 3 2 2 2" xfId="19573" xr:uid="{00000000-0005-0000-0000-00008A230000}"/>
    <cellStyle name="Normal 57 3 2 2 3 2 3" xfId="15164" xr:uid="{00000000-0005-0000-0000-00008B230000}"/>
    <cellStyle name="Normal 57 3 2 2 3 3" xfId="8575" xr:uid="{00000000-0005-0000-0000-00008C230000}"/>
    <cellStyle name="Normal 57 3 2 2 3 3 2" xfId="17030" xr:uid="{00000000-0005-0000-0000-00008D230000}"/>
    <cellStyle name="Normal 57 3 2 2 3 4" xfId="9846" xr:uid="{00000000-0005-0000-0000-00008E230000}"/>
    <cellStyle name="Normal 57 3 2 2 3 4 2" xfId="17830" xr:uid="{00000000-0005-0000-0000-00008F230000}"/>
    <cellStyle name="Normal 57 3 2 2 3 5" xfId="13413" xr:uid="{00000000-0005-0000-0000-000090230000}"/>
    <cellStyle name="Normal 57 3 2 2 4" xfId="6999" xr:uid="{00000000-0005-0000-0000-000091230000}"/>
    <cellStyle name="Normal 57 3 2 2 4 2" xfId="12554" xr:uid="{00000000-0005-0000-0000-000092230000}"/>
    <cellStyle name="Normal 57 3 2 2 4 2 2" xfId="20505" xr:uid="{00000000-0005-0000-0000-000093230000}"/>
    <cellStyle name="Normal 57 3 2 2 4 3" xfId="16097" xr:uid="{00000000-0005-0000-0000-000094230000}"/>
    <cellStyle name="Normal 57 3 2 2 5" xfId="4627" xr:uid="{00000000-0005-0000-0000-000095230000}"/>
    <cellStyle name="Normal 57 3 2 2 5 2" xfId="10673" xr:uid="{00000000-0005-0000-0000-000096230000}"/>
    <cellStyle name="Normal 57 3 2 2 5 2 2" xfId="18641" xr:uid="{00000000-0005-0000-0000-000097230000}"/>
    <cellStyle name="Normal 57 3 2 2 5 3" xfId="14232" xr:uid="{00000000-0005-0000-0000-000098230000}"/>
    <cellStyle name="Normal 57 3 2 2 6" xfId="21498" xr:uid="{00000000-0005-0000-0000-000099230000}"/>
    <cellStyle name="Normal 57 3 2 3" xfId="2376" xr:uid="{00000000-0005-0000-0000-00009A230000}"/>
    <cellStyle name="Normal 57 3 2 3 2" xfId="2377" xr:uid="{00000000-0005-0000-0000-00009B230000}"/>
    <cellStyle name="Normal 57 3 2 3 2 2" xfId="5648" xr:uid="{00000000-0005-0000-0000-00009C230000}"/>
    <cellStyle name="Normal 57 3 2 3 2 2 2" xfId="11617" xr:uid="{00000000-0005-0000-0000-00009D230000}"/>
    <cellStyle name="Normal 57 3 2 3 2 2 2 2" xfId="19575" xr:uid="{00000000-0005-0000-0000-00009E230000}"/>
    <cellStyle name="Normal 57 3 2 3 2 2 3" xfId="15166" xr:uid="{00000000-0005-0000-0000-00009F230000}"/>
    <cellStyle name="Normal 57 3 2 3 2 3" xfId="8576" xr:uid="{00000000-0005-0000-0000-0000A0230000}"/>
    <cellStyle name="Normal 57 3 2 3 2 3 2" xfId="17031" xr:uid="{00000000-0005-0000-0000-0000A1230000}"/>
    <cellStyle name="Normal 57 3 2 3 2 4" xfId="9847" xr:uid="{00000000-0005-0000-0000-0000A2230000}"/>
    <cellStyle name="Normal 57 3 2 3 2 4 2" xfId="17831" xr:uid="{00000000-0005-0000-0000-0000A3230000}"/>
    <cellStyle name="Normal 57 3 2 3 2 5" xfId="13414" xr:uid="{00000000-0005-0000-0000-0000A4230000}"/>
    <cellStyle name="Normal 57 3 2 3 3" xfId="7001" xr:uid="{00000000-0005-0000-0000-0000A5230000}"/>
    <cellStyle name="Normal 57 3 2 3 3 2" xfId="12556" xr:uid="{00000000-0005-0000-0000-0000A6230000}"/>
    <cellStyle name="Normal 57 3 2 3 3 2 2" xfId="20507" xr:uid="{00000000-0005-0000-0000-0000A7230000}"/>
    <cellStyle name="Normal 57 3 2 3 3 3" xfId="16099" xr:uid="{00000000-0005-0000-0000-0000A8230000}"/>
    <cellStyle name="Normal 57 3 2 3 4" xfId="4629" xr:uid="{00000000-0005-0000-0000-0000A9230000}"/>
    <cellStyle name="Normal 57 3 2 3 4 2" xfId="10675" xr:uid="{00000000-0005-0000-0000-0000AA230000}"/>
    <cellStyle name="Normal 57 3 2 3 4 2 2" xfId="18643" xr:uid="{00000000-0005-0000-0000-0000AB230000}"/>
    <cellStyle name="Normal 57 3 2 3 4 3" xfId="14234" xr:uid="{00000000-0005-0000-0000-0000AC230000}"/>
    <cellStyle name="Normal 57 3 2 3 5" xfId="21500" xr:uid="{00000000-0005-0000-0000-0000AD230000}"/>
    <cellStyle name="Normal 57 3 2 4" xfId="2378" xr:uid="{00000000-0005-0000-0000-0000AE230000}"/>
    <cellStyle name="Normal 57 3 2 4 2" xfId="5645" xr:uid="{00000000-0005-0000-0000-0000AF230000}"/>
    <cellStyle name="Normal 57 3 2 4 2 2" xfId="11614" xr:uid="{00000000-0005-0000-0000-0000B0230000}"/>
    <cellStyle name="Normal 57 3 2 4 2 2 2" xfId="19572" xr:uid="{00000000-0005-0000-0000-0000B1230000}"/>
    <cellStyle name="Normal 57 3 2 4 2 3" xfId="15163" xr:uid="{00000000-0005-0000-0000-0000B2230000}"/>
    <cellStyle name="Normal 57 3 2 4 3" xfId="8577" xr:uid="{00000000-0005-0000-0000-0000B3230000}"/>
    <cellStyle name="Normal 57 3 2 4 3 2" xfId="17032" xr:uid="{00000000-0005-0000-0000-0000B4230000}"/>
    <cellStyle name="Normal 57 3 2 4 4" xfId="9848" xr:uid="{00000000-0005-0000-0000-0000B5230000}"/>
    <cellStyle name="Normal 57 3 2 4 4 2" xfId="17832" xr:uid="{00000000-0005-0000-0000-0000B6230000}"/>
    <cellStyle name="Normal 57 3 2 4 5" xfId="13415" xr:uid="{00000000-0005-0000-0000-0000B7230000}"/>
    <cellStyle name="Normal 57 3 2 5" xfId="6998" xr:uid="{00000000-0005-0000-0000-0000B8230000}"/>
    <cellStyle name="Normal 57 3 2 5 2" xfId="12553" xr:uid="{00000000-0005-0000-0000-0000B9230000}"/>
    <cellStyle name="Normal 57 3 2 5 2 2" xfId="20504" xr:uid="{00000000-0005-0000-0000-0000BA230000}"/>
    <cellStyle name="Normal 57 3 2 5 3" xfId="16096" xr:uid="{00000000-0005-0000-0000-0000BB230000}"/>
    <cellStyle name="Normal 57 3 2 6" xfId="4626" xr:uid="{00000000-0005-0000-0000-0000BC230000}"/>
    <cellStyle name="Normal 57 3 2 6 2" xfId="10672" xr:uid="{00000000-0005-0000-0000-0000BD230000}"/>
    <cellStyle name="Normal 57 3 2 6 2 2" xfId="18640" xr:uid="{00000000-0005-0000-0000-0000BE230000}"/>
    <cellStyle name="Normal 57 3 2 6 3" xfId="14231" xr:uid="{00000000-0005-0000-0000-0000BF230000}"/>
    <cellStyle name="Normal 57 3 2 7" xfId="21497" xr:uid="{00000000-0005-0000-0000-0000C0230000}"/>
    <cellStyle name="Normal 57 3 3" xfId="2379" xr:uid="{00000000-0005-0000-0000-0000C1230000}"/>
    <cellStyle name="Normal 57 3 3 2" xfId="2380" xr:uid="{00000000-0005-0000-0000-0000C2230000}"/>
    <cellStyle name="Normal 57 3 3 2 2" xfId="2381" xr:uid="{00000000-0005-0000-0000-0000C3230000}"/>
    <cellStyle name="Normal 57 3 3 2 2 2" xfId="2382" xr:uid="{00000000-0005-0000-0000-0000C4230000}"/>
    <cellStyle name="Normal 57 3 3 2 2 2 2" xfId="5651" xr:uid="{00000000-0005-0000-0000-0000C5230000}"/>
    <cellStyle name="Normal 57 3 3 2 2 2 2 2" xfId="11620" xr:uid="{00000000-0005-0000-0000-0000C6230000}"/>
    <cellStyle name="Normal 57 3 3 2 2 2 2 2 2" xfId="19578" xr:uid="{00000000-0005-0000-0000-0000C7230000}"/>
    <cellStyle name="Normal 57 3 3 2 2 2 2 3" xfId="15169" xr:uid="{00000000-0005-0000-0000-0000C8230000}"/>
    <cellStyle name="Normal 57 3 3 2 2 2 3" xfId="8578" xr:uid="{00000000-0005-0000-0000-0000C9230000}"/>
    <cellStyle name="Normal 57 3 3 2 2 2 3 2" xfId="17033" xr:uid="{00000000-0005-0000-0000-0000CA230000}"/>
    <cellStyle name="Normal 57 3 3 2 2 2 4" xfId="9849" xr:uid="{00000000-0005-0000-0000-0000CB230000}"/>
    <cellStyle name="Normal 57 3 3 2 2 2 4 2" xfId="17833" xr:uid="{00000000-0005-0000-0000-0000CC230000}"/>
    <cellStyle name="Normal 57 3 3 2 2 2 5" xfId="13416" xr:uid="{00000000-0005-0000-0000-0000CD230000}"/>
    <cellStyle name="Normal 57 3 3 2 2 3" xfId="7004" xr:uid="{00000000-0005-0000-0000-0000CE230000}"/>
    <cellStyle name="Normal 57 3 3 2 2 3 2" xfId="12559" xr:uid="{00000000-0005-0000-0000-0000CF230000}"/>
    <cellStyle name="Normal 57 3 3 2 2 3 2 2" xfId="20510" xr:uid="{00000000-0005-0000-0000-0000D0230000}"/>
    <cellStyle name="Normal 57 3 3 2 2 3 3" xfId="16102" xr:uid="{00000000-0005-0000-0000-0000D1230000}"/>
    <cellStyle name="Normal 57 3 3 2 2 4" xfId="4632" xr:uid="{00000000-0005-0000-0000-0000D2230000}"/>
    <cellStyle name="Normal 57 3 3 2 2 4 2" xfId="10678" xr:uid="{00000000-0005-0000-0000-0000D3230000}"/>
    <cellStyle name="Normal 57 3 3 2 2 4 2 2" xfId="18646" xr:uid="{00000000-0005-0000-0000-0000D4230000}"/>
    <cellStyle name="Normal 57 3 3 2 2 4 3" xfId="14237" xr:uid="{00000000-0005-0000-0000-0000D5230000}"/>
    <cellStyle name="Normal 57 3 3 2 2 5" xfId="21503" xr:uid="{00000000-0005-0000-0000-0000D6230000}"/>
    <cellStyle name="Normal 57 3 3 2 3" xfId="2383" xr:uid="{00000000-0005-0000-0000-0000D7230000}"/>
    <cellStyle name="Normal 57 3 3 2 3 2" xfId="5650" xr:uid="{00000000-0005-0000-0000-0000D8230000}"/>
    <cellStyle name="Normal 57 3 3 2 3 2 2" xfId="11619" xr:uid="{00000000-0005-0000-0000-0000D9230000}"/>
    <cellStyle name="Normal 57 3 3 2 3 2 2 2" xfId="19577" xr:uid="{00000000-0005-0000-0000-0000DA230000}"/>
    <cellStyle name="Normal 57 3 3 2 3 2 3" xfId="15168" xr:uid="{00000000-0005-0000-0000-0000DB230000}"/>
    <cellStyle name="Normal 57 3 3 2 3 3" xfId="8579" xr:uid="{00000000-0005-0000-0000-0000DC230000}"/>
    <cellStyle name="Normal 57 3 3 2 3 3 2" xfId="17034" xr:uid="{00000000-0005-0000-0000-0000DD230000}"/>
    <cellStyle name="Normal 57 3 3 2 3 4" xfId="9850" xr:uid="{00000000-0005-0000-0000-0000DE230000}"/>
    <cellStyle name="Normal 57 3 3 2 3 4 2" xfId="17834" xr:uid="{00000000-0005-0000-0000-0000DF230000}"/>
    <cellStyle name="Normal 57 3 3 2 3 5" xfId="13417" xr:uid="{00000000-0005-0000-0000-0000E0230000}"/>
    <cellStyle name="Normal 57 3 3 2 4" xfId="7003" xr:uid="{00000000-0005-0000-0000-0000E1230000}"/>
    <cellStyle name="Normal 57 3 3 2 4 2" xfId="12558" xr:uid="{00000000-0005-0000-0000-0000E2230000}"/>
    <cellStyle name="Normal 57 3 3 2 4 2 2" xfId="20509" xr:uid="{00000000-0005-0000-0000-0000E3230000}"/>
    <cellStyle name="Normal 57 3 3 2 4 3" xfId="16101" xr:uid="{00000000-0005-0000-0000-0000E4230000}"/>
    <cellStyle name="Normal 57 3 3 2 5" xfId="4631" xr:uid="{00000000-0005-0000-0000-0000E5230000}"/>
    <cellStyle name="Normal 57 3 3 2 5 2" xfId="10677" xr:uid="{00000000-0005-0000-0000-0000E6230000}"/>
    <cellStyle name="Normal 57 3 3 2 5 2 2" xfId="18645" xr:uid="{00000000-0005-0000-0000-0000E7230000}"/>
    <cellStyle name="Normal 57 3 3 2 5 3" xfId="14236" xr:uid="{00000000-0005-0000-0000-0000E8230000}"/>
    <cellStyle name="Normal 57 3 3 2 6" xfId="21502" xr:uid="{00000000-0005-0000-0000-0000E9230000}"/>
    <cellStyle name="Normal 57 3 3 3" xfId="2384" xr:uid="{00000000-0005-0000-0000-0000EA230000}"/>
    <cellStyle name="Normal 57 3 3 3 2" xfId="2385" xr:uid="{00000000-0005-0000-0000-0000EB230000}"/>
    <cellStyle name="Normal 57 3 3 3 2 2" xfId="5652" xr:uid="{00000000-0005-0000-0000-0000EC230000}"/>
    <cellStyle name="Normal 57 3 3 3 2 2 2" xfId="11621" xr:uid="{00000000-0005-0000-0000-0000ED230000}"/>
    <cellStyle name="Normal 57 3 3 3 2 2 2 2" xfId="19579" xr:uid="{00000000-0005-0000-0000-0000EE230000}"/>
    <cellStyle name="Normal 57 3 3 3 2 2 3" xfId="15170" xr:uid="{00000000-0005-0000-0000-0000EF230000}"/>
    <cellStyle name="Normal 57 3 3 3 2 3" xfId="8580" xr:uid="{00000000-0005-0000-0000-0000F0230000}"/>
    <cellStyle name="Normal 57 3 3 3 2 3 2" xfId="17035" xr:uid="{00000000-0005-0000-0000-0000F1230000}"/>
    <cellStyle name="Normal 57 3 3 3 2 4" xfId="9851" xr:uid="{00000000-0005-0000-0000-0000F2230000}"/>
    <cellStyle name="Normal 57 3 3 3 2 4 2" xfId="17835" xr:uid="{00000000-0005-0000-0000-0000F3230000}"/>
    <cellStyle name="Normal 57 3 3 3 2 5" xfId="13418" xr:uid="{00000000-0005-0000-0000-0000F4230000}"/>
    <cellStyle name="Normal 57 3 3 3 3" xfId="7005" xr:uid="{00000000-0005-0000-0000-0000F5230000}"/>
    <cellStyle name="Normal 57 3 3 3 3 2" xfId="12560" xr:uid="{00000000-0005-0000-0000-0000F6230000}"/>
    <cellStyle name="Normal 57 3 3 3 3 2 2" xfId="20511" xr:uid="{00000000-0005-0000-0000-0000F7230000}"/>
    <cellStyle name="Normal 57 3 3 3 3 3" xfId="16103" xr:uid="{00000000-0005-0000-0000-0000F8230000}"/>
    <cellStyle name="Normal 57 3 3 3 4" xfId="4633" xr:uid="{00000000-0005-0000-0000-0000F9230000}"/>
    <cellStyle name="Normal 57 3 3 3 4 2" xfId="10679" xr:uid="{00000000-0005-0000-0000-0000FA230000}"/>
    <cellStyle name="Normal 57 3 3 3 4 2 2" xfId="18647" xr:uid="{00000000-0005-0000-0000-0000FB230000}"/>
    <cellStyle name="Normal 57 3 3 3 4 3" xfId="14238" xr:uid="{00000000-0005-0000-0000-0000FC230000}"/>
    <cellStyle name="Normal 57 3 3 3 5" xfId="21504" xr:uid="{00000000-0005-0000-0000-0000FD230000}"/>
    <cellStyle name="Normal 57 3 3 4" xfId="2386" xr:uid="{00000000-0005-0000-0000-0000FE230000}"/>
    <cellStyle name="Normal 57 3 3 4 2" xfId="5649" xr:uid="{00000000-0005-0000-0000-0000FF230000}"/>
    <cellStyle name="Normal 57 3 3 4 2 2" xfId="11618" xr:uid="{00000000-0005-0000-0000-000000240000}"/>
    <cellStyle name="Normal 57 3 3 4 2 2 2" xfId="19576" xr:uid="{00000000-0005-0000-0000-000001240000}"/>
    <cellStyle name="Normal 57 3 3 4 2 3" xfId="15167" xr:uid="{00000000-0005-0000-0000-000002240000}"/>
    <cellStyle name="Normal 57 3 3 4 3" xfId="8581" xr:uid="{00000000-0005-0000-0000-000003240000}"/>
    <cellStyle name="Normal 57 3 3 4 3 2" xfId="17036" xr:uid="{00000000-0005-0000-0000-000004240000}"/>
    <cellStyle name="Normal 57 3 3 4 4" xfId="9852" xr:uid="{00000000-0005-0000-0000-000005240000}"/>
    <cellStyle name="Normal 57 3 3 4 4 2" xfId="17836" xr:uid="{00000000-0005-0000-0000-000006240000}"/>
    <cellStyle name="Normal 57 3 3 4 5" xfId="13419" xr:uid="{00000000-0005-0000-0000-000007240000}"/>
    <cellStyle name="Normal 57 3 3 5" xfId="7002" xr:uid="{00000000-0005-0000-0000-000008240000}"/>
    <cellStyle name="Normal 57 3 3 5 2" xfId="12557" xr:uid="{00000000-0005-0000-0000-000009240000}"/>
    <cellStyle name="Normal 57 3 3 5 2 2" xfId="20508" xr:uid="{00000000-0005-0000-0000-00000A240000}"/>
    <cellStyle name="Normal 57 3 3 5 3" xfId="16100" xr:uid="{00000000-0005-0000-0000-00000B240000}"/>
    <cellStyle name="Normal 57 3 3 6" xfId="4630" xr:uid="{00000000-0005-0000-0000-00000C240000}"/>
    <cellStyle name="Normal 57 3 3 6 2" xfId="10676" xr:uid="{00000000-0005-0000-0000-00000D240000}"/>
    <cellStyle name="Normal 57 3 3 6 2 2" xfId="18644" xr:uid="{00000000-0005-0000-0000-00000E240000}"/>
    <cellStyle name="Normal 57 3 3 6 3" xfId="14235" xr:uid="{00000000-0005-0000-0000-00000F240000}"/>
    <cellStyle name="Normal 57 3 3 7" xfId="21501" xr:uid="{00000000-0005-0000-0000-000010240000}"/>
    <cellStyle name="Normal 57 3 4" xfId="2387" xr:uid="{00000000-0005-0000-0000-000011240000}"/>
    <cellStyle name="Normal 57 3 4 2" xfId="2388" xr:uid="{00000000-0005-0000-0000-000012240000}"/>
    <cellStyle name="Normal 57 3 4 2 2" xfId="2389" xr:uid="{00000000-0005-0000-0000-000013240000}"/>
    <cellStyle name="Normal 57 3 4 2 2 2" xfId="2390" xr:uid="{00000000-0005-0000-0000-000014240000}"/>
    <cellStyle name="Normal 57 3 4 2 2 2 2" xfId="5655" xr:uid="{00000000-0005-0000-0000-000015240000}"/>
    <cellStyle name="Normal 57 3 4 2 2 2 2 2" xfId="11624" xr:uid="{00000000-0005-0000-0000-000016240000}"/>
    <cellStyle name="Normal 57 3 4 2 2 2 2 2 2" xfId="19582" xr:uid="{00000000-0005-0000-0000-000017240000}"/>
    <cellStyle name="Normal 57 3 4 2 2 2 2 3" xfId="15173" xr:uid="{00000000-0005-0000-0000-000018240000}"/>
    <cellStyle name="Normal 57 3 4 2 2 2 3" xfId="8582" xr:uid="{00000000-0005-0000-0000-000019240000}"/>
    <cellStyle name="Normal 57 3 4 2 2 2 3 2" xfId="17037" xr:uid="{00000000-0005-0000-0000-00001A240000}"/>
    <cellStyle name="Normal 57 3 4 2 2 2 4" xfId="9853" xr:uid="{00000000-0005-0000-0000-00001B240000}"/>
    <cellStyle name="Normal 57 3 4 2 2 2 4 2" xfId="17837" xr:uid="{00000000-0005-0000-0000-00001C240000}"/>
    <cellStyle name="Normal 57 3 4 2 2 2 5" xfId="13420" xr:uid="{00000000-0005-0000-0000-00001D240000}"/>
    <cellStyle name="Normal 57 3 4 2 2 3" xfId="7008" xr:uid="{00000000-0005-0000-0000-00001E240000}"/>
    <cellStyle name="Normal 57 3 4 2 2 3 2" xfId="12563" xr:uid="{00000000-0005-0000-0000-00001F240000}"/>
    <cellStyle name="Normal 57 3 4 2 2 3 2 2" xfId="20514" xr:uid="{00000000-0005-0000-0000-000020240000}"/>
    <cellStyle name="Normal 57 3 4 2 2 3 3" xfId="16106" xr:uid="{00000000-0005-0000-0000-000021240000}"/>
    <cellStyle name="Normal 57 3 4 2 2 4" xfId="4636" xr:uid="{00000000-0005-0000-0000-000022240000}"/>
    <cellStyle name="Normal 57 3 4 2 2 4 2" xfId="10682" xr:uid="{00000000-0005-0000-0000-000023240000}"/>
    <cellStyle name="Normal 57 3 4 2 2 4 2 2" xfId="18650" xr:uid="{00000000-0005-0000-0000-000024240000}"/>
    <cellStyle name="Normal 57 3 4 2 2 4 3" xfId="14241" xr:uid="{00000000-0005-0000-0000-000025240000}"/>
    <cellStyle name="Normal 57 3 4 2 2 5" xfId="21507" xr:uid="{00000000-0005-0000-0000-000026240000}"/>
    <cellStyle name="Normal 57 3 4 2 3" xfId="2391" xr:uid="{00000000-0005-0000-0000-000027240000}"/>
    <cellStyle name="Normal 57 3 4 2 3 2" xfId="5654" xr:uid="{00000000-0005-0000-0000-000028240000}"/>
    <cellStyle name="Normal 57 3 4 2 3 2 2" xfId="11623" xr:uid="{00000000-0005-0000-0000-000029240000}"/>
    <cellStyle name="Normal 57 3 4 2 3 2 2 2" xfId="19581" xr:uid="{00000000-0005-0000-0000-00002A240000}"/>
    <cellStyle name="Normal 57 3 4 2 3 2 3" xfId="15172" xr:uid="{00000000-0005-0000-0000-00002B240000}"/>
    <cellStyle name="Normal 57 3 4 2 3 3" xfId="8583" xr:uid="{00000000-0005-0000-0000-00002C240000}"/>
    <cellStyle name="Normal 57 3 4 2 3 3 2" xfId="17038" xr:uid="{00000000-0005-0000-0000-00002D240000}"/>
    <cellStyle name="Normal 57 3 4 2 3 4" xfId="9854" xr:uid="{00000000-0005-0000-0000-00002E240000}"/>
    <cellStyle name="Normal 57 3 4 2 3 4 2" xfId="17838" xr:uid="{00000000-0005-0000-0000-00002F240000}"/>
    <cellStyle name="Normal 57 3 4 2 3 5" xfId="13421" xr:uid="{00000000-0005-0000-0000-000030240000}"/>
    <cellStyle name="Normal 57 3 4 2 4" xfId="7007" xr:uid="{00000000-0005-0000-0000-000031240000}"/>
    <cellStyle name="Normal 57 3 4 2 4 2" xfId="12562" xr:uid="{00000000-0005-0000-0000-000032240000}"/>
    <cellStyle name="Normal 57 3 4 2 4 2 2" xfId="20513" xr:uid="{00000000-0005-0000-0000-000033240000}"/>
    <cellStyle name="Normal 57 3 4 2 4 3" xfId="16105" xr:uid="{00000000-0005-0000-0000-000034240000}"/>
    <cellStyle name="Normal 57 3 4 2 5" xfId="4635" xr:uid="{00000000-0005-0000-0000-000035240000}"/>
    <cellStyle name="Normal 57 3 4 2 5 2" xfId="10681" xr:uid="{00000000-0005-0000-0000-000036240000}"/>
    <cellStyle name="Normal 57 3 4 2 5 2 2" xfId="18649" xr:uid="{00000000-0005-0000-0000-000037240000}"/>
    <cellStyle name="Normal 57 3 4 2 5 3" xfId="14240" xr:uid="{00000000-0005-0000-0000-000038240000}"/>
    <cellStyle name="Normal 57 3 4 2 6" xfId="21506" xr:uid="{00000000-0005-0000-0000-000039240000}"/>
    <cellStyle name="Normal 57 3 4 3" xfId="2392" xr:uid="{00000000-0005-0000-0000-00003A240000}"/>
    <cellStyle name="Normal 57 3 4 3 2" xfId="2393" xr:uid="{00000000-0005-0000-0000-00003B240000}"/>
    <cellStyle name="Normal 57 3 4 3 2 2" xfId="5656" xr:uid="{00000000-0005-0000-0000-00003C240000}"/>
    <cellStyle name="Normal 57 3 4 3 2 2 2" xfId="11625" xr:uid="{00000000-0005-0000-0000-00003D240000}"/>
    <cellStyle name="Normal 57 3 4 3 2 2 2 2" xfId="19583" xr:uid="{00000000-0005-0000-0000-00003E240000}"/>
    <cellStyle name="Normal 57 3 4 3 2 2 3" xfId="15174" xr:uid="{00000000-0005-0000-0000-00003F240000}"/>
    <cellStyle name="Normal 57 3 4 3 2 3" xfId="8584" xr:uid="{00000000-0005-0000-0000-000040240000}"/>
    <cellStyle name="Normal 57 3 4 3 2 3 2" xfId="17039" xr:uid="{00000000-0005-0000-0000-000041240000}"/>
    <cellStyle name="Normal 57 3 4 3 2 4" xfId="9855" xr:uid="{00000000-0005-0000-0000-000042240000}"/>
    <cellStyle name="Normal 57 3 4 3 2 4 2" xfId="17839" xr:uid="{00000000-0005-0000-0000-000043240000}"/>
    <cellStyle name="Normal 57 3 4 3 2 5" xfId="13422" xr:uid="{00000000-0005-0000-0000-000044240000}"/>
    <cellStyle name="Normal 57 3 4 3 3" xfId="7009" xr:uid="{00000000-0005-0000-0000-000045240000}"/>
    <cellStyle name="Normal 57 3 4 3 3 2" xfId="12564" xr:uid="{00000000-0005-0000-0000-000046240000}"/>
    <cellStyle name="Normal 57 3 4 3 3 2 2" xfId="20515" xr:uid="{00000000-0005-0000-0000-000047240000}"/>
    <cellStyle name="Normal 57 3 4 3 3 3" xfId="16107" xr:uid="{00000000-0005-0000-0000-000048240000}"/>
    <cellStyle name="Normal 57 3 4 3 4" xfId="4637" xr:uid="{00000000-0005-0000-0000-000049240000}"/>
    <cellStyle name="Normal 57 3 4 3 4 2" xfId="10683" xr:uid="{00000000-0005-0000-0000-00004A240000}"/>
    <cellStyle name="Normal 57 3 4 3 4 2 2" xfId="18651" xr:uid="{00000000-0005-0000-0000-00004B240000}"/>
    <cellStyle name="Normal 57 3 4 3 4 3" xfId="14242" xr:uid="{00000000-0005-0000-0000-00004C240000}"/>
    <cellStyle name="Normal 57 3 4 3 5" xfId="21508" xr:uid="{00000000-0005-0000-0000-00004D240000}"/>
    <cellStyle name="Normal 57 3 4 4" xfId="2394" xr:uid="{00000000-0005-0000-0000-00004E240000}"/>
    <cellStyle name="Normal 57 3 4 4 2" xfId="5653" xr:uid="{00000000-0005-0000-0000-00004F240000}"/>
    <cellStyle name="Normal 57 3 4 4 2 2" xfId="11622" xr:uid="{00000000-0005-0000-0000-000050240000}"/>
    <cellStyle name="Normal 57 3 4 4 2 2 2" xfId="19580" xr:uid="{00000000-0005-0000-0000-000051240000}"/>
    <cellStyle name="Normal 57 3 4 4 2 3" xfId="15171" xr:uid="{00000000-0005-0000-0000-000052240000}"/>
    <cellStyle name="Normal 57 3 4 4 3" xfId="8585" xr:uid="{00000000-0005-0000-0000-000053240000}"/>
    <cellStyle name="Normal 57 3 4 4 3 2" xfId="17040" xr:uid="{00000000-0005-0000-0000-000054240000}"/>
    <cellStyle name="Normal 57 3 4 4 4" xfId="9856" xr:uid="{00000000-0005-0000-0000-000055240000}"/>
    <cellStyle name="Normal 57 3 4 4 4 2" xfId="17840" xr:uid="{00000000-0005-0000-0000-000056240000}"/>
    <cellStyle name="Normal 57 3 4 4 5" xfId="13423" xr:uid="{00000000-0005-0000-0000-000057240000}"/>
    <cellStyle name="Normal 57 3 4 5" xfId="7006" xr:uid="{00000000-0005-0000-0000-000058240000}"/>
    <cellStyle name="Normal 57 3 4 5 2" xfId="12561" xr:uid="{00000000-0005-0000-0000-000059240000}"/>
    <cellStyle name="Normal 57 3 4 5 2 2" xfId="20512" xr:uid="{00000000-0005-0000-0000-00005A240000}"/>
    <cellStyle name="Normal 57 3 4 5 3" xfId="16104" xr:uid="{00000000-0005-0000-0000-00005B240000}"/>
    <cellStyle name="Normal 57 3 4 6" xfId="4634" xr:uid="{00000000-0005-0000-0000-00005C240000}"/>
    <cellStyle name="Normal 57 3 4 6 2" xfId="10680" xr:uid="{00000000-0005-0000-0000-00005D240000}"/>
    <cellStyle name="Normal 57 3 4 6 2 2" xfId="18648" xr:uid="{00000000-0005-0000-0000-00005E240000}"/>
    <cellStyle name="Normal 57 3 4 6 3" xfId="14239" xr:uid="{00000000-0005-0000-0000-00005F240000}"/>
    <cellStyle name="Normal 57 3 4 7" xfId="21505" xr:uid="{00000000-0005-0000-0000-000060240000}"/>
    <cellStyle name="Normal 57 3 5" xfId="2395" xr:uid="{00000000-0005-0000-0000-000061240000}"/>
    <cellStyle name="Normal 57 3 5 2" xfId="2396" xr:uid="{00000000-0005-0000-0000-000062240000}"/>
    <cellStyle name="Normal 57 3 5 2 2" xfId="2397" xr:uid="{00000000-0005-0000-0000-000063240000}"/>
    <cellStyle name="Normal 57 3 5 2 2 2" xfId="5658" xr:uid="{00000000-0005-0000-0000-000064240000}"/>
    <cellStyle name="Normal 57 3 5 2 2 2 2" xfId="11627" xr:uid="{00000000-0005-0000-0000-000065240000}"/>
    <cellStyle name="Normal 57 3 5 2 2 2 2 2" xfId="19585" xr:uid="{00000000-0005-0000-0000-000066240000}"/>
    <cellStyle name="Normal 57 3 5 2 2 2 3" xfId="15176" xr:uid="{00000000-0005-0000-0000-000067240000}"/>
    <cellStyle name="Normal 57 3 5 2 2 3" xfId="8586" xr:uid="{00000000-0005-0000-0000-000068240000}"/>
    <cellStyle name="Normal 57 3 5 2 2 3 2" xfId="17041" xr:uid="{00000000-0005-0000-0000-000069240000}"/>
    <cellStyle name="Normal 57 3 5 2 2 4" xfId="9857" xr:uid="{00000000-0005-0000-0000-00006A240000}"/>
    <cellStyle name="Normal 57 3 5 2 2 4 2" xfId="17841" xr:uid="{00000000-0005-0000-0000-00006B240000}"/>
    <cellStyle name="Normal 57 3 5 2 2 5" xfId="13424" xr:uid="{00000000-0005-0000-0000-00006C240000}"/>
    <cellStyle name="Normal 57 3 5 2 3" xfId="7011" xr:uid="{00000000-0005-0000-0000-00006D240000}"/>
    <cellStyle name="Normal 57 3 5 2 3 2" xfId="12566" xr:uid="{00000000-0005-0000-0000-00006E240000}"/>
    <cellStyle name="Normal 57 3 5 2 3 2 2" xfId="20517" xr:uid="{00000000-0005-0000-0000-00006F240000}"/>
    <cellStyle name="Normal 57 3 5 2 3 3" xfId="16109" xr:uid="{00000000-0005-0000-0000-000070240000}"/>
    <cellStyle name="Normal 57 3 5 2 4" xfId="4639" xr:uid="{00000000-0005-0000-0000-000071240000}"/>
    <cellStyle name="Normal 57 3 5 2 4 2" xfId="10685" xr:uid="{00000000-0005-0000-0000-000072240000}"/>
    <cellStyle name="Normal 57 3 5 2 4 2 2" xfId="18653" xr:uid="{00000000-0005-0000-0000-000073240000}"/>
    <cellStyle name="Normal 57 3 5 2 4 3" xfId="14244" xr:uid="{00000000-0005-0000-0000-000074240000}"/>
    <cellStyle name="Normal 57 3 5 2 5" xfId="21510" xr:uid="{00000000-0005-0000-0000-000075240000}"/>
    <cellStyle name="Normal 57 3 5 3" xfId="2398" xr:uid="{00000000-0005-0000-0000-000076240000}"/>
    <cellStyle name="Normal 57 3 5 3 2" xfId="5657" xr:uid="{00000000-0005-0000-0000-000077240000}"/>
    <cellStyle name="Normal 57 3 5 3 2 2" xfId="11626" xr:uid="{00000000-0005-0000-0000-000078240000}"/>
    <cellStyle name="Normal 57 3 5 3 2 2 2" xfId="19584" xr:uid="{00000000-0005-0000-0000-000079240000}"/>
    <cellStyle name="Normal 57 3 5 3 2 3" xfId="15175" xr:uid="{00000000-0005-0000-0000-00007A240000}"/>
    <cellStyle name="Normal 57 3 5 3 3" xfId="8587" xr:uid="{00000000-0005-0000-0000-00007B240000}"/>
    <cellStyle name="Normal 57 3 5 3 3 2" xfId="17042" xr:uid="{00000000-0005-0000-0000-00007C240000}"/>
    <cellStyle name="Normal 57 3 5 3 4" xfId="9858" xr:uid="{00000000-0005-0000-0000-00007D240000}"/>
    <cellStyle name="Normal 57 3 5 3 4 2" xfId="17842" xr:uid="{00000000-0005-0000-0000-00007E240000}"/>
    <cellStyle name="Normal 57 3 5 3 5" xfId="13425" xr:uid="{00000000-0005-0000-0000-00007F240000}"/>
    <cellStyle name="Normal 57 3 5 4" xfId="7010" xr:uid="{00000000-0005-0000-0000-000080240000}"/>
    <cellStyle name="Normal 57 3 5 4 2" xfId="12565" xr:uid="{00000000-0005-0000-0000-000081240000}"/>
    <cellStyle name="Normal 57 3 5 4 2 2" xfId="20516" xr:uid="{00000000-0005-0000-0000-000082240000}"/>
    <cellStyle name="Normal 57 3 5 4 3" xfId="16108" xr:uid="{00000000-0005-0000-0000-000083240000}"/>
    <cellStyle name="Normal 57 3 5 5" xfId="4638" xr:uid="{00000000-0005-0000-0000-000084240000}"/>
    <cellStyle name="Normal 57 3 5 5 2" xfId="10684" xr:uid="{00000000-0005-0000-0000-000085240000}"/>
    <cellStyle name="Normal 57 3 5 5 2 2" xfId="18652" xr:uid="{00000000-0005-0000-0000-000086240000}"/>
    <cellStyle name="Normal 57 3 5 5 3" xfId="14243" xr:uid="{00000000-0005-0000-0000-000087240000}"/>
    <cellStyle name="Normal 57 3 5 6" xfId="21509" xr:uid="{00000000-0005-0000-0000-000088240000}"/>
    <cellStyle name="Normal 57 3 6" xfId="2399" xr:uid="{00000000-0005-0000-0000-000089240000}"/>
    <cellStyle name="Normal 57 3 6 2" xfId="2400" xr:uid="{00000000-0005-0000-0000-00008A240000}"/>
    <cellStyle name="Normal 57 3 6 2 2" xfId="2401" xr:uid="{00000000-0005-0000-0000-00008B240000}"/>
    <cellStyle name="Normal 57 3 6 2 2 2" xfId="5660" xr:uid="{00000000-0005-0000-0000-00008C240000}"/>
    <cellStyle name="Normal 57 3 6 2 2 2 2" xfId="11629" xr:uid="{00000000-0005-0000-0000-00008D240000}"/>
    <cellStyle name="Normal 57 3 6 2 2 2 2 2" xfId="19587" xr:uid="{00000000-0005-0000-0000-00008E240000}"/>
    <cellStyle name="Normal 57 3 6 2 2 2 3" xfId="15178" xr:uid="{00000000-0005-0000-0000-00008F240000}"/>
    <cellStyle name="Normal 57 3 6 2 2 3" xfId="8588" xr:uid="{00000000-0005-0000-0000-000090240000}"/>
    <cellStyle name="Normal 57 3 6 2 2 3 2" xfId="17043" xr:uid="{00000000-0005-0000-0000-000091240000}"/>
    <cellStyle name="Normal 57 3 6 2 2 4" xfId="9859" xr:uid="{00000000-0005-0000-0000-000092240000}"/>
    <cellStyle name="Normal 57 3 6 2 2 4 2" xfId="17843" xr:uid="{00000000-0005-0000-0000-000093240000}"/>
    <cellStyle name="Normal 57 3 6 2 2 5" xfId="13426" xr:uid="{00000000-0005-0000-0000-000094240000}"/>
    <cellStyle name="Normal 57 3 6 2 3" xfId="7013" xr:uid="{00000000-0005-0000-0000-000095240000}"/>
    <cellStyle name="Normal 57 3 6 2 3 2" xfId="12568" xr:uid="{00000000-0005-0000-0000-000096240000}"/>
    <cellStyle name="Normal 57 3 6 2 3 2 2" xfId="20519" xr:uid="{00000000-0005-0000-0000-000097240000}"/>
    <cellStyle name="Normal 57 3 6 2 3 3" xfId="16111" xr:uid="{00000000-0005-0000-0000-000098240000}"/>
    <cellStyle name="Normal 57 3 6 2 4" xfId="4641" xr:uid="{00000000-0005-0000-0000-000099240000}"/>
    <cellStyle name="Normal 57 3 6 2 4 2" xfId="10687" xr:uid="{00000000-0005-0000-0000-00009A240000}"/>
    <cellStyle name="Normal 57 3 6 2 4 2 2" xfId="18655" xr:uid="{00000000-0005-0000-0000-00009B240000}"/>
    <cellStyle name="Normal 57 3 6 2 4 3" xfId="14246" xr:uid="{00000000-0005-0000-0000-00009C240000}"/>
    <cellStyle name="Normal 57 3 6 2 5" xfId="21512" xr:uid="{00000000-0005-0000-0000-00009D240000}"/>
    <cellStyle name="Normal 57 3 6 3" xfId="2402" xr:uid="{00000000-0005-0000-0000-00009E240000}"/>
    <cellStyle name="Normal 57 3 6 3 2" xfId="5659" xr:uid="{00000000-0005-0000-0000-00009F240000}"/>
    <cellStyle name="Normal 57 3 6 3 2 2" xfId="11628" xr:uid="{00000000-0005-0000-0000-0000A0240000}"/>
    <cellStyle name="Normal 57 3 6 3 2 2 2" xfId="19586" xr:uid="{00000000-0005-0000-0000-0000A1240000}"/>
    <cellStyle name="Normal 57 3 6 3 2 3" xfId="15177" xr:uid="{00000000-0005-0000-0000-0000A2240000}"/>
    <cellStyle name="Normal 57 3 6 3 3" xfId="8589" xr:uid="{00000000-0005-0000-0000-0000A3240000}"/>
    <cellStyle name="Normal 57 3 6 3 3 2" xfId="17044" xr:uid="{00000000-0005-0000-0000-0000A4240000}"/>
    <cellStyle name="Normal 57 3 6 3 4" xfId="9860" xr:uid="{00000000-0005-0000-0000-0000A5240000}"/>
    <cellStyle name="Normal 57 3 6 3 4 2" xfId="17844" xr:uid="{00000000-0005-0000-0000-0000A6240000}"/>
    <cellStyle name="Normal 57 3 6 3 5" xfId="13427" xr:uid="{00000000-0005-0000-0000-0000A7240000}"/>
    <cellStyle name="Normal 57 3 6 4" xfId="7012" xr:uid="{00000000-0005-0000-0000-0000A8240000}"/>
    <cellStyle name="Normal 57 3 6 4 2" xfId="12567" xr:uid="{00000000-0005-0000-0000-0000A9240000}"/>
    <cellStyle name="Normal 57 3 6 4 2 2" xfId="20518" xr:uid="{00000000-0005-0000-0000-0000AA240000}"/>
    <cellStyle name="Normal 57 3 6 4 3" xfId="16110" xr:uid="{00000000-0005-0000-0000-0000AB240000}"/>
    <cellStyle name="Normal 57 3 6 5" xfId="4640" xr:uid="{00000000-0005-0000-0000-0000AC240000}"/>
    <cellStyle name="Normal 57 3 6 5 2" xfId="10686" xr:uid="{00000000-0005-0000-0000-0000AD240000}"/>
    <cellStyle name="Normal 57 3 6 5 2 2" xfId="18654" xr:uid="{00000000-0005-0000-0000-0000AE240000}"/>
    <cellStyle name="Normal 57 3 6 5 3" xfId="14245" xr:uid="{00000000-0005-0000-0000-0000AF240000}"/>
    <cellStyle name="Normal 57 3 6 6" xfId="21511" xr:uid="{00000000-0005-0000-0000-0000B0240000}"/>
    <cellStyle name="Normal 57 3 7" xfId="2403" xr:uid="{00000000-0005-0000-0000-0000B1240000}"/>
    <cellStyle name="Normal 57 3 7 2" xfId="2404" xr:uid="{00000000-0005-0000-0000-0000B2240000}"/>
    <cellStyle name="Normal 57 3 7 2 2" xfId="5661" xr:uid="{00000000-0005-0000-0000-0000B3240000}"/>
    <cellStyle name="Normal 57 3 7 2 2 2" xfId="11630" xr:uid="{00000000-0005-0000-0000-0000B4240000}"/>
    <cellStyle name="Normal 57 3 7 2 2 2 2" xfId="19588" xr:uid="{00000000-0005-0000-0000-0000B5240000}"/>
    <cellStyle name="Normal 57 3 7 2 2 3" xfId="15179" xr:uid="{00000000-0005-0000-0000-0000B6240000}"/>
    <cellStyle name="Normal 57 3 7 2 3" xfId="8590" xr:uid="{00000000-0005-0000-0000-0000B7240000}"/>
    <cellStyle name="Normal 57 3 7 2 3 2" xfId="17045" xr:uid="{00000000-0005-0000-0000-0000B8240000}"/>
    <cellStyle name="Normal 57 3 7 2 4" xfId="9861" xr:uid="{00000000-0005-0000-0000-0000B9240000}"/>
    <cellStyle name="Normal 57 3 7 2 4 2" xfId="17845" xr:uid="{00000000-0005-0000-0000-0000BA240000}"/>
    <cellStyle name="Normal 57 3 7 2 5" xfId="13428" xr:uid="{00000000-0005-0000-0000-0000BB240000}"/>
    <cellStyle name="Normal 57 3 7 3" xfId="7014" xr:uid="{00000000-0005-0000-0000-0000BC240000}"/>
    <cellStyle name="Normal 57 3 7 3 2" xfId="12569" xr:uid="{00000000-0005-0000-0000-0000BD240000}"/>
    <cellStyle name="Normal 57 3 7 3 2 2" xfId="20520" xr:uid="{00000000-0005-0000-0000-0000BE240000}"/>
    <cellStyle name="Normal 57 3 7 3 3" xfId="16112" xr:uid="{00000000-0005-0000-0000-0000BF240000}"/>
    <cellStyle name="Normal 57 3 7 4" xfId="4642" xr:uid="{00000000-0005-0000-0000-0000C0240000}"/>
    <cellStyle name="Normal 57 3 7 4 2" xfId="10688" xr:uid="{00000000-0005-0000-0000-0000C1240000}"/>
    <cellStyle name="Normal 57 3 7 4 2 2" xfId="18656" xr:uid="{00000000-0005-0000-0000-0000C2240000}"/>
    <cellStyle name="Normal 57 3 7 4 3" xfId="14247" xr:uid="{00000000-0005-0000-0000-0000C3240000}"/>
    <cellStyle name="Normal 57 3 7 5" xfId="21513" xr:uid="{00000000-0005-0000-0000-0000C4240000}"/>
    <cellStyle name="Normal 57 3 8" xfId="2405" xr:uid="{00000000-0005-0000-0000-0000C5240000}"/>
    <cellStyle name="Normal 57 3 8 2" xfId="5644" xr:uid="{00000000-0005-0000-0000-0000C6240000}"/>
    <cellStyle name="Normal 57 3 8 2 2" xfId="11613" xr:uid="{00000000-0005-0000-0000-0000C7240000}"/>
    <cellStyle name="Normal 57 3 8 2 2 2" xfId="19571" xr:uid="{00000000-0005-0000-0000-0000C8240000}"/>
    <cellStyle name="Normal 57 3 8 2 3" xfId="15162" xr:uid="{00000000-0005-0000-0000-0000C9240000}"/>
    <cellStyle name="Normal 57 3 8 3" xfId="8591" xr:uid="{00000000-0005-0000-0000-0000CA240000}"/>
    <cellStyle name="Normal 57 3 8 3 2" xfId="17046" xr:uid="{00000000-0005-0000-0000-0000CB240000}"/>
    <cellStyle name="Normal 57 3 8 4" xfId="9862" xr:uid="{00000000-0005-0000-0000-0000CC240000}"/>
    <cellStyle name="Normal 57 3 8 4 2" xfId="17846" xr:uid="{00000000-0005-0000-0000-0000CD240000}"/>
    <cellStyle name="Normal 57 3 8 5" xfId="13429" xr:uid="{00000000-0005-0000-0000-0000CE240000}"/>
    <cellStyle name="Normal 57 3 9" xfId="6997" xr:uid="{00000000-0005-0000-0000-0000CF240000}"/>
    <cellStyle name="Normal 57 3 9 2" xfId="12552" xr:uid="{00000000-0005-0000-0000-0000D0240000}"/>
    <cellStyle name="Normal 57 3 9 2 2" xfId="20503" xr:uid="{00000000-0005-0000-0000-0000D1240000}"/>
    <cellStyle name="Normal 57 3 9 3" xfId="16095" xr:uid="{00000000-0005-0000-0000-0000D2240000}"/>
    <cellStyle name="Normal 57 4" xfId="2406" xr:uid="{00000000-0005-0000-0000-0000D3240000}"/>
    <cellStyle name="Normal 57 4 10" xfId="4643" xr:uid="{00000000-0005-0000-0000-0000D4240000}"/>
    <cellStyle name="Normal 57 4 10 2" xfId="10689" xr:uid="{00000000-0005-0000-0000-0000D5240000}"/>
    <cellStyle name="Normal 57 4 10 2 2" xfId="18657" xr:uid="{00000000-0005-0000-0000-0000D6240000}"/>
    <cellStyle name="Normal 57 4 10 3" xfId="14248" xr:uid="{00000000-0005-0000-0000-0000D7240000}"/>
    <cellStyle name="Normal 57 4 11" xfId="21514" xr:uid="{00000000-0005-0000-0000-0000D8240000}"/>
    <cellStyle name="Normal 57 4 2" xfId="2407" xr:uid="{00000000-0005-0000-0000-0000D9240000}"/>
    <cellStyle name="Normal 57 4 2 2" xfId="2408" xr:uid="{00000000-0005-0000-0000-0000DA240000}"/>
    <cellStyle name="Normal 57 4 2 2 2" xfId="2409" xr:uid="{00000000-0005-0000-0000-0000DB240000}"/>
    <cellStyle name="Normal 57 4 2 2 2 2" xfId="2410" xr:uid="{00000000-0005-0000-0000-0000DC240000}"/>
    <cellStyle name="Normal 57 4 2 2 2 2 2" xfId="5665" xr:uid="{00000000-0005-0000-0000-0000DD240000}"/>
    <cellStyle name="Normal 57 4 2 2 2 2 2 2" xfId="11634" xr:uid="{00000000-0005-0000-0000-0000DE240000}"/>
    <cellStyle name="Normal 57 4 2 2 2 2 2 2 2" xfId="19592" xr:uid="{00000000-0005-0000-0000-0000DF240000}"/>
    <cellStyle name="Normal 57 4 2 2 2 2 2 3" xfId="15183" xr:uid="{00000000-0005-0000-0000-0000E0240000}"/>
    <cellStyle name="Normal 57 4 2 2 2 2 3" xfId="8592" xr:uid="{00000000-0005-0000-0000-0000E1240000}"/>
    <cellStyle name="Normal 57 4 2 2 2 2 3 2" xfId="17047" xr:uid="{00000000-0005-0000-0000-0000E2240000}"/>
    <cellStyle name="Normal 57 4 2 2 2 2 4" xfId="9863" xr:uid="{00000000-0005-0000-0000-0000E3240000}"/>
    <cellStyle name="Normal 57 4 2 2 2 2 4 2" xfId="17847" xr:uid="{00000000-0005-0000-0000-0000E4240000}"/>
    <cellStyle name="Normal 57 4 2 2 2 2 5" xfId="13430" xr:uid="{00000000-0005-0000-0000-0000E5240000}"/>
    <cellStyle name="Normal 57 4 2 2 2 3" xfId="7018" xr:uid="{00000000-0005-0000-0000-0000E6240000}"/>
    <cellStyle name="Normal 57 4 2 2 2 3 2" xfId="12573" xr:uid="{00000000-0005-0000-0000-0000E7240000}"/>
    <cellStyle name="Normal 57 4 2 2 2 3 2 2" xfId="20524" xr:uid="{00000000-0005-0000-0000-0000E8240000}"/>
    <cellStyle name="Normal 57 4 2 2 2 3 3" xfId="16116" xr:uid="{00000000-0005-0000-0000-0000E9240000}"/>
    <cellStyle name="Normal 57 4 2 2 2 4" xfId="4646" xr:uid="{00000000-0005-0000-0000-0000EA240000}"/>
    <cellStyle name="Normal 57 4 2 2 2 4 2" xfId="10692" xr:uid="{00000000-0005-0000-0000-0000EB240000}"/>
    <cellStyle name="Normal 57 4 2 2 2 4 2 2" xfId="18660" xr:uid="{00000000-0005-0000-0000-0000EC240000}"/>
    <cellStyle name="Normal 57 4 2 2 2 4 3" xfId="14251" xr:uid="{00000000-0005-0000-0000-0000ED240000}"/>
    <cellStyle name="Normal 57 4 2 2 2 5" xfId="21517" xr:uid="{00000000-0005-0000-0000-0000EE240000}"/>
    <cellStyle name="Normal 57 4 2 2 3" xfId="2411" xr:uid="{00000000-0005-0000-0000-0000EF240000}"/>
    <cellStyle name="Normal 57 4 2 2 3 2" xfId="5664" xr:uid="{00000000-0005-0000-0000-0000F0240000}"/>
    <cellStyle name="Normal 57 4 2 2 3 2 2" xfId="11633" xr:uid="{00000000-0005-0000-0000-0000F1240000}"/>
    <cellStyle name="Normal 57 4 2 2 3 2 2 2" xfId="19591" xr:uid="{00000000-0005-0000-0000-0000F2240000}"/>
    <cellStyle name="Normal 57 4 2 2 3 2 3" xfId="15182" xr:uid="{00000000-0005-0000-0000-0000F3240000}"/>
    <cellStyle name="Normal 57 4 2 2 3 3" xfId="8593" xr:uid="{00000000-0005-0000-0000-0000F4240000}"/>
    <cellStyle name="Normal 57 4 2 2 3 3 2" xfId="17048" xr:uid="{00000000-0005-0000-0000-0000F5240000}"/>
    <cellStyle name="Normal 57 4 2 2 3 4" xfId="9864" xr:uid="{00000000-0005-0000-0000-0000F6240000}"/>
    <cellStyle name="Normal 57 4 2 2 3 4 2" xfId="17848" xr:uid="{00000000-0005-0000-0000-0000F7240000}"/>
    <cellStyle name="Normal 57 4 2 2 3 5" xfId="13431" xr:uid="{00000000-0005-0000-0000-0000F8240000}"/>
    <cellStyle name="Normal 57 4 2 2 4" xfId="7017" xr:uid="{00000000-0005-0000-0000-0000F9240000}"/>
    <cellStyle name="Normal 57 4 2 2 4 2" xfId="12572" xr:uid="{00000000-0005-0000-0000-0000FA240000}"/>
    <cellStyle name="Normal 57 4 2 2 4 2 2" xfId="20523" xr:uid="{00000000-0005-0000-0000-0000FB240000}"/>
    <cellStyle name="Normal 57 4 2 2 4 3" xfId="16115" xr:uid="{00000000-0005-0000-0000-0000FC240000}"/>
    <cellStyle name="Normal 57 4 2 2 5" xfId="4645" xr:uid="{00000000-0005-0000-0000-0000FD240000}"/>
    <cellStyle name="Normal 57 4 2 2 5 2" xfId="10691" xr:uid="{00000000-0005-0000-0000-0000FE240000}"/>
    <cellStyle name="Normal 57 4 2 2 5 2 2" xfId="18659" xr:uid="{00000000-0005-0000-0000-0000FF240000}"/>
    <cellStyle name="Normal 57 4 2 2 5 3" xfId="14250" xr:uid="{00000000-0005-0000-0000-000000250000}"/>
    <cellStyle name="Normal 57 4 2 2 6" xfId="21516" xr:uid="{00000000-0005-0000-0000-000001250000}"/>
    <cellStyle name="Normal 57 4 2 3" xfId="2412" xr:uid="{00000000-0005-0000-0000-000002250000}"/>
    <cellStyle name="Normal 57 4 2 3 2" xfId="2413" xr:uid="{00000000-0005-0000-0000-000003250000}"/>
    <cellStyle name="Normal 57 4 2 3 2 2" xfId="5666" xr:uid="{00000000-0005-0000-0000-000004250000}"/>
    <cellStyle name="Normal 57 4 2 3 2 2 2" xfId="11635" xr:uid="{00000000-0005-0000-0000-000005250000}"/>
    <cellStyle name="Normal 57 4 2 3 2 2 2 2" xfId="19593" xr:uid="{00000000-0005-0000-0000-000006250000}"/>
    <cellStyle name="Normal 57 4 2 3 2 2 3" xfId="15184" xr:uid="{00000000-0005-0000-0000-000007250000}"/>
    <cellStyle name="Normal 57 4 2 3 2 3" xfId="8594" xr:uid="{00000000-0005-0000-0000-000008250000}"/>
    <cellStyle name="Normal 57 4 2 3 2 3 2" xfId="17049" xr:uid="{00000000-0005-0000-0000-000009250000}"/>
    <cellStyle name="Normal 57 4 2 3 2 4" xfId="9865" xr:uid="{00000000-0005-0000-0000-00000A250000}"/>
    <cellStyle name="Normal 57 4 2 3 2 4 2" xfId="17849" xr:uid="{00000000-0005-0000-0000-00000B250000}"/>
    <cellStyle name="Normal 57 4 2 3 2 5" xfId="13432" xr:uid="{00000000-0005-0000-0000-00000C250000}"/>
    <cellStyle name="Normal 57 4 2 3 3" xfId="7019" xr:uid="{00000000-0005-0000-0000-00000D250000}"/>
    <cellStyle name="Normal 57 4 2 3 3 2" xfId="12574" xr:uid="{00000000-0005-0000-0000-00000E250000}"/>
    <cellStyle name="Normal 57 4 2 3 3 2 2" xfId="20525" xr:uid="{00000000-0005-0000-0000-00000F250000}"/>
    <cellStyle name="Normal 57 4 2 3 3 3" xfId="16117" xr:uid="{00000000-0005-0000-0000-000010250000}"/>
    <cellStyle name="Normal 57 4 2 3 4" xfId="4647" xr:uid="{00000000-0005-0000-0000-000011250000}"/>
    <cellStyle name="Normal 57 4 2 3 4 2" xfId="10693" xr:uid="{00000000-0005-0000-0000-000012250000}"/>
    <cellStyle name="Normal 57 4 2 3 4 2 2" xfId="18661" xr:uid="{00000000-0005-0000-0000-000013250000}"/>
    <cellStyle name="Normal 57 4 2 3 4 3" xfId="14252" xr:uid="{00000000-0005-0000-0000-000014250000}"/>
    <cellStyle name="Normal 57 4 2 3 5" xfId="21518" xr:uid="{00000000-0005-0000-0000-000015250000}"/>
    <cellStyle name="Normal 57 4 2 4" xfId="2414" xr:uid="{00000000-0005-0000-0000-000016250000}"/>
    <cellStyle name="Normal 57 4 2 4 2" xfId="5663" xr:uid="{00000000-0005-0000-0000-000017250000}"/>
    <cellStyle name="Normal 57 4 2 4 2 2" xfId="11632" xr:uid="{00000000-0005-0000-0000-000018250000}"/>
    <cellStyle name="Normal 57 4 2 4 2 2 2" xfId="19590" xr:uid="{00000000-0005-0000-0000-000019250000}"/>
    <cellStyle name="Normal 57 4 2 4 2 3" xfId="15181" xr:uid="{00000000-0005-0000-0000-00001A250000}"/>
    <cellStyle name="Normal 57 4 2 4 3" xfId="8595" xr:uid="{00000000-0005-0000-0000-00001B250000}"/>
    <cellStyle name="Normal 57 4 2 4 3 2" xfId="17050" xr:uid="{00000000-0005-0000-0000-00001C250000}"/>
    <cellStyle name="Normal 57 4 2 4 4" xfId="9866" xr:uid="{00000000-0005-0000-0000-00001D250000}"/>
    <cellStyle name="Normal 57 4 2 4 4 2" xfId="17850" xr:uid="{00000000-0005-0000-0000-00001E250000}"/>
    <cellStyle name="Normal 57 4 2 4 5" xfId="13433" xr:uid="{00000000-0005-0000-0000-00001F250000}"/>
    <cellStyle name="Normal 57 4 2 5" xfId="7016" xr:uid="{00000000-0005-0000-0000-000020250000}"/>
    <cellStyle name="Normal 57 4 2 5 2" xfId="12571" xr:uid="{00000000-0005-0000-0000-000021250000}"/>
    <cellStyle name="Normal 57 4 2 5 2 2" xfId="20522" xr:uid="{00000000-0005-0000-0000-000022250000}"/>
    <cellStyle name="Normal 57 4 2 5 3" xfId="16114" xr:uid="{00000000-0005-0000-0000-000023250000}"/>
    <cellStyle name="Normal 57 4 2 6" xfId="4644" xr:uid="{00000000-0005-0000-0000-000024250000}"/>
    <cellStyle name="Normal 57 4 2 6 2" xfId="10690" xr:uid="{00000000-0005-0000-0000-000025250000}"/>
    <cellStyle name="Normal 57 4 2 6 2 2" xfId="18658" xr:uid="{00000000-0005-0000-0000-000026250000}"/>
    <cellStyle name="Normal 57 4 2 6 3" xfId="14249" xr:uid="{00000000-0005-0000-0000-000027250000}"/>
    <cellStyle name="Normal 57 4 2 7" xfId="21515" xr:uid="{00000000-0005-0000-0000-000028250000}"/>
    <cellStyle name="Normal 57 4 3" xfId="2415" xr:uid="{00000000-0005-0000-0000-000029250000}"/>
    <cellStyle name="Normal 57 4 3 2" xfId="2416" xr:uid="{00000000-0005-0000-0000-00002A250000}"/>
    <cellStyle name="Normal 57 4 3 2 2" xfId="2417" xr:uid="{00000000-0005-0000-0000-00002B250000}"/>
    <cellStyle name="Normal 57 4 3 2 2 2" xfId="2418" xr:uid="{00000000-0005-0000-0000-00002C250000}"/>
    <cellStyle name="Normal 57 4 3 2 2 2 2" xfId="5669" xr:uid="{00000000-0005-0000-0000-00002D250000}"/>
    <cellStyle name="Normal 57 4 3 2 2 2 2 2" xfId="11638" xr:uid="{00000000-0005-0000-0000-00002E250000}"/>
    <cellStyle name="Normal 57 4 3 2 2 2 2 2 2" xfId="19596" xr:uid="{00000000-0005-0000-0000-00002F250000}"/>
    <cellStyle name="Normal 57 4 3 2 2 2 2 3" xfId="15187" xr:uid="{00000000-0005-0000-0000-000030250000}"/>
    <cellStyle name="Normal 57 4 3 2 2 2 3" xfId="8596" xr:uid="{00000000-0005-0000-0000-000031250000}"/>
    <cellStyle name="Normal 57 4 3 2 2 2 3 2" xfId="17051" xr:uid="{00000000-0005-0000-0000-000032250000}"/>
    <cellStyle name="Normal 57 4 3 2 2 2 4" xfId="9867" xr:uid="{00000000-0005-0000-0000-000033250000}"/>
    <cellStyle name="Normal 57 4 3 2 2 2 4 2" xfId="17851" xr:uid="{00000000-0005-0000-0000-000034250000}"/>
    <cellStyle name="Normal 57 4 3 2 2 2 5" xfId="13434" xr:uid="{00000000-0005-0000-0000-000035250000}"/>
    <cellStyle name="Normal 57 4 3 2 2 3" xfId="7022" xr:uid="{00000000-0005-0000-0000-000036250000}"/>
    <cellStyle name="Normal 57 4 3 2 2 3 2" xfId="12577" xr:uid="{00000000-0005-0000-0000-000037250000}"/>
    <cellStyle name="Normal 57 4 3 2 2 3 2 2" xfId="20528" xr:uid="{00000000-0005-0000-0000-000038250000}"/>
    <cellStyle name="Normal 57 4 3 2 2 3 3" xfId="16120" xr:uid="{00000000-0005-0000-0000-000039250000}"/>
    <cellStyle name="Normal 57 4 3 2 2 4" xfId="4650" xr:uid="{00000000-0005-0000-0000-00003A250000}"/>
    <cellStyle name="Normal 57 4 3 2 2 4 2" xfId="10696" xr:uid="{00000000-0005-0000-0000-00003B250000}"/>
    <cellStyle name="Normal 57 4 3 2 2 4 2 2" xfId="18664" xr:uid="{00000000-0005-0000-0000-00003C250000}"/>
    <cellStyle name="Normal 57 4 3 2 2 4 3" xfId="14255" xr:uid="{00000000-0005-0000-0000-00003D250000}"/>
    <cellStyle name="Normal 57 4 3 2 2 5" xfId="21521" xr:uid="{00000000-0005-0000-0000-00003E250000}"/>
    <cellStyle name="Normal 57 4 3 2 3" xfId="2419" xr:uid="{00000000-0005-0000-0000-00003F250000}"/>
    <cellStyle name="Normal 57 4 3 2 3 2" xfId="5668" xr:uid="{00000000-0005-0000-0000-000040250000}"/>
    <cellStyle name="Normal 57 4 3 2 3 2 2" xfId="11637" xr:uid="{00000000-0005-0000-0000-000041250000}"/>
    <cellStyle name="Normal 57 4 3 2 3 2 2 2" xfId="19595" xr:uid="{00000000-0005-0000-0000-000042250000}"/>
    <cellStyle name="Normal 57 4 3 2 3 2 3" xfId="15186" xr:uid="{00000000-0005-0000-0000-000043250000}"/>
    <cellStyle name="Normal 57 4 3 2 3 3" xfId="8597" xr:uid="{00000000-0005-0000-0000-000044250000}"/>
    <cellStyle name="Normal 57 4 3 2 3 3 2" xfId="17052" xr:uid="{00000000-0005-0000-0000-000045250000}"/>
    <cellStyle name="Normal 57 4 3 2 3 4" xfId="9868" xr:uid="{00000000-0005-0000-0000-000046250000}"/>
    <cellStyle name="Normal 57 4 3 2 3 4 2" xfId="17852" xr:uid="{00000000-0005-0000-0000-000047250000}"/>
    <cellStyle name="Normal 57 4 3 2 3 5" xfId="13435" xr:uid="{00000000-0005-0000-0000-000048250000}"/>
    <cellStyle name="Normal 57 4 3 2 4" xfId="7021" xr:uid="{00000000-0005-0000-0000-000049250000}"/>
    <cellStyle name="Normal 57 4 3 2 4 2" xfId="12576" xr:uid="{00000000-0005-0000-0000-00004A250000}"/>
    <cellStyle name="Normal 57 4 3 2 4 2 2" xfId="20527" xr:uid="{00000000-0005-0000-0000-00004B250000}"/>
    <cellStyle name="Normal 57 4 3 2 4 3" xfId="16119" xr:uid="{00000000-0005-0000-0000-00004C250000}"/>
    <cellStyle name="Normal 57 4 3 2 5" xfId="4649" xr:uid="{00000000-0005-0000-0000-00004D250000}"/>
    <cellStyle name="Normal 57 4 3 2 5 2" xfId="10695" xr:uid="{00000000-0005-0000-0000-00004E250000}"/>
    <cellStyle name="Normal 57 4 3 2 5 2 2" xfId="18663" xr:uid="{00000000-0005-0000-0000-00004F250000}"/>
    <cellStyle name="Normal 57 4 3 2 5 3" xfId="14254" xr:uid="{00000000-0005-0000-0000-000050250000}"/>
    <cellStyle name="Normal 57 4 3 2 6" xfId="21520" xr:uid="{00000000-0005-0000-0000-000051250000}"/>
    <cellStyle name="Normal 57 4 3 3" xfId="2420" xr:uid="{00000000-0005-0000-0000-000052250000}"/>
    <cellStyle name="Normal 57 4 3 3 2" xfId="2421" xr:uid="{00000000-0005-0000-0000-000053250000}"/>
    <cellStyle name="Normal 57 4 3 3 2 2" xfId="5670" xr:uid="{00000000-0005-0000-0000-000054250000}"/>
    <cellStyle name="Normal 57 4 3 3 2 2 2" xfId="11639" xr:uid="{00000000-0005-0000-0000-000055250000}"/>
    <cellStyle name="Normal 57 4 3 3 2 2 2 2" xfId="19597" xr:uid="{00000000-0005-0000-0000-000056250000}"/>
    <cellStyle name="Normal 57 4 3 3 2 2 3" xfId="15188" xr:uid="{00000000-0005-0000-0000-000057250000}"/>
    <cellStyle name="Normal 57 4 3 3 2 3" xfId="8598" xr:uid="{00000000-0005-0000-0000-000058250000}"/>
    <cellStyle name="Normal 57 4 3 3 2 3 2" xfId="17053" xr:uid="{00000000-0005-0000-0000-000059250000}"/>
    <cellStyle name="Normal 57 4 3 3 2 4" xfId="9869" xr:uid="{00000000-0005-0000-0000-00005A250000}"/>
    <cellStyle name="Normal 57 4 3 3 2 4 2" xfId="17853" xr:uid="{00000000-0005-0000-0000-00005B250000}"/>
    <cellStyle name="Normal 57 4 3 3 2 5" xfId="13436" xr:uid="{00000000-0005-0000-0000-00005C250000}"/>
    <cellStyle name="Normal 57 4 3 3 3" xfId="7023" xr:uid="{00000000-0005-0000-0000-00005D250000}"/>
    <cellStyle name="Normal 57 4 3 3 3 2" xfId="12578" xr:uid="{00000000-0005-0000-0000-00005E250000}"/>
    <cellStyle name="Normal 57 4 3 3 3 2 2" xfId="20529" xr:uid="{00000000-0005-0000-0000-00005F250000}"/>
    <cellStyle name="Normal 57 4 3 3 3 3" xfId="16121" xr:uid="{00000000-0005-0000-0000-000060250000}"/>
    <cellStyle name="Normal 57 4 3 3 4" xfId="4651" xr:uid="{00000000-0005-0000-0000-000061250000}"/>
    <cellStyle name="Normal 57 4 3 3 4 2" xfId="10697" xr:uid="{00000000-0005-0000-0000-000062250000}"/>
    <cellStyle name="Normal 57 4 3 3 4 2 2" xfId="18665" xr:uid="{00000000-0005-0000-0000-000063250000}"/>
    <cellStyle name="Normal 57 4 3 3 4 3" xfId="14256" xr:uid="{00000000-0005-0000-0000-000064250000}"/>
    <cellStyle name="Normal 57 4 3 3 5" xfId="21522" xr:uid="{00000000-0005-0000-0000-000065250000}"/>
    <cellStyle name="Normal 57 4 3 4" xfId="2422" xr:uid="{00000000-0005-0000-0000-000066250000}"/>
    <cellStyle name="Normal 57 4 3 4 2" xfId="5667" xr:uid="{00000000-0005-0000-0000-000067250000}"/>
    <cellStyle name="Normal 57 4 3 4 2 2" xfId="11636" xr:uid="{00000000-0005-0000-0000-000068250000}"/>
    <cellStyle name="Normal 57 4 3 4 2 2 2" xfId="19594" xr:uid="{00000000-0005-0000-0000-000069250000}"/>
    <cellStyle name="Normal 57 4 3 4 2 3" xfId="15185" xr:uid="{00000000-0005-0000-0000-00006A250000}"/>
    <cellStyle name="Normal 57 4 3 4 3" xfId="8599" xr:uid="{00000000-0005-0000-0000-00006B250000}"/>
    <cellStyle name="Normal 57 4 3 4 3 2" xfId="17054" xr:uid="{00000000-0005-0000-0000-00006C250000}"/>
    <cellStyle name="Normal 57 4 3 4 4" xfId="9870" xr:uid="{00000000-0005-0000-0000-00006D250000}"/>
    <cellStyle name="Normal 57 4 3 4 4 2" xfId="17854" xr:uid="{00000000-0005-0000-0000-00006E250000}"/>
    <cellStyle name="Normal 57 4 3 4 5" xfId="13437" xr:uid="{00000000-0005-0000-0000-00006F250000}"/>
    <cellStyle name="Normal 57 4 3 5" xfId="7020" xr:uid="{00000000-0005-0000-0000-000070250000}"/>
    <cellStyle name="Normal 57 4 3 5 2" xfId="12575" xr:uid="{00000000-0005-0000-0000-000071250000}"/>
    <cellStyle name="Normal 57 4 3 5 2 2" xfId="20526" xr:uid="{00000000-0005-0000-0000-000072250000}"/>
    <cellStyle name="Normal 57 4 3 5 3" xfId="16118" xr:uid="{00000000-0005-0000-0000-000073250000}"/>
    <cellStyle name="Normal 57 4 3 6" xfId="4648" xr:uid="{00000000-0005-0000-0000-000074250000}"/>
    <cellStyle name="Normal 57 4 3 6 2" xfId="10694" xr:uid="{00000000-0005-0000-0000-000075250000}"/>
    <cellStyle name="Normal 57 4 3 6 2 2" xfId="18662" xr:uid="{00000000-0005-0000-0000-000076250000}"/>
    <cellStyle name="Normal 57 4 3 6 3" xfId="14253" xr:uid="{00000000-0005-0000-0000-000077250000}"/>
    <cellStyle name="Normal 57 4 3 7" xfId="21519" xr:uid="{00000000-0005-0000-0000-000078250000}"/>
    <cellStyle name="Normal 57 4 4" xfId="2423" xr:uid="{00000000-0005-0000-0000-000079250000}"/>
    <cellStyle name="Normal 57 4 4 2" xfId="2424" xr:uid="{00000000-0005-0000-0000-00007A250000}"/>
    <cellStyle name="Normal 57 4 4 2 2" xfId="2425" xr:uid="{00000000-0005-0000-0000-00007B250000}"/>
    <cellStyle name="Normal 57 4 4 2 2 2" xfId="2426" xr:uid="{00000000-0005-0000-0000-00007C250000}"/>
    <cellStyle name="Normal 57 4 4 2 2 2 2" xfId="5673" xr:uid="{00000000-0005-0000-0000-00007D250000}"/>
    <cellStyle name="Normal 57 4 4 2 2 2 2 2" xfId="11642" xr:uid="{00000000-0005-0000-0000-00007E250000}"/>
    <cellStyle name="Normal 57 4 4 2 2 2 2 2 2" xfId="19600" xr:uid="{00000000-0005-0000-0000-00007F250000}"/>
    <cellStyle name="Normal 57 4 4 2 2 2 2 3" xfId="15191" xr:uid="{00000000-0005-0000-0000-000080250000}"/>
    <cellStyle name="Normal 57 4 4 2 2 2 3" xfId="8600" xr:uid="{00000000-0005-0000-0000-000081250000}"/>
    <cellStyle name="Normal 57 4 4 2 2 2 3 2" xfId="17055" xr:uid="{00000000-0005-0000-0000-000082250000}"/>
    <cellStyle name="Normal 57 4 4 2 2 2 4" xfId="9871" xr:uid="{00000000-0005-0000-0000-000083250000}"/>
    <cellStyle name="Normal 57 4 4 2 2 2 4 2" xfId="17855" xr:uid="{00000000-0005-0000-0000-000084250000}"/>
    <cellStyle name="Normal 57 4 4 2 2 2 5" xfId="13439" xr:uid="{00000000-0005-0000-0000-000085250000}"/>
    <cellStyle name="Normal 57 4 4 2 2 3" xfId="7026" xr:uid="{00000000-0005-0000-0000-000086250000}"/>
    <cellStyle name="Normal 57 4 4 2 2 3 2" xfId="12581" xr:uid="{00000000-0005-0000-0000-000087250000}"/>
    <cellStyle name="Normal 57 4 4 2 2 3 2 2" xfId="20532" xr:uid="{00000000-0005-0000-0000-000088250000}"/>
    <cellStyle name="Normal 57 4 4 2 2 3 3" xfId="16124" xr:uid="{00000000-0005-0000-0000-000089250000}"/>
    <cellStyle name="Normal 57 4 4 2 2 4" xfId="4654" xr:uid="{00000000-0005-0000-0000-00008A250000}"/>
    <cellStyle name="Normal 57 4 4 2 2 4 2" xfId="10700" xr:uid="{00000000-0005-0000-0000-00008B250000}"/>
    <cellStyle name="Normal 57 4 4 2 2 4 2 2" xfId="18668" xr:uid="{00000000-0005-0000-0000-00008C250000}"/>
    <cellStyle name="Normal 57 4 4 2 2 4 3" xfId="14259" xr:uid="{00000000-0005-0000-0000-00008D250000}"/>
    <cellStyle name="Normal 57 4 4 2 2 5" xfId="21525" xr:uid="{00000000-0005-0000-0000-00008E250000}"/>
    <cellStyle name="Normal 57 4 4 2 3" xfId="2427" xr:uid="{00000000-0005-0000-0000-00008F250000}"/>
    <cellStyle name="Normal 57 4 4 2 3 2" xfId="5672" xr:uid="{00000000-0005-0000-0000-000090250000}"/>
    <cellStyle name="Normal 57 4 4 2 3 2 2" xfId="11641" xr:uid="{00000000-0005-0000-0000-000091250000}"/>
    <cellStyle name="Normal 57 4 4 2 3 2 2 2" xfId="19599" xr:uid="{00000000-0005-0000-0000-000092250000}"/>
    <cellStyle name="Normal 57 4 4 2 3 2 3" xfId="15190" xr:uid="{00000000-0005-0000-0000-000093250000}"/>
    <cellStyle name="Normal 57 4 4 2 3 3" xfId="8601" xr:uid="{00000000-0005-0000-0000-000094250000}"/>
    <cellStyle name="Normal 57 4 4 2 3 3 2" xfId="17056" xr:uid="{00000000-0005-0000-0000-000095250000}"/>
    <cellStyle name="Normal 57 4 4 2 3 4" xfId="9872" xr:uid="{00000000-0005-0000-0000-000096250000}"/>
    <cellStyle name="Normal 57 4 4 2 3 4 2" xfId="17856" xr:uid="{00000000-0005-0000-0000-000097250000}"/>
    <cellStyle name="Normal 57 4 4 2 3 5" xfId="13440" xr:uid="{00000000-0005-0000-0000-000098250000}"/>
    <cellStyle name="Normal 57 4 4 2 4" xfId="7025" xr:uid="{00000000-0005-0000-0000-000099250000}"/>
    <cellStyle name="Normal 57 4 4 2 4 2" xfId="12580" xr:uid="{00000000-0005-0000-0000-00009A250000}"/>
    <cellStyle name="Normal 57 4 4 2 4 2 2" xfId="20531" xr:uid="{00000000-0005-0000-0000-00009B250000}"/>
    <cellStyle name="Normal 57 4 4 2 4 3" xfId="16123" xr:uid="{00000000-0005-0000-0000-00009C250000}"/>
    <cellStyle name="Normal 57 4 4 2 5" xfId="4653" xr:uid="{00000000-0005-0000-0000-00009D250000}"/>
    <cellStyle name="Normal 57 4 4 2 5 2" xfId="10699" xr:uid="{00000000-0005-0000-0000-00009E250000}"/>
    <cellStyle name="Normal 57 4 4 2 5 2 2" xfId="18667" xr:uid="{00000000-0005-0000-0000-00009F250000}"/>
    <cellStyle name="Normal 57 4 4 2 5 3" xfId="14258" xr:uid="{00000000-0005-0000-0000-0000A0250000}"/>
    <cellStyle name="Normal 57 4 4 2 6" xfId="21524" xr:uid="{00000000-0005-0000-0000-0000A1250000}"/>
    <cellStyle name="Normal 57 4 4 3" xfId="2428" xr:uid="{00000000-0005-0000-0000-0000A2250000}"/>
    <cellStyle name="Normal 57 4 4 3 2" xfId="2429" xr:uid="{00000000-0005-0000-0000-0000A3250000}"/>
    <cellStyle name="Normal 57 4 4 3 2 2" xfId="5674" xr:uid="{00000000-0005-0000-0000-0000A4250000}"/>
    <cellStyle name="Normal 57 4 4 3 2 2 2" xfId="11643" xr:uid="{00000000-0005-0000-0000-0000A5250000}"/>
    <cellStyle name="Normal 57 4 4 3 2 2 2 2" xfId="19601" xr:uid="{00000000-0005-0000-0000-0000A6250000}"/>
    <cellStyle name="Normal 57 4 4 3 2 2 3" xfId="15192" xr:uid="{00000000-0005-0000-0000-0000A7250000}"/>
    <cellStyle name="Normal 57 4 4 3 2 3" xfId="8602" xr:uid="{00000000-0005-0000-0000-0000A8250000}"/>
    <cellStyle name="Normal 57 4 4 3 2 3 2" xfId="17057" xr:uid="{00000000-0005-0000-0000-0000A9250000}"/>
    <cellStyle name="Normal 57 4 4 3 2 4" xfId="9873" xr:uid="{00000000-0005-0000-0000-0000AA250000}"/>
    <cellStyle name="Normal 57 4 4 3 2 4 2" xfId="17857" xr:uid="{00000000-0005-0000-0000-0000AB250000}"/>
    <cellStyle name="Normal 57 4 4 3 2 5" xfId="13441" xr:uid="{00000000-0005-0000-0000-0000AC250000}"/>
    <cellStyle name="Normal 57 4 4 3 3" xfId="7027" xr:uid="{00000000-0005-0000-0000-0000AD250000}"/>
    <cellStyle name="Normal 57 4 4 3 3 2" xfId="12582" xr:uid="{00000000-0005-0000-0000-0000AE250000}"/>
    <cellStyle name="Normal 57 4 4 3 3 2 2" xfId="20533" xr:uid="{00000000-0005-0000-0000-0000AF250000}"/>
    <cellStyle name="Normal 57 4 4 3 3 3" xfId="16125" xr:uid="{00000000-0005-0000-0000-0000B0250000}"/>
    <cellStyle name="Normal 57 4 4 3 4" xfId="4655" xr:uid="{00000000-0005-0000-0000-0000B1250000}"/>
    <cellStyle name="Normal 57 4 4 3 4 2" xfId="10701" xr:uid="{00000000-0005-0000-0000-0000B2250000}"/>
    <cellStyle name="Normal 57 4 4 3 4 2 2" xfId="18669" xr:uid="{00000000-0005-0000-0000-0000B3250000}"/>
    <cellStyle name="Normal 57 4 4 3 4 3" xfId="14260" xr:uid="{00000000-0005-0000-0000-0000B4250000}"/>
    <cellStyle name="Normal 57 4 4 3 5" xfId="21526" xr:uid="{00000000-0005-0000-0000-0000B5250000}"/>
    <cellStyle name="Normal 57 4 4 4" xfId="2430" xr:uid="{00000000-0005-0000-0000-0000B6250000}"/>
    <cellStyle name="Normal 57 4 4 4 2" xfId="5671" xr:uid="{00000000-0005-0000-0000-0000B7250000}"/>
    <cellStyle name="Normal 57 4 4 4 2 2" xfId="11640" xr:uid="{00000000-0005-0000-0000-0000B8250000}"/>
    <cellStyle name="Normal 57 4 4 4 2 2 2" xfId="19598" xr:uid="{00000000-0005-0000-0000-0000B9250000}"/>
    <cellStyle name="Normal 57 4 4 4 2 3" xfId="15189" xr:uid="{00000000-0005-0000-0000-0000BA250000}"/>
    <cellStyle name="Normal 57 4 4 4 3" xfId="8603" xr:uid="{00000000-0005-0000-0000-0000BB250000}"/>
    <cellStyle name="Normal 57 4 4 4 3 2" xfId="17058" xr:uid="{00000000-0005-0000-0000-0000BC250000}"/>
    <cellStyle name="Normal 57 4 4 4 4" xfId="9874" xr:uid="{00000000-0005-0000-0000-0000BD250000}"/>
    <cellStyle name="Normal 57 4 4 4 4 2" xfId="17858" xr:uid="{00000000-0005-0000-0000-0000BE250000}"/>
    <cellStyle name="Normal 57 4 4 4 5" xfId="13442" xr:uid="{00000000-0005-0000-0000-0000BF250000}"/>
    <cellStyle name="Normal 57 4 4 5" xfId="7024" xr:uid="{00000000-0005-0000-0000-0000C0250000}"/>
    <cellStyle name="Normal 57 4 4 5 2" xfId="12579" xr:uid="{00000000-0005-0000-0000-0000C1250000}"/>
    <cellStyle name="Normal 57 4 4 5 2 2" xfId="20530" xr:uid="{00000000-0005-0000-0000-0000C2250000}"/>
    <cellStyle name="Normal 57 4 4 5 3" xfId="16122" xr:uid="{00000000-0005-0000-0000-0000C3250000}"/>
    <cellStyle name="Normal 57 4 4 6" xfId="4652" xr:uid="{00000000-0005-0000-0000-0000C4250000}"/>
    <cellStyle name="Normal 57 4 4 6 2" xfId="10698" xr:uid="{00000000-0005-0000-0000-0000C5250000}"/>
    <cellStyle name="Normal 57 4 4 6 2 2" xfId="18666" xr:uid="{00000000-0005-0000-0000-0000C6250000}"/>
    <cellStyle name="Normal 57 4 4 6 3" xfId="14257" xr:uid="{00000000-0005-0000-0000-0000C7250000}"/>
    <cellStyle name="Normal 57 4 4 7" xfId="21523" xr:uid="{00000000-0005-0000-0000-0000C8250000}"/>
    <cellStyle name="Normal 57 4 5" xfId="2431" xr:uid="{00000000-0005-0000-0000-0000C9250000}"/>
    <cellStyle name="Normal 57 4 5 2" xfId="2432" xr:uid="{00000000-0005-0000-0000-0000CA250000}"/>
    <cellStyle name="Normal 57 4 5 2 2" xfId="2433" xr:uid="{00000000-0005-0000-0000-0000CB250000}"/>
    <cellStyle name="Normal 57 4 5 2 2 2" xfId="5676" xr:uid="{00000000-0005-0000-0000-0000CC250000}"/>
    <cellStyle name="Normal 57 4 5 2 2 2 2" xfId="11645" xr:uid="{00000000-0005-0000-0000-0000CD250000}"/>
    <cellStyle name="Normal 57 4 5 2 2 2 2 2" xfId="19603" xr:uid="{00000000-0005-0000-0000-0000CE250000}"/>
    <cellStyle name="Normal 57 4 5 2 2 2 3" xfId="15194" xr:uid="{00000000-0005-0000-0000-0000CF250000}"/>
    <cellStyle name="Normal 57 4 5 2 2 3" xfId="8604" xr:uid="{00000000-0005-0000-0000-0000D0250000}"/>
    <cellStyle name="Normal 57 4 5 2 2 3 2" xfId="17059" xr:uid="{00000000-0005-0000-0000-0000D1250000}"/>
    <cellStyle name="Normal 57 4 5 2 2 4" xfId="9875" xr:uid="{00000000-0005-0000-0000-0000D2250000}"/>
    <cellStyle name="Normal 57 4 5 2 2 4 2" xfId="17859" xr:uid="{00000000-0005-0000-0000-0000D3250000}"/>
    <cellStyle name="Normal 57 4 5 2 2 5" xfId="13443" xr:uid="{00000000-0005-0000-0000-0000D4250000}"/>
    <cellStyle name="Normal 57 4 5 2 3" xfId="7029" xr:uid="{00000000-0005-0000-0000-0000D5250000}"/>
    <cellStyle name="Normal 57 4 5 2 3 2" xfId="12584" xr:uid="{00000000-0005-0000-0000-0000D6250000}"/>
    <cellStyle name="Normal 57 4 5 2 3 2 2" xfId="20535" xr:uid="{00000000-0005-0000-0000-0000D7250000}"/>
    <cellStyle name="Normal 57 4 5 2 3 3" xfId="16127" xr:uid="{00000000-0005-0000-0000-0000D8250000}"/>
    <cellStyle name="Normal 57 4 5 2 4" xfId="4657" xr:uid="{00000000-0005-0000-0000-0000D9250000}"/>
    <cellStyle name="Normal 57 4 5 2 4 2" xfId="10703" xr:uid="{00000000-0005-0000-0000-0000DA250000}"/>
    <cellStyle name="Normal 57 4 5 2 4 2 2" xfId="18671" xr:uid="{00000000-0005-0000-0000-0000DB250000}"/>
    <cellStyle name="Normal 57 4 5 2 4 3" xfId="14262" xr:uid="{00000000-0005-0000-0000-0000DC250000}"/>
    <cellStyle name="Normal 57 4 5 2 5" xfId="21528" xr:uid="{00000000-0005-0000-0000-0000DD250000}"/>
    <cellStyle name="Normal 57 4 5 3" xfId="2434" xr:uid="{00000000-0005-0000-0000-0000DE250000}"/>
    <cellStyle name="Normal 57 4 5 3 2" xfId="5675" xr:uid="{00000000-0005-0000-0000-0000DF250000}"/>
    <cellStyle name="Normal 57 4 5 3 2 2" xfId="11644" xr:uid="{00000000-0005-0000-0000-0000E0250000}"/>
    <cellStyle name="Normal 57 4 5 3 2 2 2" xfId="19602" xr:uid="{00000000-0005-0000-0000-0000E1250000}"/>
    <cellStyle name="Normal 57 4 5 3 2 3" xfId="15193" xr:uid="{00000000-0005-0000-0000-0000E2250000}"/>
    <cellStyle name="Normal 57 4 5 3 3" xfId="8605" xr:uid="{00000000-0005-0000-0000-0000E3250000}"/>
    <cellStyle name="Normal 57 4 5 3 3 2" xfId="17060" xr:uid="{00000000-0005-0000-0000-0000E4250000}"/>
    <cellStyle name="Normal 57 4 5 3 4" xfId="9876" xr:uid="{00000000-0005-0000-0000-0000E5250000}"/>
    <cellStyle name="Normal 57 4 5 3 4 2" xfId="17860" xr:uid="{00000000-0005-0000-0000-0000E6250000}"/>
    <cellStyle name="Normal 57 4 5 3 5" xfId="13444" xr:uid="{00000000-0005-0000-0000-0000E7250000}"/>
    <cellStyle name="Normal 57 4 5 4" xfId="7028" xr:uid="{00000000-0005-0000-0000-0000E8250000}"/>
    <cellStyle name="Normal 57 4 5 4 2" xfId="12583" xr:uid="{00000000-0005-0000-0000-0000E9250000}"/>
    <cellStyle name="Normal 57 4 5 4 2 2" xfId="20534" xr:uid="{00000000-0005-0000-0000-0000EA250000}"/>
    <cellStyle name="Normal 57 4 5 4 3" xfId="16126" xr:uid="{00000000-0005-0000-0000-0000EB250000}"/>
    <cellStyle name="Normal 57 4 5 5" xfId="4656" xr:uid="{00000000-0005-0000-0000-0000EC250000}"/>
    <cellStyle name="Normal 57 4 5 5 2" xfId="10702" xr:uid="{00000000-0005-0000-0000-0000ED250000}"/>
    <cellStyle name="Normal 57 4 5 5 2 2" xfId="18670" xr:uid="{00000000-0005-0000-0000-0000EE250000}"/>
    <cellStyle name="Normal 57 4 5 5 3" xfId="14261" xr:uid="{00000000-0005-0000-0000-0000EF250000}"/>
    <cellStyle name="Normal 57 4 5 6" xfId="21527" xr:uid="{00000000-0005-0000-0000-0000F0250000}"/>
    <cellStyle name="Normal 57 4 6" xfId="2435" xr:uid="{00000000-0005-0000-0000-0000F1250000}"/>
    <cellStyle name="Normal 57 4 6 2" xfId="2436" xr:uid="{00000000-0005-0000-0000-0000F2250000}"/>
    <cellStyle name="Normal 57 4 6 2 2" xfId="2437" xr:uid="{00000000-0005-0000-0000-0000F3250000}"/>
    <cellStyle name="Normal 57 4 6 2 2 2" xfId="5678" xr:uid="{00000000-0005-0000-0000-0000F4250000}"/>
    <cellStyle name="Normal 57 4 6 2 2 2 2" xfId="11647" xr:uid="{00000000-0005-0000-0000-0000F5250000}"/>
    <cellStyle name="Normal 57 4 6 2 2 2 2 2" xfId="19605" xr:uid="{00000000-0005-0000-0000-0000F6250000}"/>
    <cellStyle name="Normal 57 4 6 2 2 2 3" xfId="15196" xr:uid="{00000000-0005-0000-0000-0000F7250000}"/>
    <cellStyle name="Normal 57 4 6 2 2 3" xfId="8606" xr:uid="{00000000-0005-0000-0000-0000F8250000}"/>
    <cellStyle name="Normal 57 4 6 2 2 3 2" xfId="17061" xr:uid="{00000000-0005-0000-0000-0000F9250000}"/>
    <cellStyle name="Normal 57 4 6 2 2 4" xfId="9877" xr:uid="{00000000-0005-0000-0000-0000FA250000}"/>
    <cellStyle name="Normal 57 4 6 2 2 4 2" xfId="17861" xr:uid="{00000000-0005-0000-0000-0000FB250000}"/>
    <cellStyle name="Normal 57 4 6 2 2 5" xfId="13445" xr:uid="{00000000-0005-0000-0000-0000FC250000}"/>
    <cellStyle name="Normal 57 4 6 2 3" xfId="7031" xr:uid="{00000000-0005-0000-0000-0000FD250000}"/>
    <cellStyle name="Normal 57 4 6 2 3 2" xfId="12586" xr:uid="{00000000-0005-0000-0000-0000FE250000}"/>
    <cellStyle name="Normal 57 4 6 2 3 2 2" xfId="20537" xr:uid="{00000000-0005-0000-0000-0000FF250000}"/>
    <cellStyle name="Normal 57 4 6 2 3 3" xfId="16129" xr:uid="{00000000-0005-0000-0000-000000260000}"/>
    <cellStyle name="Normal 57 4 6 2 4" xfId="4659" xr:uid="{00000000-0005-0000-0000-000001260000}"/>
    <cellStyle name="Normal 57 4 6 2 4 2" xfId="10705" xr:uid="{00000000-0005-0000-0000-000002260000}"/>
    <cellStyle name="Normal 57 4 6 2 4 2 2" xfId="18673" xr:uid="{00000000-0005-0000-0000-000003260000}"/>
    <cellStyle name="Normal 57 4 6 2 4 3" xfId="14264" xr:uid="{00000000-0005-0000-0000-000004260000}"/>
    <cellStyle name="Normal 57 4 6 2 5" xfId="21530" xr:uid="{00000000-0005-0000-0000-000005260000}"/>
    <cellStyle name="Normal 57 4 6 3" xfId="2438" xr:uid="{00000000-0005-0000-0000-000006260000}"/>
    <cellStyle name="Normal 57 4 6 3 2" xfId="5677" xr:uid="{00000000-0005-0000-0000-000007260000}"/>
    <cellStyle name="Normal 57 4 6 3 2 2" xfId="11646" xr:uid="{00000000-0005-0000-0000-000008260000}"/>
    <cellStyle name="Normal 57 4 6 3 2 2 2" xfId="19604" xr:uid="{00000000-0005-0000-0000-000009260000}"/>
    <cellStyle name="Normal 57 4 6 3 2 3" xfId="15195" xr:uid="{00000000-0005-0000-0000-00000A260000}"/>
    <cellStyle name="Normal 57 4 6 3 3" xfId="8607" xr:uid="{00000000-0005-0000-0000-00000B260000}"/>
    <cellStyle name="Normal 57 4 6 3 3 2" xfId="17062" xr:uid="{00000000-0005-0000-0000-00000C260000}"/>
    <cellStyle name="Normal 57 4 6 3 4" xfId="9878" xr:uid="{00000000-0005-0000-0000-00000D260000}"/>
    <cellStyle name="Normal 57 4 6 3 4 2" xfId="17862" xr:uid="{00000000-0005-0000-0000-00000E260000}"/>
    <cellStyle name="Normal 57 4 6 3 5" xfId="13446" xr:uid="{00000000-0005-0000-0000-00000F260000}"/>
    <cellStyle name="Normal 57 4 6 4" xfId="7030" xr:uid="{00000000-0005-0000-0000-000010260000}"/>
    <cellStyle name="Normal 57 4 6 4 2" xfId="12585" xr:uid="{00000000-0005-0000-0000-000011260000}"/>
    <cellStyle name="Normal 57 4 6 4 2 2" xfId="20536" xr:uid="{00000000-0005-0000-0000-000012260000}"/>
    <cellStyle name="Normal 57 4 6 4 3" xfId="16128" xr:uid="{00000000-0005-0000-0000-000013260000}"/>
    <cellStyle name="Normal 57 4 6 5" xfId="4658" xr:uid="{00000000-0005-0000-0000-000014260000}"/>
    <cellStyle name="Normal 57 4 6 5 2" xfId="10704" xr:uid="{00000000-0005-0000-0000-000015260000}"/>
    <cellStyle name="Normal 57 4 6 5 2 2" xfId="18672" xr:uid="{00000000-0005-0000-0000-000016260000}"/>
    <cellStyle name="Normal 57 4 6 5 3" xfId="14263" xr:uid="{00000000-0005-0000-0000-000017260000}"/>
    <cellStyle name="Normal 57 4 6 6" xfId="21529" xr:uid="{00000000-0005-0000-0000-000018260000}"/>
    <cellStyle name="Normal 57 4 7" xfId="2439" xr:uid="{00000000-0005-0000-0000-000019260000}"/>
    <cellStyle name="Normal 57 4 7 2" xfId="2440" xr:uid="{00000000-0005-0000-0000-00001A260000}"/>
    <cellStyle name="Normal 57 4 7 2 2" xfId="5679" xr:uid="{00000000-0005-0000-0000-00001B260000}"/>
    <cellStyle name="Normal 57 4 7 2 2 2" xfId="11648" xr:uid="{00000000-0005-0000-0000-00001C260000}"/>
    <cellStyle name="Normal 57 4 7 2 2 2 2" xfId="19606" xr:uid="{00000000-0005-0000-0000-00001D260000}"/>
    <cellStyle name="Normal 57 4 7 2 2 3" xfId="15197" xr:uid="{00000000-0005-0000-0000-00001E260000}"/>
    <cellStyle name="Normal 57 4 7 2 3" xfId="8608" xr:uid="{00000000-0005-0000-0000-00001F260000}"/>
    <cellStyle name="Normal 57 4 7 2 3 2" xfId="17063" xr:uid="{00000000-0005-0000-0000-000020260000}"/>
    <cellStyle name="Normal 57 4 7 2 4" xfId="9879" xr:uid="{00000000-0005-0000-0000-000021260000}"/>
    <cellStyle name="Normal 57 4 7 2 4 2" xfId="17863" xr:uid="{00000000-0005-0000-0000-000022260000}"/>
    <cellStyle name="Normal 57 4 7 2 5" xfId="13447" xr:uid="{00000000-0005-0000-0000-000023260000}"/>
    <cellStyle name="Normal 57 4 7 3" xfId="7032" xr:uid="{00000000-0005-0000-0000-000024260000}"/>
    <cellStyle name="Normal 57 4 7 3 2" xfId="12587" xr:uid="{00000000-0005-0000-0000-000025260000}"/>
    <cellStyle name="Normal 57 4 7 3 2 2" xfId="20538" xr:uid="{00000000-0005-0000-0000-000026260000}"/>
    <cellStyle name="Normal 57 4 7 3 3" xfId="16130" xr:uid="{00000000-0005-0000-0000-000027260000}"/>
    <cellStyle name="Normal 57 4 7 4" xfId="4660" xr:uid="{00000000-0005-0000-0000-000028260000}"/>
    <cellStyle name="Normal 57 4 7 4 2" xfId="10706" xr:uid="{00000000-0005-0000-0000-000029260000}"/>
    <cellStyle name="Normal 57 4 7 4 2 2" xfId="18674" xr:uid="{00000000-0005-0000-0000-00002A260000}"/>
    <cellStyle name="Normal 57 4 7 4 3" xfId="14265" xr:uid="{00000000-0005-0000-0000-00002B260000}"/>
    <cellStyle name="Normal 57 4 7 5" xfId="21531" xr:uid="{00000000-0005-0000-0000-00002C260000}"/>
    <cellStyle name="Normal 57 4 8" xfId="2441" xr:uid="{00000000-0005-0000-0000-00002D260000}"/>
    <cellStyle name="Normal 57 4 8 2" xfId="5662" xr:uid="{00000000-0005-0000-0000-00002E260000}"/>
    <cellStyle name="Normal 57 4 8 2 2" xfId="11631" xr:uid="{00000000-0005-0000-0000-00002F260000}"/>
    <cellStyle name="Normal 57 4 8 2 2 2" xfId="19589" xr:uid="{00000000-0005-0000-0000-000030260000}"/>
    <cellStyle name="Normal 57 4 8 2 3" xfId="15180" xr:uid="{00000000-0005-0000-0000-000031260000}"/>
    <cellStyle name="Normal 57 4 8 3" xfId="8609" xr:uid="{00000000-0005-0000-0000-000032260000}"/>
    <cellStyle name="Normal 57 4 8 3 2" xfId="17064" xr:uid="{00000000-0005-0000-0000-000033260000}"/>
    <cellStyle name="Normal 57 4 8 4" xfId="9880" xr:uid="{00000000-0005-0000-0000-000034260000}"/>
    <cellStyle name="Normal 57 4 8 4 2" xfId="17864" xr:uid="{00000000-0005-0000-0000-000035260000}"/>
    <cellStyle name="Normal 57 4 8 5" xfId="13448" xr:uid="{00000000-0005-0000-0000-000036260000}"/>
    <cellStyle name="Normal 57 4 9" xfId="7015" xr:uid="{00000000-0005-0000-0000-000037260000}"/>
    <cellStyle name="Normal 57 4 9 2" xfId="12570" xr:uid="{00000000-0005-0000-0000-000038260000}"/>
    <cellStyle name="Normal 57 4 9 2 2" xfId="20521" xr:uid="{00000000-0005-0000-0000-000039260000}"/>
    <cellStyle name="Normal 57 4 9 3" xfId="16113" xr:uid="{00000000-0005-0000-0000-00003A260000}"/>
    <cellStyle name="Normal 57 5" xfId="2442" xr:uid="{00000000-0005-0000-0000-00003B260000}"/>
    <cellStyle name="Normal 57 5 10" xfId="7033" xr:uid="{00000000-0005-0000-0000-00003C260000}"/>
    <cellStyle name="Normal 57 5 10 2" xfId="12588" xr:uid="{00000000-0005-0000-0000-00003D260000}"/>
    <cellStyle name="Normal 57 5 10 2 2" xfId="20539" xr:uid="{00000000-0005-0000-0000-00003E260000}"/>
    <cellStyle name="Normal 57 5 10 3" xfId="16131" xr:uid="{00000000-0005-0000-0000-00003F260000}"/>
    <cellStyle name="Normal 57 5 11" xfId="4661" xr:uid="{00000000-0005-0000-0000-000040260000}"/>
    <cellStyle name="Normal 57 5 11 2" xfId="10707" xr:uid="{00000000-0005-0000-0000-000041260000}"/>
    <cellStyle name="Normal 57 5 11 2 2" xfId="18675" xr:uid="{00000000-0005-0000-0000-000042260000}"/>
    <cellStyle name="Normal 57 5 11 3" xfId="14266" xr:uid="{00000000-0005-0000-0000-000043260000}"/>
    <cellStyle name="Normal 57 5 12" xfId="21532" xr:uid="{00000000-0005-0000-0000-000044260000}"/>
    <cellStyle name="Normal 57 5 2" xfId="2443" xr:uid="{00000000-0005-0000-0000-000045260000}"/>
    <cellStyle name="Normal 57 5 2 2" xfId="2444" xr:uid="{00000000-0005-0000-0000-000046260000}"/>
    <cellStyle name="Normal 57 5 2 2 2" xfId="2445" xr:uid="{00000000-0005-0000-0000-000047260000}"/>
    <cellStyle name="Normal 57 5 2 2 2 2" xfId="2446" xr:uid="{00000000-0005-0000-0000-000048260000}"/>
    <cellStyle name="Normal 57 5 2 2 2 2 2" xfId="5683" xr:uid="{00000000-0005-0000-0000-000049260000}"/>
    <cellStyle name="Normal 57 5 2 2 2 2 2 2" xfId="11652" xr:uid="{00000000-0005-0000-0000-00004A260000}"/>
    <cellStyle name="Normal 57 5 2 2 2 2 2 2 2" xfId="19610" xr:uid="{00000000-0005-0000-0000-00004B260000}"/>
    <cellStyle name="Normal 57 5 2 2 2 2 2 3" xfId="15201" xr:uid="{00000000-0005-0000-0000-00004C260000}"/>
    <cellStyle name="Normal 57 5 2 2 2 2 3" xfId="8610" xr:uid="{00000000-0005-0000-0000-00004D260000}"/>
    <cellStyle name="Normal 57 5 2 2 2 2 3 2" xfId="17065" xr:uid="{00000000-0005-0000-0000-00004E260000}"/>
    <cellStyle name="Normal 57 5 2 2 2 2 4" xfId="9881" xr:uid="{00000000-0005-0000-0000-00004F260000}"/>
    <cellStyle name="Normal 57 5 2 2 2 2 4 2" xfId="17865" xr:uid="{00000000-0005-0000-0000-000050260000}"/>
    <cellStyle name="Normal 57 5 2 2 2 2 5" xfId="13449" xr:uid="{00000000-0005-0000-0000-000051260000}"/>
    <cellStyle name="Normal 57 5 2 2 2 3" xfId="7036" xr:uid="{00000000-0005-0000-0000-000052260000}"/>
    <cellStyle name="Normal 57 5 2 2 2 3 2" xfId="12591" xr:uid="{00000000-0005-0000-0000-000053260000}"/>
    <cellStyle name="Normal 57 5 2 2 2 3 2 2" xfId="20542" xr:uid="{00000000-0005-0000-0000-000054260000}"/>
    <cellStyle name="Normal 57 5 2 2 2 3 3" xfId="16134" xr:uid="{00000000-0005-0000-0000-000055260000}"/>
    <cellStyle name="Normal 57 5 2 2 2 4" xfId="4664" xr:uid="{00000000-0005-0000-0000-000056260000}"/>
    <cellStyle name="Normal 57 5 2 2 2 4 2" xfId="10710" xr:uid="{00000000-0005-0000-0000-000057260000}"/>
    <cellStyle name="Normal 57 5 2 2 2 4 2 2" xfId="18678" xr:uid="{00000000-0005-0000-0000-000058260000}"/>
    <cellStyle name="Normal 57 5 2 2 2 4 3" xfId="14269" xr:uid="{00000000-0005-0000-0000-000059260000}"/>
    <cellStyle name="Normal 57 5 2 2 2 5" xfId="21535" xr:uid="{00000000-0005-0000-0000-00005A260000}"/>
    <cellStyle name="Normal 57 5 2 2 3" xfId="2447" xr:uid="{00000000-0005-0000-0000-00005B260000}"/>
    <cellStyle name="Normal 57 5 2 2 3 2" xfId="5682" xr:uid="{00000000-0005-0000-0000-00005C260000}"/>
    <cellStyle name="Normal 57 5 2 2 3 2 2" xfId="11651" xr:uid="{00000000-0005-0000-0000-00005D260000}"/>
    <cellStyle name="Normal 57 5 2 2 3 2 2 2" xfId="19609" xr:uid="{00000000-0005-0000-0000-00005E260000}"/>
    <cellStyle name="Normal 57 5 2 2 3 2 3" xfId="15200" xr:uid="{00000000-0005-0000-0000-00005F260000}"/>
    <cellStyle name="Normal 57 5 2 2 3 3" xfId="8611" xr:uid="{00000000-0005-0000-0000-000060260000}"/>
    <cellStyle name="Normal 57 5 2 2 3 3 2" xfId="17066" xr:uid="{00000000-0005-0000-0000-000061260000}"/>
    <cellStyle name="Normal 57 5 2 2 3 4" xfId="9882" xr:uid="{00000000-0005-0000-0000-000062260000}"/>
    <cellStyle name="Normal 57 5 2 2 3 4 2" xfId="17866" xr:uid="{00000000-0005-0000-0000-000063260000}"/>
    <cellStyle name="Normal 57 5 2 2 3 5" xfId="13450" xr:uid="{00000000-0005-0000-0000-000064260000}"/>
    <cellStyle name="Normal 57 5 2 2 4" xfId="7035" xr:uid="{00000000-0005-0000-0000-000065260000}"/>
    <cellStyle name="Normal 57 5 2 2 4 2" xfId="12590" xr:uid="{00000000-0005-0000-0000-000066260000}"/>
    <cellStyle name="Normal 57 5 2 2 4 2 2" xfId="20541" xr:uid="{00000000-0005-0000-0000-000067260000}"/>
    <cellStyle name="Normal 57 5 2 2 4 3" xfId="16133" xr:uid="{00000000-0005-0000-0000-000068260000}"/>
    <cellStyle name="Normal 57 5 2 2 5" xfId="4663" xr:uid="{00000000-0005-0000-0000-000069260000}"/>
    <cellStyle name="Normal 57 5 2 2 5 2" xfId="10709" xr:uid="{00000000-0005-0000-0000-00006A260000}"/>
    <cellStyle name="Normal 57 5 2 2 5 2 2" xfId="18677" xr:uid="{00000000-0005-0000-0000-00006B260000}"/>
    <cellStyle name="Normal 57 5 2 2 5 3" xfId="14268" xr:uid="{00000000-0005-0000-0000-00006C260000}"/>
    <cellStyle name="Normal 57 5 2 2 6" xfId="21534" xr:uid="{00000000-0005-0000-0000-00006D260000}"/>
    <cellStyle name="Normal 57 5 2 3" xfId="2448" xr:uid="{00000000-0005-0000-0000-00006E260000}"/>
    <cellStyle name="Normal 57 5 2 3 2" xfId="2449" xr:uid="{00000000-0005-0000-0000-00006F260000}"/>
    <cellStyle name="Normal 57 5 2 3 2 2" xfId="5684" xr:uid="{00000000-0005-0000-0000-000070260000}"/>
    <cellStyle name="Normal 57 5 2 3 2 2 2" xfId="11653" xr:uid="{00000000-0005-0000-0000-000071260000}"/>
    <cellStyle name="Normal 57 5 2 3 2 2 2 2" xfId="19611" xr:uid="{00000000-0005-0000-0000-000072260000}"/>
    <cellStyle name="Normal 57 5 2 3 2 2 3" xfId="15202" xr:uid="{00000000-0005-0000-0000-000073260000}"/>
    <cellStyle name="Normal 57 5 2 3 2 3" xfId="8612" xr:uid="{00000000-0005-0000-0000-000074260000}"/>
    <cellStyle name="Normal 57 5 2 3 2 3 2" xfId="17067" xr:uid="{00000000-0005-0000-0000-000075260000}"/>
    <cellStyle name="Normal 57 5 2 3 2 4" xfId="9883" xr:uid="{00000000-0005-0000-0000-000076260000}"/>
    <cellStyle name="Normal 57 5 2 3 2 4 2" xfId="17867" xr:uid="{00000000-0005-0000-0000-000077260000}"/>
    <cellStyle name="Normal 57 5 2 3 2 5" xfId="13451" xr:uid="{00000000-0005-0000-0000-000078260000}"/>
    <cellStyle name="Normal 57 5 2 3 3" xfId="7037" xr:uid="{00000000-0005-0000-0000-000079260000}"/>
    <cellStyle name="Normal 57 5 2 3 3 2" xfId="12592" xr:uid="{00000000-0005-0000-0000-00007A260000}"/>
    <cellStyle name="Normal 57 5 2 3 3 2 2" xfId="20543" xr:uid="{00000000-0005-0000-0000-00007B260000}"/>
    <cellStyle name="Normal 57 5 2 3 3 3" xfId="16135" xr:uid="{00000000-0005-0000-0000-00007C260000}"/>
    <cellStyle name="Normal 57 5 2 3 4" xfId="4665" xr:uid="{00000000-0005-0000-0000-00007D260000}"/>
    <cellStyle name="Normal 57 5 2 3 4 2" xfId="10711" xr:uid="{00000000-0005-0000-0000-00007E260000}"/>
    <cellStyle name="Normal 57 5 2 3 4 2 2" xfId="18679" xr:uid="{00000000-0005-0000-0000-00007F260000}"/>
    <cellStyle name="Normal 57 5 2 3 4 3" xfId="14270" xr:uid="{00000000-0005-0000-0000-000080260000}"/>
    <cellStyle name="Normal 57 5 2 3 5" xfId="21536" xr:uid="{00000000-0005-0000-0000-000081260000}"/>
    <cellStyle name="Normal 57 5 2 4" xfId="2450" xr:uid="{00000000-0005-0000-0000-000082260000}"/>
    <cellStyle name="Normal 57 5 2 4 2" xfId="5681" xr:uid="{00000000-0005-0000-0000-000083260000}"/>
    <cellStyle name="Normal 57 5 2 4 2 2" xfId="11650" xr:uid="{00000000-0005-0000-0000-000084260000}"/>
    <cellStyle name="Normal 57 5 2 4 2 2 2" xfId="19608" xr:uid="{00000000-0005-0000-0000-000085260000}"/>
    <cellStyle name="Normal 57 5 2 4 2 3" xfId="15199" xr:uid="{00000000-0005-0000-0000-000086260000}"/>
    <cellStyle name="Normal 57 5 2 4 3" xfId="8613" xr:uid="{00000000-0005-0000-0000-000087260000}"/>
    <cellStyle name="Normal 57 5 2 4 3 2" xfId="17068" xr:uid="{00000000-0005-0000-0000-000088260000}"/>
    <cellStyle name="Normal 57 5 2 4 4" xfId="9884" xr:uid="{00000000-0005-0000-0000-000089260000}"/>
    <cellStyle name="Normal 57 5 2 4 4 2" xfId="17868" xr:uid="{00000000-0005-0000-0000-00008A260000}"/>
    <cellStyle name="Normal 57 5 2 4 5" xfId="13452" xr:uid="{00000000-0005-0000-0000-00008B260000}"/>
    <cellStyle name="Normal 57 5 2 5" xfId="7034" xr:uid="{00000000-0005-0000-0000-00008C260000}"/>
    <cellStyle name="Normal 57 5 2 5 2" xfId="12589" xr:uid="{00000000-0005-0000-0000-00008D260000}"/>
    <cellStyle name="Normal 57 5 2 5 2 2" xfId="20540" xr:uid="{00000000-0005-0000-0000-00008E260000}"/>
    <cellStyle name="Normal 57 5 2 5 3" xfId="16132" xr:uid="{00000000-0005-0000-0000-00008F260000}"/>
    <cellStyle name="Normal 57 5 2 6" xfId="4662" xr:uid="{00000000-0005-0000-0000-000090260000}"/>
    <cellStyle name="Normal 57 5 2 6 2" xfId="10708" xr:uid="{00000000-0005-0000-0000-000091260000}"/>
    <cellStyle name="Normal 57 5 2 6 2 2" xfId="18676" xr:uid="{00000000-0005-0000-0000-000092260000}"/>
    <cellStyle name="Normal 57 5 2 6 3" xfId="14267" xr:uid="{00000000-0005-0000-0000-000093260000}"/>
    <cellStyle name="Normal 57 5 2 7" xfId="21533" xr:uid="{00000000-0005-0000-0000-000094260000}"/>
    <cellStyle name="Normal 57 5 3" xfId="2451" xr:uid="{00000000-0005-0000-0000-000095260000}"/>
    <cellStyle name="Normal 57 5 3 2" xfId="2452" xr:uid="{00000000-0005-0000-0000-000096260000}"/>
    <cellStyle name="Normal 57 5 3 2 2" xfId="2453" xr:uid="{00000000-0005-0000-0000-000097260000}"/>
    <cellStyle name="Normal 57 5 3 2 2 2" xfId="2454" xr:uid="{00000000-0005-0000-0000-000098260000}"/>
    <cellStyle name="Normal 57 5 3 2 2 2 2" xfId="5687" xr:uid="{00000000-0005-0000-0000-000099260000}"/>
    <cellStyle name="Normal 57 5 3 2 2 2 2 2" xfId="11656" xr:uid="{00000000-0005-0000-0000-00009A260000}"/>
    <cellStyle name="Normal 57 5 3 2 2 2 2 2 2" xfId="19614" xr:uid="{00000000-0005-0000-0000-00009B260000}"/>
    <cellStyle name="Normal 57 5 3 2 2 2 2 3" xfId="15205" xr:uid="{00000000-0005-0000-0000-00009C260000}"/>
    <cellStyle name="Normal 57 5 3 2 2 2 3" xfId="8614" xr:uid="{00000000-0005-0000-0000-00009D260000}"/>
    <cellStyle name="Normal 57 5 3 2 2 2 3 2" xfId="17069" xr:uid="{00000000-0005-0000-0000-00009E260000}"/>
    <cellStyle name="Normal 57 5 3 2 2 2 4" xfId="9885" xr:uid="{00000000-0005-0000-0000-00009F260000}"/>
    <cellStyle name="Normal 57 5 3 2 2 2 4 2" xfId="17869" xr:uid="{00000000-0005-0000-0000-0000A0260000}"/>
    <cellStyle name="Normal 57 5 3 2 2 2 5" xfId="13453" xr:uid="{00000000-0005-0000-0000-0000A1260000}"/>
    <cellStyle name="Normal 57 5 3 2 2 3" xfId="7040" xr:uid="{00000000-0005-0000-0000-0000A2260000}"/>
    <cellStyle name="Normal 57 5 3 2 2 3 2" xfId="12595" xr:uid="{00000000-0005-0000-0000-0000A3260000}"/>
    <cellStyle name="Normal 57 5 3 2 2 3 2 2" xfId="20546" xr:uid="{00000000-0005-0000-0000-0000A4260000}"/>
    <cellStyle name="Normal 57 5 3 2 2 3 3" xfId="16138" xr:uid="{00000000-0005-0000-0000-0000A5260000}"/>
    <cellStyle name="Normal 57 5 3 2 2 4" xfId="4668" xr:uid="{00000000-0005-0000-0000-0000A6260000}"/>
    <cellStyle name="Normal 57 5 3 2 2 4 2" xfId="10714" xr:uid="{00000000-0005-0000-0000-0000A7260000}"/>
    <cellStyle name="Normal 57 5 3 2 2 4 2 2" xfId="18682" xr:uid="{00000000-0005-0000-0000-0000A8260000}"/>
    <cellStyle name="Normal 57 5 3 2 2 4 3" xfId="14273" xr:uid="{00000000-0005-0000-0000-0000A9260000}"/>
    <cellStyle name="Normal 57 5 3 2 2 5" xfId="21539" xr:uid="{00000000-0005-0000-0000-0000AA260000}"/>
    <cellStyle name="Normal 57 5 3 2 3" xfId="2455" xr:uid="{00000000-0005-0000-0000-0000AB260000}"/>
    <cellStyle name="Normal 57 5 3 2 3 2" xfId="5686" xr:uid="{00000000-0005-0000-0000-0000AC260000}"/>
    <cellStyle name="Normal 57 5 3 2 3 2 2" xfId="11655" xr:uid="{00000000-0005-0000-0000-0000AD260000}"/>
    <cellStyle name="Normal 57 5 3 2 3 2 2 2" xfId="19613" xr:uid="{00000000-0005-0000-0000-0000AE260000}"/>
    <cellStyle name="Normal 57 5 3 2 3 2 3" xfId="15204" xr:uid="{00000000-0005-0000-0000-0000AF260000}"/>
    <cellStyle name="Normal 57 5 3 2 3 3" xfId="8615" xr:uid="{00000000-0005-0000-0000-0000B0260000}"/>
    <cellStyle name="Normal 57 5 3 2 3 3 2" xfId="17070" xr:uid="{00000000-0005-0000-0000-0000B1260000}"/>
    <cellStyle name="Normal 57 5 3 2 3 4" xfId="9886" xr:uid="{00000000-0005-0000-0000-0000B2260000}"/>
    <cellStyle name="Normal 57 5 3 2 3 4 2" xfId="17870" xr:uid="{00000000-0005-0000-0000-0000B3260000}"/>
    <cellStyle name="Normal 57 5 3 2 3 5" xfId="13454" xr:uid="{00000000-0005-0000-0000-0000B4260000}"/>
    <cellStyle name="Normal 57 5 3 2 4" xfId="7039" xr:uid="{00000000-0005-0000-0000-0000B5260000}"/>
    <cellStyle name="Normal 57 5 3 2 4 2" xfId="12594" xr:uid="{00000000-0005-0000-0000-0000B6260000}"/>
    <cellStyle name="Normal 57 5 3 2 4 2 2" xfId="20545" xr:uid="{00000000-0005-0000-0000-0000B7260000}"/>
    <cellStyle name="Normal 57 5 3 2 4 3" xfId="16137" xr:uid="{00000000-0005-0000-0000-0000B8260000}"/>
    <cellStyle name="Normal 57 5 3 2 5" xfId="4667" xr:uid="{00000000-0005-0000-0000-0000B9260000}"/>
    <cellStyle name="Normal 57 5 3 2 5 2" xfId="10713" xr:uid="{00000000-0005-0000-0000-0000BA260000}"/>
    <cellStyle name="Normal 57 5 3 2 5 2 2" xfId="18681" xr:uid="{00000000-0005-0000-0000-0000BB260000}"/>
    <cellStyle name="Normal 57 5 3 2 5 3" xfId="14272" xr:uid="{00000000-0005-0000-0000-0000BC260000}"/>
    <cellStyle name="Normal 57 5 3 2 6" xfId="21538" xr:uid="{00000000-0005-0000-0000-0000BD260000}"/>
    <cellStyle name="Normal 57 5 3 3" xfId="2456" xr:uid="{00000000-0005-0000-0000-0000BE260000}"/>
    <cellStyle name="Normal 57 5 3 3 2" xfId="2457" xr:uid="{00000000-0005-0000-0000-0000BF260000}"/>
    <cellStyle name="Normal 57 5 3 3 2 2" xfId="5688" xr:uid="{00000000-0005-0000-0000-0000C0260000}"/>
    <cellStyle name="Normal 57 5 3 3 2 2 2" xfId="11657" xr:uid="{00000000-0005-0000-0000-0000C1260000}"/>
    <cellStyle name="Normal 57 5 3 3 2 2 2 2" xfId="19615" xr:uid="{00000000-0005-0000-0000-0000C2260000}"/>
    <cellStyle name="Normal 57 5 3 3 2 2 3" xfId="15206" xr:uid="{00000000-0005-0000-0000-0000C3260000}"/>
    <cellStyle name="Normal 57 5 3 3 2 3" xfId="8616" xr:uid="{00000000-0005-0000-0000-0000C4260000}"/>
    <cellStyle name="Normal 57 5 3 3 2 3 2" xfId="17071" xr:uid="{00000000-0005-0000-0000-0000C5260000}"/>
    <cellStyle name="Normal 57 5 3 3 2 4" xfId="9887" xr:uid="{00000000-0005-0000-0000-0000C6260000}"/>
    <cellStyle name="Normal 57 5 3 3 2 4 2" xfId="17871" xr:uid="{00000000-0005-0000-0000-0000C7260000}"/>
    <cellStyle name="Normal 57 5 3 3 2 5" xfId="13455" xr:uid="{00000000-0005-0000-0000-0000C8260000}"/>
    <cellStyle name="Normal 57 5 3 3 3" xfId="7041" xr:uid="{00000000-0005-0000-0000-0000C9260000}"/>
    <cellStyle name="Normal 57 5 3 3 3 2" xfId="12596" xr:uid="{00000000-0005-0000-0000-0000CA260000}"/>
    <cellStyle name="Normal 57 5 3 3 3 2 2" xfId="20547" xr:uid="{00000000-0005-0000-0000-0000CB260000}"/>
    <cellStyle name="Normal 57 5 3 3 3 3" xfId="16139" xr:uid="{00000000-0005-0000-0000-0000CC260000}"/>
    <cellStyle name="Normal 57 5 3 3 4" xfId="4669" xr:uid="{00000000-0005-0000-0000-0000CD260000}"/>
    <cellStyle name="Normal 57 5 3 3 4 2" xfId="10715" xr:uid="{00000000-0005-0000-0000-0000CE260000}"/>
    <cellStyle name="Normal 57 5 3 3 4 2 2" xfId="18683" xr:uid="{00000000-0005-0000-0000-0000CF260000}"/>
    <cellStyle name="Normal 57 5 3 3 4 3" xfId="14274" xr:uid="{00000000-0005-0000-0000-0000D0260000}"/>
    <cellStyle name="Normal 57 5 3 3 5" xfId="21540" xr:uid="{00000000-0005-0000-0000-0000D1260000}"/>
    <cellStyle name="Normal 57 5 3 4" xfId="2458" xr:uid="{00000000-0005-0000-0000-0000D2260000}"/>
    <cellStyle name="Normal 57 5 3 4 2" xfId="5685" xr:uid="{00000000-0005-0000-0000-0000D3260000}"/>
    <cellStyle name="Normal 57 5 3 4 2 2" xfId="11654" xr:uid="{00000000-0005-0000-0000-0000D4260000}"/>
    <cellStyle name="Normal 57 5 3 4 2 2 2" xfId="19612" xr:uid="{00000000-0005-0000-0000-0000D5260000}"/>
    <cellStyle name="Normal 57 5 3 4 2 3" xfId="15203" xr:uid="{00000000-0005-0000-0000-0000D6260000}"/>
    <cellStyle name="Normal 57 5 3 4 3" xfId="8617" xr:uid="{00000000-0005-0000-0000-0000D7260000}"/>
    <cellStyle name="Normal 57 5 3 4 3 2" xfId="17072" xr:uid="{00000000-0005-0000-0000-0000D8260000}"/>
    <cellStyle name="Normal 57 5 3 4 4" xfId="9888" xr:uid="{00000000-0005-0000-0000-0000D9260000}"/>
    <cellStyle name="Normal 57 5 3 4 4 2" xfId="17872" xr:uid="{00000000-0005-0000-0000-0000DA260000}"/>
    <cellStyle name="Normal 57 5 3 4 5" xfId="13456" xr:uid="{00000000-0005-0000-0000-0000DB260000}"/>
    <cellStyle name="Normal 57 5 3 5" xfId="7038" xr:uid="{00000000-0005-0000-0000-0000DC260000}"/>
    <cellStyle name="Normal 57 5 3 5 2" xfId="12593" xr:uid="{00000000-0005-0000-0000-0000DD260000}"/>
    <cellStyle name="Normal 57 5 3 5 2 2" xfId="20544" xr:uid="{00000000-0005-0000-0000-0000DE260000}"/>
    <cellStyle name="Normal 57 5 3 5 3" xfId="16136" xr:uid="{00000000-0005-0000-0000-0000DF260000}"/>
    <cellStyle name="Normal 57 5 3 6" xfId="4666" xr:uid="{00000000-0005-0000-0000-0000E0260000}"/>
    <cellStyle name="Normal 57 5 3 6 2" xfId="10712" xr:uid="{00000000-0005-0000-0000-0000E1260000}"/>
    <cellStyle name="Normal 57 5 3 6 2 2" xfId="18680" xr:uid="{00000000-0005-0000-0000-0000E2260000}"/>
    <cellStyle name="Normal 57 5 3 6 3" xfId="14271" xr:uid="{00000000-0005-0000-0000-0000E3260000}"/>
    <cellStyle name="Normal 57 5 3 7" xfId="21537" xr:uid="{00000000-0005-0000-0000-0000E4260000}"/>
    <cellStyle name="Normal 57 5 4" xfId="2459" xr:uid="{00000000-0005-0000-0000-0000E5260000}"/>
    <cellStyle name="Normal 57 5 4 2" xfId="2460" xr:uid="{00000000-0005-0000-0000-0000E6260000}"/>
    <cellStyle name="Normal 57 5 4 2 2" xfId="2461" xr:uid="{00000000-0005-0000-0000-0000E7260000}"/>
    <cellStyle name="Normal 57 5 4 2 2 2" xfId="2462" xr:uid="{00000000-0005-0000-0000-0000E8260000}"/>
    <cellStyle name="Normal 57 5 4 2 2 2 2" xfId="5691" xr:uid="{00000000-0005-0000-0000-0000E9260000}"/>
    <cellStyle name="Normal 57 5 4 2 2 2 2 2" xfId="11660" xr:uid="{00000000-0005-0000-0000-0000EA260000}"/>
    <cellStyle name="Normal 57 5 4 2 2 2 2 2 2" xfId="19618" xr:uid="{00000000-0005-0000-0000-0000EB260000}"/>
    <cellStyle name="Normal 57 5 4 2 2 2 2 3" xfId="15209" xr:uid="{00000000-0005-0000-0000-0000EC260000}"/>
    <cellStyle name="Normal 57 5 4 2 2 2 3" xfId="8618" xr:uid="{00000000-0005-0000-0000-0000ED260000}"/>
    <cellStyle name="Normal 57 5 4 2 2 2 3 2" xfId="17073" xr:uid="{00000000-0005-0000-0000-0000EE260000}"/>
    <cellStyle name="Normal 57 5 4 2 2 2 4" xfId="9889" xr:uid="{00000000-0005-0000-0000-0000EF260000}"/>
    <cellStyle name="Normal 57 5 4 2 2 2 4 2" xfId="17873" xr:uid="{00000000-0005-0000-0000-0000F0260000}"/>
    <cellStyle name="Normal 57 5 4 2 2 2 5" xfId="13457" xr:uid="{00000000-0005-0000-0000-0000F1260000}"/>
    <cellStyle name="Normal 57 5 4 2 2 3" xfId="7044" xr:uid="{00000000-0005-0000-0000-0000F2260000}"/>
    <cellStyle name="Normal 57 5 4 2 2 3 2" xfId="12599" xr:uid="{00000000-0005-0000-0000-0000F3260000}"/>
    <cellStyle name="Normal 57 5 4 2 2 3 2 2" xfId="20550" xr:uid="{00000000-0005-0000-0000-0000F4260000}"/>
    <cellStyle name="Normal 57 5 4 2 2 3 3" xfId="16142" xr:uid="{00000000-0005-0000-0000-0000F5260000}"/>
    <cellStyle name="Normal 57 5 4 2 2 4" xfId="4672" xr:uid="{00000000-0005-0000-0000-0000F6260000}"/>
    <cellStyle name="Normal 57 5 4 2 2 4 2" xfId="10718" xr:uid="{00000000-0005-0000-0000-0000F7260000}"/>
    <cellStyle name="Normal 57 5 4 2 2 4 2 2" xfId="18686" xr:uid="{00000000-0005-0000-0000-0000F8260000}"/>
    <cellStyle name="Normal 57 5 4 2 2 4 3" xfId="14277" xr:uid="{00000000-0005-0000-0000-0000F9260000}"/>
    <cellStyle name="Normal 57 5 4 2 2 5" xfId="21543" xr:uid="{00000000-0005-0000-0000-0000FA260000}"/>
    <cellStyle name="Normal 57 5 4 2 3" xfId="2463" xr:uid="{00000000-0005-0000-0000-0000FB260000}"/>
    <cellStyle name="Normal 57 5 4 2 3 2" xfId="5690" xr:uid="{00000000-0005-0000-0000-0000FC260000}"/>
    <cellStyle name="Normal 57 5 4 2 3 2 2" xfId="11659" xr:uid="{00000000-0005-0000-0000-0000FD260000}"/>
    <cellStyle name="Normal 57 5 4 2 3 2 2 2" xfId="19617" xr:uid="{00000000-0005-0000-0000-0000FE260000}"/>
    <cellStyle name="Normal 57 5 4 2 3 2 3" xfId="15208" xr:uid="{00000000-0005-0000-0000-0000FF260000}"/>
    <cellStyle name="Normal 57 5 4 2 3 3" xfId="8619" xr:uid="{00000000-0005-0000-0000-000000270000}"/>
    <cellStyle name="Normal 57 5 4 2 3 3 2" xfId="17074" xr:uid="{00000000-0005-0000-0000-000001270000}"/>
    <cellStyle name="Normal 57 5 4 2 3 4" xfId="9890" xr:uid="{00000000-0005-0000-0000-000002270000}"/>
    <cellStyle name="Normal 57 5 4 2 3 4 2" xfId="17874" xr:uid="{00000000-0005-0000-0000-000003270000}"/>
    <cellStyle name="Normal 57 5 4 2 3 5" xfId="13458" xr:uid="{00000000-0005-0000-0000-000004270000}"/>
    <cellStyle name="Normal 57 5 4 2 4" xfId="7043" xr:uid="{00000000-0005-0000-0000-000005270000}"/>
    <cellStyle name="Normal 57 5 4 2 4 2" xfId="12598" xr:uid="{00000000-0005-0000-0000-000006270000}"/>
    <cellStyle name="Normal 57 5 4 2 4 2 2" xfId="20549" xr:uid="{00000000-0005-0000-0000-000007270000}"/>
    <cellStyle name="Normal 57 5 4 2 4 3" xfId="16141" xr:uid="{00000000-0005-0000-0000-000008270000}"/>
    <cellStyle name="Normal 57 5 4 2 5" xfId="4671" xr:uid="{00000000-0005-0000-0000-000009270000}"/>
    <cellStyle name="Normal 57 5 4 2 5 2" xfId="10717" xr:uid="{00000000-0005-0000-0000-00000A270000}"/>
    <cellStyle name="Normal 57 5 4 2 5 2 2" xfId="18685" xr:uid="{00000000-0005-0000-0000-00000B270000}"/>
    <cellStyle name="Normal 57 5 4 2 5 3" xfId="14276" xr:uid="{00000000-0005-0000-0000-00000C270000}"/>
    <cellStyle name="Normal 57 5 4 2 6" xfId="21542" xr:uid="{00000000-0005-0000-0000-00000D270000}"/>
    <cellStyle name="Normal 57 5 4 3" xfId="2464" xr:uid="{00000000-0005-0000-0000-00000E270000}"/>
    <cellStyle name="Normal 57 5 4 3 2" xfId="2465" xr:uid="{00000000-0005-0000-0000-00000F270000}"/>
    <cellStyle name="Normal 57 5 4 3 2 2" xfId="5692" xr:uid="{00000000-0005-0000-0000-000010270000}"/>
    <cellStyle name="Normal 57 5 4 3 2 2 2" xfId="11661" xr:uid="{00000000-0005-0000-0000-000011270000}"/>
    <cellStyle name="Normal 57 5 4 3 2 2 2 2" xfId="19619" xr:uid="{00000000-0005-0000-0000-000012270000}"/>
    <cellStyle name="Normal 57 5 4 3 2 2 3" xfId="15210" xr:uid="{00000000-0005-0000-0000-000013270000}"/>
    <cellStyle name="Normal 57 5 4 3 2 3" xfId="8620" xr:uid="{00000000-0005-0000-0000-000014270000}"/>
    <cellStyle name="Normal 57 5 4 3 2 3 2" xfId="17075" xr:uid="{00000000-0005-0000-0000-000015270000}"/>
    <cellStyle name="Normal 57 5 4 3 2 4" xfId="9891" xr:uid="{00000000-0005-0000-0000-000016270000}"/>
    <cellStyle name="Normal 57 5 4 3 2 4 2" xfId="17875" xr:uid="{00000000-0005-0000-0000-000017270000}"/>
    <cellStyle name="Normal 57 5 4 3 2 5" xfId="13459" xr:uid="{00000000-0005-0000-0000-000018270000}"/>
    <cellStyle name="Normal 57 5 4 3 3" xfId="7045" xr:uid="{00000000-0005-0000-0000-000019270000}"/>
    <cellStyle name="Normal 57 5 4 3 3 2" xfId="12600" xr:uid="{00000000-0005-0000-0000-00001A270000}"/>
    <cellStyle name="Normal 57 5 4 3 3 2 2" xfId="20551" xr:uid="{00000000-0005-0000-0000-00001B270000}"/>
    <cellStyle name="Normal 57 5 4 3 3 3" xfId="16143" xr:uid="{00000000-0005-0000-0000-00001C270000}"/>
    <cellStyle name="Normal 57 5 4 3 4" xfId="4673" xr:uid="{00000000-0005-0000-0000-00001D270000}"/>
    <cellStyle name="Normal 57 5 4 3 4 2" xfId="10719" xr:uid="{00000000-0005-0000-0000-00001E270000}"/>
    <cellStyle name="Normal 57 5 4 3 4 2 2" xfId="18687" xr:uid="{00000000-0005-0000-0000-00001F270000}"/>
    <cellStyle name="Normal 57 5 4 3 4 3" xfId="14278" xr:uid="{00000000-0005-0000-0000-000020270000}"/>
    <cellStyle name="Normal 57 5 4 3 5" xfId="21544" xr:uid="{00000000-0005-0000-0000-000021270000}"/>
    <cellStyle name="Normal 57 5 4 4" xfId="2466" xr:uid="{00000000-0005-0000-0000-000022270000}"/>
    <cellStyle name="Normal 57 5 4 4 2" xfId="5689" xr:uid="{00000000-0005-0000-0000-000023270000}"/>
    <cellStyle name="Normal 57 5 4 4 2 2" xfId="11658" xr:uid="{00000000-0005-0000-0000-000024270000}"/>
    <cellStyle name="Normal 57 5 4 4 2 2 2" xfId="19616" xr:uid="{00000000-0005-0000-0000-000025270000}"/>
    <cellStyle name="Normal 57 5 4 4 2 3" xfId="15207" xr:uid="{00000000-0005-0000-0000-000026270000}"/>
    <cellStyle name="Normal 57 5 4 4 3" xfId="8621" xr:uid="{00000000-0005-0000-0000-000027270000}"/>
    <cellStyle name="Normal 57 5 4 4 3 2" xfId="17076" xr:uid="{00000000-0005-0000-0000-000028270000}"/>
    <cellStyle name="Normal 57 5 4 4 4" xfId="9892" xr:uid="{00000000-0005-0000-0000-000029270000}"/>
    <cellStyle name="Normal 57 5 4 4 4 2" xfId="17876" xr:uid="{00000000-0005-0000-0000-00002A270000}"/>
    <cellStyle name="Normal 57 5 4 4 5" xfId="13460" xr:uid="{00000000-0005-0000-0000-00002B270000}"/>
    <cellStyle name="Normal 57 5 4 5" xfId="7042" xr:uid="{00000000-0005-0000-0000-00002C270000}"/>
    <cellStyle name="Normal 57 5 4 5 2" xfId="12597" xr:uid="{00000000-0005-0000-0000-00002D270000}"/>
    <cellStyle name="Normal 57 5 4 5 2 2" xfId="20548" xr:uid="{00000000-0005-0000-0000-00002E270000}"/>
    <cellStyle name="Normal 57 5 4 5 3" xfId="16140" xr:uid="{00000000-0005-0000-0000-00002F270000}"/>
    <cellStyle name="Normal 57 5 4 6" xfId="4670" xr:uid="{00000000-0005-0000-0000-000030270000}"/>
    <cellStyle name="Normal 57 5 4 6 2" xfId="10716" xr:uid="{00000000-0005-0000-0000-000031270000}"/>
    <cellStyle name="Normal 57 5 4 6 2 2" xfId="18684" xr:uid="{00000000-0005-0000-0000-000032270000}"/>
    <cellStyle name="Normal 57 5 4 6 3" xfId="14275" xr:uid="{00000000-0005-0000-0000-000033270000}"/>
    <cellStyle name="Normal 57 5 4 7" xfId="21541" xr:uid="{00000000-0005-0000-0000-000034270000}"/>
    <cellStyle name="Normal 57 5 5" xfId="2467" xr:uid="{00000000-0005-0000-0000-000035270000}"/>
    <cellStyle name="Normal 57 5 5 2" xfId="2468" xr:uid="{00000000-0005-0000-0000-000036270000}"/>
    <cellStyle name="Normal 57 5 5 2 2" xfId="2469" xr:uid="{00000000-0005-0000-0000-000037270000}"/>
    <cellStyle name="Normal 57 5 5 2 2 2" xfId="2470" xr:uid="{00000000-0005-0000-0000-000038270000}"/>
    <cellStyle name="Normal 57 5 5 2 2 2 2" xfId="5695" xr:uid="{00000000-0005-0000-0000-000039270000}"/>
    <cellStyle name="Normal 57 5 5 2 2 2 2 2" xfId="11664" xr:uid="{00000000-0005-0000-0000-00003A270000}"/>
    <cellStyle name="Normal 57 5 5 2 2 2 2 2 2" xfId="19622" xr:uid="{00000000-0005-0000-0000-00003B270000}"/>
    <cellStyle name="Normal 57 5 5 2 2 2 2 3" xfId="15213" xr:uid="{00000000-0005-0000-0000-00003C270000}"/>
    <cellStyle name="Normal 57 5 5 2 2 2 3" xfId="8622" xr:uid="{00000000-0005-0000-0000-00003D270000}"/>
    <cellStyle name="Normal 57 5 5 2 2 2 3 2" xfId="17077" xr:uid="{00000000-0005-0000-0000-00003E270000}"/>
    <cellStyle name="Normal 57 5 5 2 2 2 4" xfId="9893" xr:uid="{00000000-0005-0000-0000-00003F270000}"/>
    <cellStyle name="Normal 57 5 5 2 2 2 4 2" xfId="17877" xr:uid="{00000000-0005-0000-0000-000040270000}"/>
    <cellStyle name="Normal 57 5 5 2 2 2 5" xfId="13461" xr:uid="{00000000-0005-0000-0000-000041270000}"/>
    <cellStyle name="Normal 57 5 5 2 2 3" xfId="7048" xr:uid="{00000000-0005-0000-0000-000042270000}"/>
    <cellStyle name="Normal 57 5 5 2 2 3 2" xfId="12603" xr:uid="{00000000-0005-0000-0000-000043270000}"/>
    <cellStyle name="Normal 57 5 5 2 2 3 2 2" xfId="20554" xr:uid="{00000000-0005-0000-0000-000044270000}"/>
    <cellStyle name="Normal 57 5 5 2 2 3 3" xfId="16146" xr:uid="{00000000-0005-0000-0000-000045270000}"/>
    <cellStyle name="Normal 57 5 5 2 2 4" xfId="4676" xr:uid="{00000000-0005-0000-0000-000046270000}"/>
    <cellStyle name="Normal 57 5 5 2 2 4 2" xfId="10722" xr:uid="{00000000-0005-0000-0000-000047270000}"/>
    <cellStyle name="Normal 57 5 5 2 2 4 2 2" xfId="18690" xr:uid="{00000000-0005-0000-0000-000048270000}"/>
    <cellStyle name="Normal 57 5 5 2 2 4 3" xfId="14281" xr:uid="{00000000-0005-0000-0000-000049270000}"/>
    <cellStyle name="Normal 57 5 5 2 2 5" xfId="21547" xr:uid="{00000000-0005-0000-0000-00004A270000}"/>
    <cellStyle name="Normal 57 5 5 2 3" xfId="2471" xr:uid="{00000000-0005-0000-0000-00004B270000}"/>
    <cellStyle name="Normal 57 5 5 2 3 2" xfId="5694" xr:uid="{00000000-0005-0000-0000-00004C270000}"/>
    <cellStyle name="Normal 57 5 5 2 3 2 2" xfId="11663" xr:uid="{00000000-0005-0000-0000-00004D270000}"/>
    <cellStyle name="Normal 57 5 5 2 3 2 2 2" xfId="19621" xr:uid="{00000000-0005-0000-0000-00004E270000}"/>
    <cellStyle name="Normal 57 5 5 2 3 2 3" xfId="15212" xr:uid="{00000000-0005-0000-0000-00004F270000}"/>
    <cellStyle name="Normal 57 5 5 2 3 3" xfId="8623" xr:uid="{00000000-0005-0000-0000-000050270000}"/>
    <cellStyle name="Normal 57 5 5 2 3 3 2" xfId="17078" xr:uid="{00000000-0005-0000-0000-000051270000}"/>
    <cellStyle name="Normal 57 5 5 2 3 4" xfId="9894" xr:uid="{00000000-0005-0000-0000-000052270000}"/>
    <cellStyle name="Normal 57 5 5 2 3 4 2" xfId="17878" xr:uid="{00000000-0005-0000-0000-000053270000}"/>
    <cellStyle name="Normal 57 5 5 2 3 5" xfId="13462" xr:uid="{00000000-0005-0000-0000-000054270000}"/>
    <cellStyle name="Normal 57 5 5 2 4" xfId="7047" xr:uid="{00000000-0005-0000-0000-000055270000}"/>
    <cellStyle name="Normal 57 5 5 2 4 2" xfId="12602" xr:uid="{00000000-0005-0000-0000-000056270000}"/>
    <cellStyle name="Normal 57 5 5 2 4 2 2" xfId="20553" xr:uid="{00000000-0005-0000-0000-000057270000}"/>
    <cellStyle name="Normal 57 5 5 2 4 3" xfId="16145" xr:uid="{00000000-0005-0000-0000-000058270000}"/>
    <cellStyle name="Normal 57 5 5 2 5" xfId="4675" xr:uid="{00000000-0005-0000-0000-000059270000}"/>
    <cellStyle name="Normal 57 5 5 2 5 2" xfId="10721" xr:uid="{00000000-0005-0000-0000-00005A270000}"/>
    <cellStyle name="Normal 57 5 5 2 5 2 2" xfId="18689" xr:uid="{00000000-0005-0000-0000-00005B270000}"/>
    <cellStyle name="Normal 57 5 5 2 5 3" xfId="14280" xr:uid="{00000000-0005-0000-0000-00005C270000}"/>
    <cellStyle name="Normal 57 5 5 2 6" xfId="21546" xr:uid="{00000000-0005-0000-0000-00005D270000}"/>
    <cellStyle name="Normal 57 5 5 3" xfId="2472" xr:uid="{00000000-0005-0000-0000-00005E270000}"/>
    <cellStyle name="Normal 57 5 5 3 2" xfId="2473" xr:uid="{00000000-0005-0000-0000-00005F270000}"/>
    <cellStyle name="Normal 57 5 5 3 2 2" xfId="5696" xr:uid="{00000000-0005-0000-0000-000060270000}"/>
    <cellStyle name="Normal 57 5 5 3 2 2 2" xfId="11665" xr:uid="{00000000-0005-0000-0000-000061270000}"/>
    <cellStyle name="Normal 57 5 5 3 2 2 2 2" xfId="19623" xr:uid="{00000000-0005-0000-0000-000062270000}"/>
    <cellStyle name="Normal 57 5 5 3 2 2 3" xfId="15214" xr:uid="{00000000-0005-0000-0000-000063270000}"/>
    <cellStyle name="Normal 57 5 5 3 2 3" xfId="8624" xr:uid="{00000000-0005-0000-0000-000064270000}"/>
    <cellStyle name="Normal 57 5 5 3 2 3 2" xfId="17079" xr:uid="{00000000-0005-0000-0000-000065270000}"/>
    <cellStyle name="Normal 57 5 5 3 2 4" xfId="9895" xr:uid="{00000000-0005-0000-0000-000066270000}"/>
    <cellStyle name="Normal 57 5 5 3 2 4 2" xfId="17879" xr:uid="{00000000-0005-0000-0000-000067270000}"/>
    <cellStyle name="Normal 57 5 5 3 2 5" xfId="13463" xr:uid="{00000000-0005-0000-0000-000068270000}"/>
    <cellStyle name="Normal 57 5 5 3 3" xfId="7049" xr:uid="{00000000-0005-0000-0000-000069270000}"/>
    <cellStyle name="Normal 57 5 5 3 3 2" xfId="12604" xr:uid="{00000000-0005-0000-0000-00006A270000}"/>
    <cellStyle name="Normal 57 5 5 3 3 2 2" xfId="20555" xr:uid="{00000000-0005-0000-0000-00006B270000}"/>
    <cellStyle name="Normal 57 5 5 3 3 3" xfId="16147" xr:uid="{00000000-0005-0000-0000-00006C270000}"/>
    <cellStyle name="Normal 57 5 5 3 4" xfId="4677" xr:uid="{00000000-0005-0000-0000-00006D270000}"/>
    <cellStyle name="Normal 57 5 5 3 4 2" xfId="10723" xr:uid="{00000000-0005-0000-0000-00006E270000}"/>
    <cellStyle name="Normal 57 5 5 3 4 2 2" xfId="18691" xr:uid="{00000000-0005-0000-0000-00006F270000}"/>
    <cellStyle name="Normal 57 5 5 3 4 3" xfId="14282" xr:uid="{00000000-0005-0000-0000-000070270000}"/>
    <cellStyle name="Normal 57 5 5 3 5" xfId="21548" xr:uid="{00000000-0005-0000-0000-000071270000}"/>
    <cellStyle name="Normal 57 5 5 4" xfId="2474" xr:uid="{00000000-0005-0000-0000-000072270000}"/>
    <cellStyle name="Normal 57 5 5 4 2" xfId="5693" xr:uid="{00000000-0005-0000-0000-000073270000}"/>
    <cellStyle name="Normal 57 5 5 4 2 2" xfId="11662" xr:uid="{00000000-0005-0000-0000-000074270000}"/>
    <cellStyle name="Normal 57 5 5 4 2 2 2" xfId="19620" xr:uid="{00000000-0005-0000-0000-000075270000}"/>
    <cellStyle name="Normal 57 5 5 4 2 3" xfId="15211" xr:uid="{00000000-0005-0000-0000-000076270000}"/>
    <cellStyle name="Normal 57 5 5 4 3" xfId="8625" xr:uid="{00000000-0005-0000-0000-000077270000}"/>
    <cellStyle name="Normal 57 5 5 4 3 2" xfId="17080" xr:uid="{00000000-0005-0000-0000-000078270000}"/>
    <cellStyle name="Normal 57 5 5 4 4" xfId="9896" xr:uid="{00000000-0005-0000-0000-000079270000}"/>
    <cellStyle name="Normal 57 5 5 4 4 2" xfId="17880" xr:uid="{00000000-0005-0000-0000-00007A270000}"/>
    <cellStyle name="Normal 57 5 5 4 5" xfId="13464" xr:uid="{00000000-0005-0000-0000-00007B270000}"/>
    <cellStyle name="Normal 57 5 5 5" xfId="7046" xr:uid="{00000000-0005-0000-0000-00007C270000}"/>
    <cellStyle name="Normal 57 5 5 5 2" xfId="12601" xr:uid="{00000000-0005-0000-0000-00007D270000}"/>
    <cellStyle name="Normal 57 5 5 5 2 2" xfId="20552" xr:uid="{00000000-0005-0000-0000-00007E270000}"/>
    <cellStyle name="Normal 57 5 5 5 3" xfId="16144" xr:uid="{00000000-0005-0000-0000-00007F270000}"/>
    <cellStyle name="Normal 57 5 5 6" xfId="4674" xr:uid="{00000000-0005-0000-0000-000080270000}"/>
    <cellStyle name="Normal 57 5 5 6 2" xfId="10720" xr:uid="{00000000-0005-0000-0000-000081270000}"/>
    <cellStyle name="Normal 57 5 5 6 2 2" xfId="18688" xr:uid="{00000000-0005-0000-0000-000082270000}"/>
    <cellStyle name="Normal 57 5 5 6 3" xfId="14279" xr:uid="{00000000-0005-0000-0000-000083270000}"/>
    <cellStyle name="Normal 57 5 5 7" xfId="21545" xr:uid="{00000000-0005-0000-0000-000084270000}"/>
    <cellStyle name="Normal 57 5 6" xfId="2475" xr:uid="{00000000-0005-0000-0000-000085270000}"/>
    <cellStyle name="Normal 57 5 6 2" xfId="2476" xr:uid="{00000000-0005-0000-0000-000086270000}"/>
    <cellStyle name="Normal 57 5 6 2 2" xfId="2477" xr:uid="{00000000-0005-0000-0000-000087270000}"/>
    <cellStyle name="Normal 57 5 6 2 2 2" xfId="5698" xr:uid="{00000000-0005-0000-0000-000088270000}"/>
    <cellStyle name="Normal 57 5 6 2 2 2 2" xfId="11667" xr:uid="{00000000-0005-0000-0000-000089270000}"/>
    <cellStyle name="Normal 57 5 6 2 2 2 2 2" xfId="19625" xr:uid="{00000000-0005-0000-0000-00008A270000}"/>
    <cellStyle name="Normal 57 5 6 2 2 2 3" xfId="15216" xr:uid="{00000000-0005-0000-0000-00008B270000}"/>
    <cellStyle name="Normal 57 5 6 2 2 3" xfId="8626" xr:uid="{00000000-0005-0000-0000-00008C270000}"/>
    <cellStyle name="Normal 57 5 6 2 2 3 2" xfId="17081" xr:uid="{00000000-0005-0000-0000-00008D270000}"/>
    <cellStyle name="Normal 57 5 6 2 2 4" xfId="9897" xr:uid="{00000000-0005-0000-0000-00008E270000}"/>
    <cellStyle name="Normal 57 5 6 2 2 4 2" xfId="17881" xr:uid="{00000000-0005-0000-0000-00008F270000}"/>
    <cellStyle name="Normal 57 5 6 2 2 5" xfId="13465" xr:uid="{00000000-0005-0000-0000-000090270000}"/>
    <cellStyle name="Normal 57 5 6 2 3" xfId="7051" xr:uid="{00000000-0005-0000-0000-000091270000}"/>
    <cellStyle name="Normal 57 5 6 2 3 2" xfId="12606" xr:uid="{00000000-0005-0000-0000-000092270000}"/>
    <cellStyle name="Normal 57 5 6 2 3 2 2" xfId="20557" xr:uid="{00000000-0005-0000-0000-000093270000}"/>
    <cellStyle name="Normal 57 5 6 2 3 3" xfId="16149" xr:uid="{00000000-0005-0000-0000-000094270000}"/>
    <cellStyle name="Normal 57 5 6 2 4" xfId="4679" xr:uid="{00000000-0005-0000-0000-000095270000}"/>
    <cellStyle name="Normal 57 5 6 2 4 2" xfId="10725" xr:uid="{00000000-0005-0000-0000-000096270000}"/>
    <cellStyle name="Normal 57 5 6 2 4 2 2" xfId="18693" xr:uid="{00000000-0005-0000-0000-000097270000}"/>
    <cellStyle name="Normal 57 5 6 2 4 3" xfId="14284" xr:uid="{00000000-0005-0000-0000-000098270000}"/>
    <cellStyle name="Normal 57 5 6 2 5" xfId="21550" xr:uid="{00000000-0005-0000-0000-000099270000}"/>
    <cellStyle name="Normal 57 5 6 3" xfId="2478" xr:uid="{00000000-0005-0000-0000-00009A270000}"/>
    <cellStyle name="Normal 57 5 6 3 2" xfId="5697" xr:uid="{00000000-0005-0000-0000-00009B270000}"/>
    <cellStyle name="Normal 57 5 6 3 2 2" xfId="11666" xr:uid="{00000000-0005-0000-0000-00009C270000}"/>
    <cellStyle name="Normal 57 5 6 3 2 2 2" xfId="19624" xr:uid="{00000000-0005-0000-0000-00009D270000}"/>
    <cellStyle name="Normal 57 5 6 3 2 3" xfId="15215" xr:uid="{00000000-0005-0000-0000-00009E270000}"/>
    <cellStyle name="Normal 57 5 6 3 3" xfId="8627" xr:uid="{00000000-0005-0000-0000-00009F270000}"/>
    <cellStyle name="Normal 57 5 6 3 3 2" xfId="17082" xr:uid="{00000000-0005-0000-0000-0000A0270000}"/>
    <cellStyle name="Normal 57 5 6 3 4" xfId="9898" xr:uid="{00000000-0005-0000-0000-0000A1270000}"/>
    <cellStyle name="Normal 57 5 6 3 4 2" xfId="17882" xr:uid="{00000000-0005-0000-0000-0000A2270000}"/>
    <cellStyle name="Normal 57 5 6 3 5" xfId="13466" xr:uid="{00000000-0005-0000-0000-0000A3270000}"/>
    <cellStyle name="Normal 57 5 6 4" xfId="7050" xr:uid="{00000000-0005-0000-0000-0000A4270000}"/>
    <cellStyle name="Normal 57 5 6 4 2" xfId="12605" xr:uid="{00000000-0005-0000-0000-0000A5270000}"/>
    <cellStyle name="Normal 57 5 6 4 2 2" xfId="20556" xr:uid="{00000000-0005-0000-0000-0000A6270000}"/>
    <cellStyle name="Normal 57 5 6 4 3" xfId="16148" xr:uid="{00000000-0005-0000-0000-0000A7270000}"/>
    <cellStyle name="Normal 57 5 6 5" xfId="4678" xr:uid="{00000000-0005-0000-0000-0000A8270000}"/>
    <cellStyle name="Normal 57 5 6 5 2" xfId="10724" xr:uid="{00000000-0005-0000-0000-0000A9270000}"/>
    <cellStyle name="Normal 57 5 6 5 2 2" xfId="18692" xr:uid="{00000000-0005-0000-0000-0000AA270000}"/>
    <cellStyle name="Normal 57 5 6 5 3" xfId="14283" xr:uid="{00000000-0005-0000-0000-0000AB270000}"/>
    <cellStyle name="Normal 57 5 6 6" xfId="21549" xr:uid="{00000000-0005-0000-0000-0000AC270000}"/>
    <cellStyle name="Normal 57 5 7" xfId="2479" xr:uid="{00000000-0005-0000-0000-0000AD270000}"/>
    <cellStyle name="Normal 57 5 7 2" xfId="2480" xr:uid="{00000000-0005-0000-0000-0000AE270000}"/>
    <cellStyle name="Normal 57 5 7 2 2" xfId="2481" xr:uid="{00000000-0005-0000-0000-0000AF270000}"/>
    <cellStyle name="Normal 57 5 7 2 2 2" xfId="5700" xr:uid="{00000000-0005-0000-0000-0000B0270000}"/>
    <cellStyle name="Normal 57 5 7 2 2 2 2" xfId="11669" xr:uid="{00000000-0005-0000-0000-0000B1270000}"/>
    <cellStyle name="Normal 57 5 7 2 2 2 2 2" xfId="19627" xr:uid="{00000000-0005-0000-0000-0000B2270000}"/>
    <cellStyle name="Normal 57 5 7 2 2 2 3" xfId="15218" xr:uid="{00000000-0005-0000-0000-0000B3270000}"/>
    <cellStyle name="Normal 57 5 7 2 2 3" xfId="8629" xr:uid="{00000000-0005-0000-0000-0000B4270000}"/>
    <cellStyle name="Normal 57 5 7 2 2 3 2" xfId="17083" xr:uid="{00000000-0005-0000-0000-0000B5270000}"/>
    <cellStyle name="Normal 57 5 7 2 2 4" xfId="9899" xr:uid="{00000000-0005-0000-0000-0000B6270000}"/>
    <cellStyle name="Normal 57 5 7 2 2 4 2" xfId="17883" xr:uid="{00000000-0005-0000-0000-0000B7270000}"/>
    <cellStyle name="Normal 57 5 7 2 2 5" xfId="13467" xr:uid="{00000000-0005-0000-0000-0000B8270000}"/>
    <cellStyle name="Normal 57 5 7 2 3" xfId="7053" xr:uid="{00000000-0005-0000-0000-0000B9270000}"/>
    <cellStyle name="Normal 57 5 7 2 3 2" xfId="12608" xr:uid="{00000000-0005-0000-0000-0000BA270000}"/>
    <cellStyle name="Normal 57 5 7 2 3 2 2" xfId="20559" xr:uid="{00000000-0005-0000-0000-0000BB270000}"/>
    <cellStyle name="Normal 57 5 7 2 3 3" xfId="16151" xr:uid="{00000000-0005-0000-0000-0000BC270000}"/>
    <cellStyle name="Normal 57 5 7 2 4" xfId="4681" xr:uid="{00000000-0005-0000-0000-0000BD270000}"/>
    <cellStyle name="Normal 57 5 7 2 4 2" xfId="10727" xr:uid="{00000000-0005-0000-0000-0000BE270000}"/>
    <cellStyle name="Normal 57 5 7 2 4 2 2" xfId="18695" xr:uid="{00000000-0005-0000-0000-0000BF270000}"/>
    <cellStyle name="Normal 57 5 7 2 4 3" xfId="14286" xr:uid="{00000000-0005-0000-0000-0000C0270000}"/>
    <cellStyle name="Normal 57 5 7 2 5" xfId="21552" xr:uid="{00000000-0005-0000-0000-0000C1270000}"/>
    <cellStyle name="Normal 57 5 7 3" xfId="2482" xr:uid="{00000000-0005-0000-0000-0000C2270000}"/>
    <cellStyle name="Normal 57 5 7 3 2" xfId="5699" xr:uid="{00000000-0005-0000-0000-0000C3270000}"/>
    <cellStyle name="Normal 57 5 7 3 2 2" xfId="11668" xr:uid="{00000000-0005-0000-0000-0000C4270000}"/>
    <cellStyle name="Normal 57 5 7 3 2 2 2" xfId="19626" xr:uid="{00000000-0005-0000-0000-0000C5270000}"/>
    <cellStyle name="Normal 57 5 7 3 2 3" xfId="15217" xr:uid="{00000000-0005-0000-0000-0000C6270000}"/>
    <cellStyle name="Normal 57 5 7 3 3" xfId="8630" xr:uid="{00000000-0005-0000-0000-0000C7270000}"/>
    <cellStyle name="Normal 57 5 7 3 3 2" xfId="17084" xr:uid="{00000000-0005-0000-0000-0000C8270000}"/>
    <cellStyle name="Normal 57 5 7 3 4" xfId="9900" xr:uid="{00000000-0005-0000-0000-0000C9270000}"/>
    <cellStyle name="Normal 57 5 7 3 4 2" xfId="17884" xr:uid="{00000000-0005-0000-0000-0000CA270000}"/>
    <cellStyle name="Normal 57 5 7 3 5" xfId="13468" xr:uid="{00000000-0005-0000-0000-0000CB270000}"/>
    <cellStyle name="Normal 57 5 7 4" xfId="7052" xr:uid="{00000000-0005-0000-0000-0000CC270000}"/>
    <cellStyle name="Normal 57 5 7 4 2" xfId="12607" xr:uid="{00000000-0005-0000-0000-0000CD270000}"/>
    <cellStyle name="Normal 57 5 7 4 2 2" xfId="20558" xr:uid="{00000000-0005-0000-0000-0000CE270000}"/>
    <cellStyle name="Normal 57 5 7 4 3" xfId="16150" xr:uid="{00000000-0005-0000-0000-0000CF270000}"/>
    <cellStyle name="Normal 57 5 7 5" xfId="4680" xr:uid="{00000000-0005-0000-0000-0000D0270000}"/>
    <cellStyle name="Normal 57 5 7 5 2" xfId="10726" xr:uid="{00000000-0005-0000-0000-0000D1270000}"/>
    <cellStyle name="Normal 57 5 7 5 2 2" xfId="18694" xr:uid="{00000000-0005-0000-0000-0000D2270000}"/>
    <cellStyle name="Normal 57 5 7 5 3" xfId="14285" xr:uid="{00000000-0005-0000-0000-0000D3270000}"/>
    <cellStyle name="Normal 57 5 7 6" xfId="21551" xr:uid="{00000000-0005-0000-0000-0000D4270000}"/>
    <cellStyle name="Normal 57 5 8" xfId="2483" xr:uid="{00000000-0005-0000-0000-0000D5270000}"/>
    <cellStyle name="Normal 57 5 8 2" xfId="2484" xr:uid="{00000000-0005-0000-0000-0000D6270000}"/>
    <cellStyle name="Normal 57 5 8 2 2" xfId="5701" xr:uid="{00000000-0005-0000-0000-0000D7270000}"/>
    <cellStyle name="Normal 57 5 8 2 2 2" xfId="11670" xr:uid="{00000000-0005-0000-0000-0000D8270000}"/>
    <cellStyle name="Normal 57 5 8 2 2 2 2" xfId="19628" xr:uid="{00000000-0005-0000-0000-0000D9270000}"/>
    <cellStyle name="Normal 57 5 8 2 2 3" xfId="15219" xr:uid="{00000000-0005-0000-0000-0000DA270000}"/>
    <cellStyle name="Normal 57 5 8 2 3" xfId="8632" xr:uid="{00000000-0005-0000-0000-0000DB270000}"/>
    <cellStyle name="Normal 57 5 8 2 3 2" xfId="17085" xr:uid="{00000000-0005-0000-0000-0000DC270000}"/>
    <cellStyle name="Normal 57 5 8 2 4" xfId="9901" xr:uid="{00000000-0005-0000-0000-0000DD270000}"/>
    <cellStyle name="Normal 57 5 8 2 4 2" xfId="17885" xr:uid="{00000000-0005-0000-0000-0000DE270000}"/>
    <cellStyle name="Normal 57 5 8 2 5" xfId="13469" xr:uid="{00000000-0005-0000-0000-0000DF270000}"/>
    <cellStyle name="Normal 57 5 8 3" xfId="7054" xr:uid="{00000000-0005-0000-0000-0000E0270000}"/>
    <cellStyle name="Normal 57 5 8 3 2" xfId="12609" xr:uid="{00000000-0005-0000-0000-0000E1270000}"/>
    <cellStyle name="Normal 57 5 8 3 2 2" xfId="20560" xr:uid="{00000000-0005-0000-0000-0000E2270000}"/>
    <cellStyle name="Normal 57 5 8 3 3" xfId="16152" xr:uid="{00000000-0005-0000-0000-0000E3270000}"/>
    <cellStyle name="Normal 57 5 8 4" xfId="4682" xr:uid="{00000000-0005-0000-0000-0000E4270000}"/>
    <cellStyle name="Normal 57 5 8 4 2" xfId="10728" xr:uid="{00000000-0005-0000-0000-0000E5270000}"/>
    <cellStyle name="Normal 57 5 8 4 2 2" xfId="18696" xr:uid="{00000000-0005-0000-0000-0000E6270000}"/>
    <cellStyle name="Normal 57 5 8 4 3" xfId="14287" xr:uid="{00000000-0005-0000-0000-0000E7270000}"/>
    <cellStyle name="Normal 57 5 8 5" xfId="21553" xr:uid="{00000000-0005-0000-0000-0000E8270000}"/>
    <cellStyle name="Normal 57 5 9" xfId="2485" xr:uid="{00000000-0005-0000-0000-0000E9270000}"/>
    <cellStyle name="Normal 57 5 9 2" xfId="5680" xr:uid="{00000000-0005-0000-0000-0000EA270000}"/>
    <cellStyle name="Normal 57 5 9 2 2" xfId="11649" xr:uid="{00000000-0005-0000-0000-0000EB270000}"/>
    <cellStyle name="Normal 57 5 9 2 2 2" xfId="19607" xr:uid="{00000000-0005-0000-0000-0000EC270000}"/>
    <cellStyle name="Normal 57 5 9 2 3" xfId="15198" xr:uid="{00000000-0005-0000-0000-0000ED270000}"/>
    <cellStyle name="Normal 57 5 9 3" xfId="8633" xr:uid="{00000000-0005-0000-0000-0000EE270000}"/>
    <cellStyle name="Normal 57 5 9 3 2" xfId="17086" xr:uid="{00000000-0005-0000-0000-0000EF270000}"/>
    <cellStyle name="Normal 57 5 9 4" xfId="9902" xr:uid="{00000000-0005-0000-0000-0000F0270000}"/>
    <cellStyle name="Normal 57 5 9 4 2" xfId="17886" xr:uid="{00000000-0005-0000-0000-0000F1270000}"/>
    <cellStyle name="Normal 57 5 9 5" xfId="13470" xr:uid="{00000000-0005-0000-0000-0000F2270000}"/>
    <cellStyle name="Normal 57 6" xfId="2486" xr:uid="{00000000-0005-0000-0000-0000F3270000}"/>
    <cellStyle name="Normal 57 6 2" xfId="2487" xr:uid="{00000000-0005-0000-0000-0000F4270000}"/>
    <cellStyle name="Normal 57 6 2 2" xfId="2488" xr:uid="{00000000-0005-0000-0000-0000F5270000}"/>
    <cellStyle name="Normal 57 6 2 2 2" xfId="2489" xr:uid="{00000000-0005-0000-0000-0000F6270000}"/>
    <cellStyle name="Normal 57 6 2 2 2 2" xfId="5704" xr:uid="{00000000-0005-0000-0000-0000F7270000}"/>
    <cellStyle name="Normal 57 6 2 2 2 2 2" xfId="11673" xr:uid="{00000000-0005-0000-0000-0000F8270000}"/>
    <cellStyle name="Normal 57 6 2 2 2 2 2 2" xfId="19631" xr:uid="{00000000-0005-0000-0000-0000F9270000}"/>
    <cellStyle name="Normal 57 6 2 2 2 2 3" xfId="15222" xr:uid="{00000000-0005-0000-0000-0000FA270000}"/>
    <cellStyle name="Normal 57 6 2 2 2 3" xfId="8634" xr:uid="{00000000-0005-0000-0000-0000FB270000}"/>
    <cellStyle name="Normal 57 6 2 2 2 3 2" xfId="17087" xr:uid="{00000000-0005-0000-0000-0000FC270000}"/>
    <cellStyle name="Normal 57 6 2 2 2 4" xfId="9903" xr:uid="{00000000-0005-0000-0000-0000FD270000}"/>
    <cellStyle name="Normal 57 6 2 2 2 4 2" xfId="17887" xr:uid="{00000000-0005-0000-0000-0000FE270000}"/>
    <cellStyle name="Normal 57 6 2 2 2 5" xfId="13471" xr:uid="{00000000-0005-0000-0000-0000FF270000}"/>
    <cellStyle name="Normal 57 6 2 2 3" xfId="7057" xr:uid="{00000000-0005-0000-0000-000000280000}"/>
    <cellStyle name="Normal 57 6 2 2 3 2" xfId="12612" xr:uid="{00000000-0005-0000-0000-000001280000}"/>
    <cellStyle name="Normal 57 6 2 2 3 2 2" xfId="20563" xr:uid="{00000000-0005-0000-0000-000002280000}"/>
    <cellStyle name="Normal 57 6 2 2 3 3" xfId="16155" xr:uid="{00000000-0005-0000-0000-000003280000}"/>
    <cellStyle name="Normal 57 6 2 2 4" xfId="4685" xr:uid="{00000000-0005-0000-0000-000004280000}"/>
    <cellStyle name="Normal 57 6 2 2 4 2" xfId="10731" xr:uid="{00000000-0005-0000-0000-000005280000}"/>
    <cellStyle name="Normal 57 6 2 2 4 2 2" xfId="18699" xr:uid="{00000000-0005-0000-0000-000006280000}"/>
    <cellStyle name="Normal 57 6 2 2 4 3" xfId="14290" xr:uid="{00000000-0005-0000-0000-000007280000}"/>
    <cellStyle name="Normal 57 6 2 2 5" xfId="21556" xr:uid="{00000000-0005-0000-0000-000008280000}"/>
    <cellStyle name="Normal 57 6 2 3" xfId="2490" xr:uid="{00000000-0005-0000-0000-000009280000}"/>
    <cellStyle name="Normal 57 6 2 3 2" xfId="5703" xr:uid="{00000000-0005-0000-0000-00000A280000}"/>
    <cellStyle name="Normal 57 6 2 3 2 2" xfId="11672" xr:uid="{00000000-0005-0000-0000-00000B280000}"/>
    <cellStyle name="Normal 57 6 2 3 2 2 2" xfId="19630" xr:uid="{00000000-0005-0000-0000-00000C280000}"/>
    <cellStyle name="Normal 57 6 2 3 2 3" xfId="15221" xr:uid="{00000000-0005-0000-0000-00000D280000}"/>
    <cellStyle name="Normal 57 6 2 3 3" xfId="8635" xr:uid="{00000000-0005-0000-0000-00000E280000}"/>
    <cellStyle name="Normal 57 6 2 3 3 2" xfId="17088" xr:uid="{00000000-0005-0000-0000-00000F280000}"/>
    <cellStyle name="Normal 57 6 2 3 4" xfId="9904" xr:uid="{00000000-0005-0000-0000-000010280000}"/>
    <cellStyle name="Normal 57 6 2 3 4 2" xfId="17888" xr:uid="{00000000-0005-0000-0000-000011280000}"/>
    <cellStyle name="Normal 57 6 2 3 5" xfId="13472" xr:uid="{00000000-0005-0000-0000-000012280000}"/>
    <cellStyle name="Normal 57 6 2 4" xfId="7056" xr:uid="{00000000-0005-0000-0000-000013280000}"/>
    <cellStyle name="Normal 57 6 2 4 2" xfId="12611" xr:uid="{00000000-0005-0000-0000-000014280000}"/>
    <cellStyle name="Normal 57 6 2 4 2 2" xfId="20562" xr:uid="{00000000-0005-0000-0000-000015280000}"/>
    <cellStyle name="Normal 57 6 2 4 3" xfId="16154" xr:uid="{00000000-0005-0000-0000-000016280000}"/>
    <cellStyle name="Normal 57 6 2 5" xfId="4684" xr:uid="{00000000-0005-0000-0000-000017280000}"/>
    <cellStyle name="Normal 57 6 2 5 2" xfId="10730" xr:uid="{00000000-0005-0000-0000-000018280000}"/>
    <cellStyle name="Normal 57 6 2 5 2 2" xfId="18698" xr:uid="{00000000-0005-0000-0000-000019280000}"/>
    <cellStyle name="Normal 57 6 2 5 3" xfId="14289" xr:uid="{00000000-0005-0000-0000-00001A280000}"/>
    <cellStyle name="Normal 57 6 2 6" xfId="21555" xr:uid="{00000000-0005-0000-0000-00001B280000}"/>
    <cellStyle name="Normal 57 6 3" xfId="2491" xr:uid="{00000000-0005-0000-0000-00001C280000}"/>
    <cellStyle name="Normal 57 6 3 2" xfId="2492" xr:uid="{00000000-0005-0000-0000-00001D280000}"/>
    <cellStyle name="Normal 57 6 3 2 2" xfId="5705" xr:uid="{00000000-0005-0000-0000-00001E280000}"/>
    <cellStyle name="Normal 57 6 3 2 2 2" xfId="11674" xr:uid="{00000000-0005-0000-0000-00001F280000}"/>
    <cellStyle name="Normal 57 6 3 2 2 2 2" xfId="19632" xr:uid="{00000000-0005-0000-0000-000020280000}"/>
    <cellStyle name="Normal 57 6 3 2 2 3" xfId="15223" xr:uid="{00000000-0005-0000-0000-000021280000}"/>
    <cellStyle name="Normal 57 6 3 2 3" xfId="8636" xr:uid="{00000000-0005-0000-0000-000022280000}"/>
    <cellStyle name="Normal 57 6 3 2 3 2" xfId="17089" xr:uid="{00000000-0005-0000-0000-000023280000}"/>
    <cellStyle name="Normal 57 6 3 2 4" xfId="9905" xr:uid="{00000000-0005-0000-0000-000024280000}"/>
    <cellStyle name="Normal 57 6 3 2 4 2" xfId="17889" xr:uid="{00000000-0005-0000-0000-000025280000}"/>
    <cellStyle name="Normal 57 6 3 2 5" xfId="13473" xr:uid="{00000000-0005-0000-0000-000026280000}"/>
    <cellStyle name="Normal 57 6 3 3" xfId="7058" xr:uid="{00000000-0005-0000-0000-000027280000}"/>
    <cellStyle name="Normal 57 6 3 3 2" xfId="12613" xr:uid="{00000000-0005-0000-0000-000028280000}"/>
    <cellStyle name="Normal 57 6 3 3 2 2" xfId="20564" xr:uid="{00000000-0005-0000-0000-000029280000}"/>
    <cellStyle name="Normal 57 6 3 3 3" xfId="16156" xr:uid="{00000000-0005-0000-0000-00002A280000}"/>
    <cellStyle name="Normal 57 6 3 4" xfId="4686" xr:uid="{00000000-0005-0000-0000-00002B280000}"/>
    <cellStyle name="Normal 57 6 3 4 2" xfId="10732" xr:uid="{00000000-0005-0000-0000-00002C280000}"/>
    <cellStyle name="Normal 57 6 3 4 2 2" xfId="18700" xr:uid="{00000000-0005-0000-0000-00002D280000}"/>
    <cellStyle name="Normal 57 6 3 4 3" xfId="14291" xr:uid="{00000000-0005-0000-0000-00002E280000}"/>
    <cellStyle name="Normal 57 6 3 5" xfId="21557" xr:uid="{00000000-0005-0000-0000-00002F280000}"/>
    <cellStyle name="Normal 57 6 4" xfId="2493" xr:uid="{00000000-0005-0000-0000-000030280000}"/>
    <cellStyle name="Normal 57 6 4 2" xfId="5702" xr:uid="{00000000-0005-0000-0000-000031280000}"/>
    <cellStyle name="Normal 57 6 4 2 2" xfId="11671" xr:uid="{00000000-0005-0000-0000-000032280000}"/>
    <cellStyle name="Normal 57 6 4 2 2 2" xfId="19629" xr:uid="{00000000-0005-0000-0000-000033280000}"/>
    <cellStyle name="Normal 57 6 4 2 3" xfId="15220" xr:uid="{00000000-0005-0000-0000-000034280000}"/>
    <cellStyle name="Normal 57 6 4 3" xfId="8637" xr:uid="{00000000-0005-0000-0000-000035280000}"/>
    <cellStyle name="Normal 57 6 4 3 2" xfId="17090" xr:uid="{00000000-0005-0000-0000-000036280000}"/>
    <cellStyle name="Normal 57 6 4 4" xfId="9906" xr:uid="{00000000-0005-0000-0000-000037280000}"/>
    <cellStyle name="Normal 57 6 4 4 2" xfId="17890" xr:uid="{00000000-0005-0000-0000-000038280000}"/>
    <cellStyle name="Normal 57 6 4 5" xfId="13474" xr:uid="{00000000-0005-0000-0000-000039280000}"/>
    <cellStyle name="Normal 57 6 5" xfId="7055" xr:uid="{00000000-0005-0000-0000-00003A280000}"/>
    <cellStyle name="Normal 57 6 5 2" xfId="12610" xr:uid="{00000000-0005-0000-0000-00003B280000}"/>
    <cellStyle name="Normal 57 6 5 2 2" xfId="20561" xr:uid="{00000000-0005-0000-0000-00003C280000}"/>
    <cellStyle name="Normal 57 6 5 3" xfId="16153" xr:uid="{00000000-0005-0000-0000-00003D280000}"/>
    <cellStyle name="Normal 57 6 6" xfId="4683" xr:uid="{00000000-0005-0000-0000-00003E280000}"/>
    <cellStyle name="Normal 57 6 6 2" xfId="10729" xr:uid="{00000000-0005-0000-0000-00003F280000}"/>
    <cellStyle name="Normal 57 6 6 2 2" xfId="18697" xr:uid="{00000000-0005-0000-0000-000040280000}"/>
    <cellStyle name="Normal 57 6 6 3" xfId="14288" xr:uid="{00000000-0005-0000-0000-000041280000}"/>
    <cellStyle name="Normal 57 6 7" xfId="21554" xr:uid="{00000000-0005-0000-0000-000042280000}"/>
    <cellStyle name="Normal 57 7" xfId="2494" xr:uid="{00000000-0005-0000-0000-000043280000}"/>
    <cellStyle name="Normal 57 7 2" xfId="2495" xr:uid="{00000000-0005-0000-0000-000044280000}"/>
    <cellStyle name="Normal 57 7 2 2" xfId="2496" xr:uid="{00000000-0005-0000-0000-000045280000}"/>
    <cellStyle name="Normal 57 7 2 2 2" xfId="2497" xr:uid="{00000000-0005-0000-0000-000046280000}"/>
    <cellStyle name="Normal 57 7 2 2 2 2" xfId="5708" xr:uid="{00000000-0005-0000-0000-000047280000}"/>
    <cellStyle name="Normal 57 7 2 2 2 2 2" xfId="11677" xr:uid="{00000000-0005-0000-0000-000048280000}"/>
    <cellStyle name="Normal 57 7 2 2 2 2 2 2" xfId="19635" xr:uid="{00000000-0005-0000-0000-000049280000}"/>
    <cellStyle name="Normal 57 7 2 2 2 2 3" xfId="15226" xr:uid="{00000000-0005-0000-0000-00004A280000}"/>
    <cellStyle name="Normal 57 7 2 2 2 3" xfId="8638" xr:uid="{00000000-0005-0000-0000-00004B280000}"/>
    <cellStyle name="Normal 57 7 2 2 2 3 2" xfId="17091" xr:uid="{00000000-0005-0000-0000-00004C280000}"/>
    <cellStyle name="Normal 57 7 2 2 2 4" xfId="9907" xr:uid="{00000000-0005-0000-0000-00004D280000}"/>
    <cellStyle name="Normal 57 7 2 2 2 4 2" xfId="17891" xr:uid="{00000000-0005-0000-0000-00004E280000}"/>
    <cellStyle name="Normal 57 7 2 2 2 5" xfId="13475" xr:uid="{00000000-0005-0000-0000-00004F280000}"/>
    <cellStyle name="Normal 57 7 2 2 3" xfId="7061" xr:uid="{00000000-0005-0000-0000-000050280000}"/>
    <cellStyle name="Normal 57 7 2 2 3 2" xfId="12616" xr:uid="{00000000-0005-0000-0000-000051280000}"/>
    <cellStyle name="Normal 57 7 2 2 3 2 2" xfId="20567" xr:uid="{00000000-0005-0000-0000-000052280000}"/>
    <cellStyle name="Normal 57 7 2 2 3 3" xfId="16159" xr:uid="{00000000-0005-0000-0000-000053280000}"/>
    <cellStyle name="Normal 57 7 2 2 4" xfId="4689" xr:uid="{00000000-0005-0000-0000-000054280000}"/>
    <cellStyle name="Normal 57 7 2 2 4 2" xfId="10735" xr:uid="{00000000-0005-0000-0000-000055280000}"/>
    <cellStyle name="Normal 57 7 2 2 4 2 2" xfId="18703" xr:uid="{00000000-0005-0000-0000-000056280000}"/>
    <cellStyle name="Normal 57 7 2 2 4 3" xfId="14294" xr:uid="{00000000-0005-0000-0000-000057280000}"/>
    <cellStyle name="Normal 57 7 2 2 5" xfId="21560" xr:uid="{00000000-0005-0000-0000-000058280000}"/>
    <cellStyle name="Normal 57 7 2 3" xfId="2498" xr:uid="{00000000-0005-0000-0000-000059280000}"/>
    <cellStyle name="Normal 57 7 2 3 2" xfId="5707" xr:uid="{00000000-0005-0000-0000-00005A280000}"/>
    <cellStyle name="Normal 57 7 2 3 2 2" xfId="11676" xr:uid="{00000000-0005-0000-0000-00005B280000}"/>
    <cellStyle name="Normal 57 7 2 3 2 2 2" xfId="19634" xr:uid="{00000000-0005-0000-0000-00005C280000}"/>
    <cellStyle name="Normal 57 7 2 3 2 3" xfId="15225" xr:uid="{00000000-0005-0000-0000-00005D280000}"/>
    <cellStyle name="Normal 57 7 2 3 3" xfId="8639" xr:uid="{00000000-0005-0000-0000-00005E280000}"/>
    <cellStyle name="Normal 57 7 2 3 3 2" xfId="17092" xr:uid="{00000000-0005-0000-0000-00005F280000}"/>
    <cellStyle name="Normal 57 7 2 3 4" xfId="9908" xr:uid="{00000000-0005-0000-0000-000060280000}"/>
    <cellStyle name="Normal 57 7 2 3 4 2" xfId="17892" xr:uid="{00000000-0005-0000-0000-000061280000}"/>
    <cellStyle name="Normal 57 7 2 3 5" xfId="13476" xr:uid="{00000000-0005-0000-0000-000062280000}"/>
    <cellStyle name="Normal 57 7 2 4" xfId="7060" xr:uid="{00000000-0005-0000-0000-000063280000}"/>
    <cellStyle name="Normal 57 7 2 4 2" xfId="12615" xr:uid="{00000000-0005-0000-0000-000064280000}"/>
    <cellStyle name="Normal 57 7 2 4 2 2" xfId="20566" xr:uid="{00000000-0005-0000-0000-000065280000}"/>
    <cellStyle name="Normal 57 7 2 4 3" xfId="16158" xr:uid="{00000000-0005-0000-0000-000066280000}"/>
    <cellStyle name="Normal 57 7 2 5" xfId="4688" xr:uid="{00000000-0005-0000-0000-000067280000}"/>
    <cellStyle name="Normal 57 7 2 5 2" xfId="10734" xr:uid="{00000000-0005-0000-0000-000068280000}"/>
    <cellStyle name="Normal 57 7 2 5 2 2" xfId="18702" xr:uid="{00000000-0005-0000-0000-000069280000}"/>
    <cellStyle name="Normal 57 7 2 5 3" xfId="14293" xr:uid="{00000000-0005-0000-0000-00006A280000}"/>
    <cellStyle name="Normal 57 7 2 6" xfId="21559" xr:uid="{00000000-0005-0000-0000-00006B280000}"/>
    <cellStyle name="Normal 57 7 3" xfId="2499" xr:uid="{00000000-0005-0000-0000-00006C280000}"/>
    <cellStyle name="Normal 57 7 3 2" xfId="2500" xr:uid="{00000000-0005-0000-0000-00006D280000}"/>
    <cellStyle name="Normal 57 7 3 2 2" xfId="5709" xr:uid="{00000000-0005-0000-0000-00006E280000}"/>
    <cellStyle name="Normal 57 7 3 2 2 2" xfId="11678" xr:uid="{00000000-0005-0000-0000-00006F280000}"/>
    <cellStyle name="Normal 57 7 3 2 2 2 2" xfId="19636" xr:uid="{00000000-0005-0000-0000-000070280000}"/>
    <cellStyle name="Normal 57 7 3 2 2 3" xfId="15227" xr:uid="{00000000-0005-0000-0000-000071280000}"/>
    <cellStyle name="Normal 57 7 3 2 3" xfId="8641" xr:uid="{00000000-0005-0000-0000-000072280000}"/>
    <cellStyle name="Normal 57 7 3 2 3 2" xfId="17093" xr:uid="{00000000-0005-0000-0000-000073280000}"/>
    <cellStyle name="Normal 57 7 3 2 4" xfId="9909" xr:uid="{00000000-0005-0000-0000-000074280000}"/>
    <cellStyle name="Normal 57 7 3 2 4 2" xfId="17893" xr:uid="{00000000-0005-0000-0000-000075280000}"/>
    <cellStyle name="Normal 57 7 3 2 5" xfId="13477" xr:uid="{00000000-0005-0000-0000-000076280000}"/>
    <cellStyle name="Normal 57 7 3 3" xfId="7062" xr:uid="{00000000-0005-0000-0000-000077280000}"/>
    <cellStyle name="Normal 57 7 3 3 2" xfId="12617" xr:uid="{00000000-0005-0000-0000-000078280000}"/>
    <cellStyle name="Normal 57 7 3 3 2 2" xfId="20568" xr:uid="{00000000-0005-0000-0000-000079280000}"/>
    <cellStyle name="Normal 57 7 3 3 3" xfId="16160" xr:uid="{00000000-0005-0000-0000-00007A280000}"/>
    <cellStyle name="Normal 57 7 3 4" xfId="4690" xr:uid="{00000000-0005-0000-0000-00007B280000}"/>
    <cellStyle name="Normal 57 7 3 4 2" xfId="10736" xr:uid="{00000000-0005-0000-0000-00007C280000}"/>
    <cellStyle name="Normal 57 7 3 4 2 2" xfId="18704" xr:uid="{00000000-0005-0000-0000-00007D280000}"/>
    <cellStyle name="Normal 57 7 3 4 3" xfId="14295" xr:uid="{00000000-0005-0000-0000-00007E280000}"/>
    <cellStyle name="Normal 57 7 3 5" xfId="21561" xr:uid="{00000000-0005-0000-0000-00007F280000}"/>
    <cellStyle name="Normal 57 7 4" xfId="2501" xr:uid="{00000000-0005-0000-0000-000080280000}"/>
    <cellStyle name="Normal 57 7 4 2" xfId="5706" xr:uid="{00000000-0005-0000-0000-000081280000}"/>
    <cellStyle name="Normal 57 7 4 2 2" xfId="11675" xr:uid="{00000000-0005-0000-0000-000082280000}"/>
    <cellStyle name="Normal 57 7 4 2 2 2" xfId="19633" xr:uid="{00000000-0005-0000-0000-000083280000}"/>
    <cellStyle name="Normal 57 7 4 2 3" xfId="15224" xr:uid="{00000000-0005-0000-0000-000084280000}"/>
    <cellStyle name="Normal 57 7 4 3" xfId="8642" xr:uid="{00000000-0005-0000-0000-000085280000}"/>
    <cellStyle name="Normal 57 7 4 3 2" xfId="17094" xr:uid="{00000000-0005-0000-0000-000086280000}"/>
    <cellStyle name="Normal 57 7 4 4" xfId="9910" xr:uid="{00000000-0005-0000-0000-000087280000}"/>
    <cellStyle name="Normal 57 7 4 4 2" xfId="17894" xr:uid="{00000000-0005-0000-0000-000088280000}"/>
    <cellStyle name="Normal 57 7 4 5" xfId="13478" xr:uid="{00000000-0005-0000-0000-000089280000}"/>
    <cellStyle name="Normal 57 7 5" xfId="7059" xr:uid="{00000000-0005-0000-0000-00008A280000}"/>
    <cellStyle name="Normal 57 7 5 2" xfId="12614" xr:uid="{00000000-0005-0000-0000-00008B280000}"/>
    <cellStyle name="Normal 57 7 5 2 2" xfId="20565" xr:uid="{00000000-0005-0000-0000-00008C280000}"/>
    <cellStyle name="Normal 57 7 5 3" xfId="16157" xr:uid="{00000000-0005-0000-0000-00008D280000}"/>
    <cellStyle name="Normal 57 7 6" xfId="4687" xr:uid="{00000000-0005-0000-0000-00008E280000}"/>
    <cellStyle name="Normal 57 7 6 2" xfId="10733" xr:uid="{00000000-0005-0000-0000-00008F280000}"/>
    <cellStyle name="Normal 57 7 6 2 2" xfId="18701" xr:uid="{00000000-0005-0000-0000-000090280000}"/>
    <cellStyle name="Normal 57 7 6 3" xfId="14292" xr:uid="{00000000-0005-0000-0000-000091280000}"/>
    <cellStyle name="Normal 57 7 7" xfId="21558" xr:uid="{00000000-0005-0000-0000-000092280000}"/>
    <cellStyle name="Normal 57 8" xfId="2502" xr:uid="{00000000-0005-0000-0000-000093280000}"/>
    <cellStyle name="Normal 57 8 2" xfId="2503" xr:uid="{00000000-0005-0000-0000-000094280000}"/>
    <cellStyle name="Normal 57 8 2 2" xfId="2504" xr:uid="{00000000-0005-0000-0000-000095280000}"/>
    <cellStyle name="Normal 57 8 2 2 2" xfId="2505" xr:uid="{00000000-0005-0000-0000-000096280000}"/>
    <cellStyle name="Normal 57 8 2 2 2 2" xfId="5712" xr:uid="{00000000-0005-0000-0000-000097280000}"/>
    <cellStyle name="Normal 57 8 2 2 2 2 2" xfId="11681" xr:uid="{00000000-0005-0000-0000-000098280000}"/>
    <cellStyle name="Normal 57 8 2 2 2 2 2 2" xfId="19639" xr:uid="{00000000-0005-0000-0000-000099280000}"/>
    <cellStyle name="Normal 57 8 2 2 2 2 3" xfId="15230" xr:uid="{00000000-0005-0000-0000-00009A280000}"/>
    <cellStyle name="Normal 57 8 2 2 2 3" xfId="8644" xr:uid="{00000000-0005-0000-0000-00009B280000}"/>
    <cellStyle name="Normal 57 8 2 2 2 3 2" xfId="17095" xr:uid="{00000000-0005-0000-0000-00009C280000}"/>
    <cellStyle name="Normal 57 8 2 2 2 4" xfId="9911" xr:uid="{00000000-0005-0000-0000-00009D280000}"/>
    <cellStyle name="Normal 57 8 2 2 2 4 2" xfId="17895" xr:uid="{00000000-0005-0000-0000-00009E280000}"/>
    <cellStyle name="Normal 57 8 2 2 2 5" xfId="13479" xr:uid="{00000000-0005-0000-0000-00009F280000}"/>
    <cellStyle name="Normal 57 8 2 2 3" xfId="7065" xr:uid="{00000000-0005-0000-0000-0000A0280000}"/>
    <cellStyle name="Normal 57 8 2 2 3 2" xfId="12620" xr:uid="{00000000-0005-0000-0000-0000A1280000}"/>
    <cellStyle name="Normal 57 8 2 2 3 2 2" xfId="20571" xr:uid="{00000000-0005-0000-0000-0000A2280000}"/>
    <cellStyle name="Normal 57 8 2 2 3 3" xfId="16163" xr:uid="{00000000-0005-0000-0000-0000A3280000}"/>
    <cellStyle name="Normal 57 8 2 2 4" xfId="4693" xr:uid="{00000000-0005-0000-0000-0000A4280000}"/>
    <cellStyle name="Normal 57 8 2 2 4 2" xfId="10739" xr:uid="{00000000-0005-0000-0000-0000A5280000}"/>
    <cellStyle name="Normal 57 8 2 2 4 2 2" xfId="18707" xr:uid="{00000000-0005-0000-0000-0000A6280000}"/>
    <cellStyle name="Normal 57 8 2 2 4 3" xfId="14298" xr:uid="{00000000-0005-0000-0000-0000A7280000}"/>
    <cellStyle name="Normal 57 8 2 2 5" xfId="21564" xr:uid="{00000000-0005-0000-0000-0000A8280000}"/>
    <cellStyle name="Normal 57 8 2 3" xfId="2506" xr:uid="{00000000-0005-0000-0000-0000A9280000}"/>
    <cellStyle name="Normal 57 8 2 3 2" xfId="5711" xr:uid="{00000000-0005-0000-0000-0000AA280000}"/>
    <cellStyle name="Normal 57 8 2 3 2 2" xfId="11680" xr:uid="{00000000-0005-0000-0000-0000AB280000}"/>
    <cellStyle name="Normal 57 8 2 3 2 2 2" xfId="19638" xr:uid="{00000000-0005-0000-0000-0000AC280000}"/>
    <cellStyle name="Normal 57 8 2 3 2 3" xfId="15229" xr:uid="{00000000-0005-0000-0000-0000AD280000}"/>
    <cellStyle name="Normal 57 8 2 3 3" xfId="8645" xr:uid="{00000000-0005-0000-0000-0000AE280000}"/>
    <cellStyle name="Normal 57 8 2 3 3 2" xfId="17096" xr:uid="{00000000-0005-0000-0000-0000AF280000}"/>
    <cellStyle name="Normal 57 8 2 3 4" xfId="9912" xr:uid="{00000000-0005-0000-0000-0000B0280000}"/>
    <cellStyle name="Normal 57 8 2 3 4 2" xfId="17896" xr:uid="{00000000-0005-0000-0000-0000B1280000}"/>
    <cellStyle name="Normal 57 8 2 3 5" xfId="13480" xr:uid="{00000000-0005-0000-0000-0000B2280000}"/>
    <cellStyle name="Normal 57 8 2 4" xfId="7064" xr:uid="{00000000-0005-0000-0000-0000B3280000}"/>
    <cellStyle name="Normal 57 8 2 4 2" xfId="12619" xr:uid="{00000000-0005-0000-0000-0000B4280000}"/>
    <cellStyle name="Normal 57 8 2 4 2 2" xfId="20570" xr:uid="{00000000-0005-0000-0000-0000B5280000}"/>
    <cellStyle name="Normal 57 8 2 4 3" xfId="16162" xr:uid="{00000000-0005-0000-0000-0000B6280000}"/>
    <cellStyle name="Normal 57 8 2 5" xfId="4692" xr:uid="{00000000-0005-0000-0000-0000B7280000}"/>
    <cellStyle name="Normal 57 8 2 5 2" xfId="10738" xr:uid="{00000000-0005-0000-0000-0000B8280000}"/>
    <cellStyle name="Normal 57 8 2 5 2 2" xfId="18706" xr:uid="{00000000-0005-0000-0000-0000B9280000}"/>
    <cellStyle name="Normal 57 8 2 5 3" xfId="14297" xr:uid="{00000000-0005-0000-0000-0000BA280000}"/>
    <cellStyle name="Normal 57 8 2 6" xfId="21563" xr:uid="{00000000-0005-0000-0000-0000BB280000}"/>
    <cellStyle name="Normal 57 8 3" xfId="2507" xr:uid="{00000000-0005-0000-0000-0000BC280000}"/>
    <cellStyle name="Normal 57 8 3 2" xfId="2508" xr:uid="{00000000-0005-0000-0000-0000BD280000}"/>
    <cellStyle name="Normal 57 8 3 2 2" xfId="5713" xr:uid="{00000000-0005-0000-0000-0000BE280000}"/>
    <cellStyle name="Normal 57 8 3 2 2 2" xfId="11682" xr:uid="{00000000-0005-0000-0000-0000BF280000}"/>
    <cellStyle name="Normal 57 8 3 2 2 2 2" xfId="19640" xr:uid="{00000000-0005-0000-0000-0000C0280000}"/>
    <cellStyle name="Normal 57 8 3 2 2 3" xfId="15231" xr:uid="{00000000-0005-0000-0000-0000C1280000}"/>
    <cellStyle name="Normal 57 8 3 2 3" xfId="8646" xr:uid="{00000000-0005-0000-0000-0000C2280000}"/>
    <cellStyle name="Normal 57 8 3 2 3 2" xfId="17097" xr:uid="{00000000-0005-0000-0000-0000C3280000}"/>
    <cellStyle name="Normal 57 8 3 2 4" xfId="9913" xr:uid="{00000000-0005-0000-0000-0000C4280000}"/>
    <cellStyle name="Normal 57 8 3 2 4 2" xfId="17897" xr:uid="{00000000-0005-0000-0000-0000C5280000}"/>
    <cellStyle name="Normal 57 8 3 2 5" xfId="13481" xr:uid="{00000000-0005-0000-0000-0000C6280000}"/>
    <cellStyle name="Normal 57 8 3 3" xfId="7066" xr:uid="{00000000-0005-0000-0000-0000C7280000}"/>
    <cellStyle name="Normal 57 8 3 3 2" xfId="12621" xr:uid="{00000000-0005-0000-0000-0000C8280000}"/>
    <cellStyle name="Normal 57 8 3 3 2 2" xfId="20572" xr:uid="{00000000-0005-0000-0000-0000C9280000}"/>
    <cellStyle name="Normal 57 8 3 3 3" xfId="16164" xr:uid="{00000000-0005-0000-0000-0000CA280000}"/>
    <cellStyle name="Normal 57 8 3 4" xfId="4694" xr:uid="{00000000-0005-0000-0000-0000CB280000}"/>
    <cellStyle name="Normal 57 8 3 4 2" xfId="10740" xr:uid="{00000000-0005-0000-0000-0000CC280000}"/>
    <cellStyle name="Normal 57 8 3 4 2 2" xfId="18708" xr:uid="{00000000-0005-0000-0000-0000CD280000}"/>
    <cellStyle name="Normal 57 8 3 4 3" xfId="14299" xr:uid="{00000000-0005-0000-0000-0000CE280000}"/>
    <cellStyle name="Normal 57 8 3 5" xfId="21565" xr:uid="{00000000-0005-0000-0000-0000CF280000}"/>
    <cellStyle name="Normal 57 8 4" xfId="2509" xr:uid="{00000000-0005-0000-0000-0000D0280000}"/>
    <cellStyle name="Normal 57 8 4 2" xfId="5710" xr:uid="{00000000-0005-0000-0000-0000D1280000}"/>
    <cellStyle name="Normal 57 8 4 2 2" xfId="11679" xr:uid="{00000000-0005-0000-0000-0000D2280000}"/>
    <cellStyle name="Normal 57 8 4 2 2 2" xfId="19637" xr:uid="{00000000-0005-0000-0000-0000D3280000}"/>
    <cellStyle name="Normal 57 8 4 2 3" xfId="15228" xr:uid="{00000000-0005-0000-0000-0000D4280000}"/>
    <cellStyle name="Normal 57 8 4 3" xfId="8647" xr:uid="{00000000-0005-0000-0000-0000D5280000}"/>
    <cellStyle name="Normal 57 8 4 3 2" xfId="17098" xr:uid="{00000000-0005-0000-0000-0000D6280000}"/>
    <cellStyle name="Normal 57 8 4 4" xfId="9914" xr:uid="{00000000-0005-0000-0000-0000D7280000}"/>
    <cellStyle name="Normal 57 8 4 4 2" xfId="17898" xr:uid="{00000000-0005-0000-0000-0000D8280000}"/>
    <cellStyle name="Normal 57 8 4 5" xfId="13482" xr:uid="{00000000-0005-0000-0000-0000D9280000}"/>
    <cellStyle name="Normal 57 8 5" xfId="7063" xr:uid="{00000000-0005-0000-0000-0000DA280000}"/>
    <cellStyle name="Normal 57 8 5 2" xfId="12618" xr:uid="{00000000-0005-0000-0000-0000DB280000}"/>
    <cellStyle name="Normal 57 8 5 2 2" xfId="20569" xr:uid="{00000000-0005-0000-0000-0000DC280000}"/>
    <cellStyle name="Normal 57 8 5 3" xfId="16161" xr:uid="{00000000-0005-0000-0000-0000DD280000}"/>
    <cellStyle name="Normal 57 8 6" xfId="4691" xr:uid="{00000000-0005-0000-0000-0000DE280000}"/>
    <cellStyle name="Normal 57 8 6 2" xfId="10737" xr:uid="{00000000-0005-0000-0000-0000DF280000}"/>
    <cellStyle name="Normal 57 8 6 2 2" xfId="18705" xr:uid="{00000000-0005-0000-0000-0000E0280000}"/>
    <cellStyle name="Normal 57 8 6 3" xfId="14296" xr:uid="{00000000-0005-0000-0000-0000E1280000}"/>
    <cellStyle name="Normal 57 8 7" xfId="21562" xr:uid="{00000000-0005-0000-0000-0000E2280000}"/>
    <cellStyle name="Normal 57 9" xfId="2510" xr:uid="{00000000-0005-0000-0000-0000E3280000}"/>
    <cellStyle name="Normal 57 9 2" xfId="2511" xr:uid="{00000000-0005-0000-0000-0000E4280000}"/>
    <cellStyle name="Normal 57 9 2 2" xfId="2512" xr:uid="{00000000-0005-0000-0000-0000E5280000}"/>
    <cellStyle name="Normal 57 9 2 2 2" xfId="5715" xr:uid="{00000000-0005-0000-0000-0000E6280000}"/>
    <cellStyle name="Normal 57 9 2 2 2 2" xfId="11684" xr:uid="{00000000-0005-0000-0000-0000E7280000}"/>
    <cellStyle name="Normal 57 9 2 2 2 2 2" xfId="19642" xr:uid="{00000000-0005-0000-0000-0000E8280000}"/>
    <cellStyle name="Normal 57 9 2 2 2 3" xfId="15233" xr:uid="{00000000-0005-0000-0000-0000E9280000}"/>
    <cellStyle name="Normal 57 9 2 2 3" xfId="8648" xr:uid="{00000000-0005-0000-0000-0000EA280000}"/>
    <cellStyle name="Normal 57 9 2 2 3 2" xfId="17099" xr:uid="{00000000-0005-0000-0000-0000EB280000}"/>
    <cellStyle name="Normal 57 9 2 2 4" xfId="9915" xr:uid="{00000000-0005-0000-0000-0000EC280000}"/>
    <cellStyle name="Normal 57 9 2 2 4 2" xfId="17899" xr:uid="{00000000-0005-0000-0000-0000ED280000}"/>
    <cellStyle name="Normal 57 9 2 2 5" xfId="13483" xr:uid="{00000000-0005-0000-0000-0000EE280000}"/>
    <cellStyle name="Normal 57 9 2 3" xfId="7068" xr:uid="{00000000-0005-0000-0000-0000EF280000}"/>
    <cellStyle name="Normal 57 9 2 3 2" xfId="12623" xr:uid="{00000000-0005-0000-0000-0000F0280000}"/>
    <cellStyle name="Normal 57 9 2 3 2 2" xfId="20574" xr:uid="{00000000-0005-0000-0000-0000F1280000}"/>
    <cellStyle name="Normal 57 9 2 3 3" xfId="16166" xr:uid="{00000000-0005-0000-0000-0000F2280000}"/>
    <cellStyle name="Normal 57 9 2 4" xfId="4696" xr:uid="{00000000-0005-0000-0000-0000F3280000}"/>
    <cellStyle name="Normal 57 9 2 4 2" xfId="10742" xr:uid="{00000000-0005-0000-0000-0000F4280000}"/>
    <cellStyle name="Normal 57 9 2 4 2 2" xfId="18710" xr:uid="{00000000-0005-0000-0000-0000F5280000}"/>
    <cellStyle name="Normal 57 9 2 4 3" xfId="14301" xr:uid="{00000000-0005-0000-0000-0000F6280000}"/>
    <cellStyle name="Normal 57 9 2 5" xfId="21567" xr:uid="{00000000-0005-0000-0000-0000F7280000}"/>
    <cellStyle name="Normal 57 9 3" xfId="2513" xr:uid="{00000000-0005-0000-0000-0000F8280000}"/>
    <cellStyle name="Normal 57 9 3 2" xfId="5714" xr:uid="{00000000-0005-0000-0000-0000F9280000}"/>
    <cellStyle name="Normal 57 9 3 2 2" xfId="11683" xr:uid="{00000000-0005-0000-0000-0000FA280000}"/>
    <cellStyle name="Normal 57 9 3 2 2 2" xfId="19641" xr:uid="{00000000-0005-0000-0000-0000FB280000}"/>
    <cellStyle name="Normal 57 9 3 2 3" xfId="15232" xr:uid="{00000000-0005-0000-0000-0000FC280000}"/>
    <cellStyle name="Normal 57 9 3 3" xfId="8649" xr:uid="{00000000-0005-0000-0000-0000FD280000}"/>
    <cellStyle name="Normal 57 9 3 3 2" xfId="17100" xr:uid="{00000000-0005-0000-0000-0000FE280000}"/>
    <cellStyle name="Normal 57 9 3 4" xfId="9916" xr:uid="{00000000-0005-0000-0000-0000FF280000}"/>
    <cellStyle name="Normal 57 9 3 4 2" xfId="17900" xr:uid="{00000000-0005-0000-0000-000000290000}"/>
    <cellStyle name="Normal 57 9 3 5" xfId="13484" xr:uid="{00000000-0005-0000-0000-000001290000}"/>
    <cellStyle name="Normal 57 9 4" xfId="7067" xr:uid="{00000000-0005-0000-0000-000002290000}"/>
    <cellStyle name="Normal 57 9 4 2" xfId="12622" xr:uid="{00000000-0005-0000-0000-000003290000}"/>
    <cellStyle name="Normal 57 9 4 2 2" xfId="20573" xr:uid="{00000000-0005-0000-0000-000004290000}"/>
    <cellStyle name="Normal 57 9 4 3" xfId="16165" xr:uid="{00000000-0005-0000-0000-000005290000}"/>
    <cellStyle name="Normal 57 9 5" xfId="4695" xr:uid="{00000000-0005-0000-0000-000006290000}"/>
    <cellStyle name="Normal 57 9 5 2" xfId="10741" xr:uid="{00000000-0005-0000-0000-000007290000}"/>
    <cellStyle name="Normal 57 9 5 2 2" xfId="18709" xr:uid="{00000000-0005-0000-0000-000008290000}"/>
    <cellStyle name="Normal 57 9 5 3" xfId="14300" xr:uid="{00000000-0005-0000-0000-000009290000}"/>
    <cellStyle name="Normal 57 9 6" xfId="21566" xr:uid="{00000000-0005-0000-0000-00000A290000}"/>
    <cellStyle name="Normal 58" xfId="2514" xr:uid="{00000000-0005-0000-0000-00000B290000}"/>
    <cellStyle name="Normal 58 10" xfId="4697" xr:uid="{00000000-0005-0000-0000-00000C290000}"/>
    <cellStyle name="Normal 58 10 2" xfId="10743" xr:uid="{00000000-0005-0000-0000-00000D290000}"/>
    <cellStyle name="Normal 58 10 2 2" xfId="18711" xr:uid="{00000000-0005-0000-0000-00000E290000}"/>
    <cellStyle name="Normal 58 10 3" xfId="14302" xr:uid="{00000000-0005-0000-0000-00000F290000}"/>
    <cellStyle name="Normal 58 11" xfId="21568" xr:uid="{00000000-0005-0000-0000-000010290000}"/>
    <cellStyle name="Normal 58 2" xfId="2515" xr:uid="{00000000-0005-0000-0000-000011290000}"/>
    <cellStyle name="Normal 58 2 2" xfId="2516" xr:uid="{00000000-0005-0000-0000-000012290000}"/>
    <cellStyle name="Normal 58 2 2 2" xfId="2517" xr:uid="{00000000-0005-0000-0000-000013290000}"/>
    <cellStyle name="Normal 58 2 2 2 2" xfId="2518" xr:uid="{00000000-0005-0000-0000-000014290000}"/>
    <cellStyle name="Normal 58 2 2 2 2 2" xfId="5719" xr:uid="{00000000-0005-0000-0000-000015290000}"/>
    <cellStyle name="Normal 58 2 2 2 2 2 2" xfId="11688" xr:uid="{00000000-0005-0000-0000-000016290000}"/>
    <cellStyle name="Normal 58 2 2 2 2 2 2 2" xfId="19646" xr:uid="{00000000-0005-0000-0000-000017290000}"/>
    <cellStyle name="Normal 58 2 2 2 2 2 3" xfId="15237" xr:uid="{00000000-0005-0000-0000-000018290000}"/>
    <cellStyle name="Normal 58 2 2 2 2 3" xfId="8650" xr:uid="{00000000-0005-0000-0000-000019290000}"/>
    <cellStyle name="Normal 58 2 2 2 2 3 2" xfId="17101" xr:uid="{00000000-0005-0000-0000-00001A290000}"/>
    <cellStyle name="Normal 58 2 2 2 2 4" xfId="9917" xr:uid="{00000000-0005-0000-0000-00001B290000}"/>
    <cellStyle name="Normal 58 2 2 2 2 4 2" xfId="17901" xr:uid="{00000000-0005-0000-0000-00001C290000}"/>
    <cellStyle name="Normal 58 2 2 2 2 5" xfId="13485" xr:uid="{00000000-0005-0000-0000-00001D290000}"/>
    <cellStyle name="Normal 58 2 2 2 3" xfId="7072" xr:uid="{00000000-0005-0000-0000-00001E290000}"/>
    <cellStyle name="Normal 58 2 2 2 3 2" xfId="12627" xr:uid="{00000000-0005-0000-0000-00001F290000}"/>
    <cellStyle name="Normal 58 2 2 2 3 2 2" xfId="20578" xr:uid="{00000000-0005-0000-0000-000020290000}"/>
    <cellStyle name="Normal 58 2 2 2 3 3" xfId="16170" xr:uid="{00000000-0005-0000-0000-000021290000}"/>
    <cellStyle name="Normal 58 2 2 2 4" xfId="4700" xr:uid="{00000000-0005-0000-0000-000022290000}"/>
    <cellStyle name="Normal 58 2 2 2 4 2" xfId="10746" xr:uid="{00000000-0005-0000-0000-000023290000}"/>
    <cellStyle name="Normal 58 2 2 2 4 2 2" xfId="18714" xr:uid="{00000000-0005-0000-0000-000024290000}"/>
    <cellStyle name="Normal 58 2 2 2 4 3" xfId="14305" xr:uid="{00000000-0005-0000-0000-000025290000}"/>
    <cellStyle name="Normal 58 2 2 2 5" xfId="21571" xr:uid="{00000000-0005-0000-0000-000026290000}"/>
    <cellStyle name="Normal 58 2 2 3" xfId="2519" xr:uid="{00000000-0005-0000-0000-000027290000}"/>
    <cellStyle name="Normal 58 2 2 3 2" xfId="5718" xr:uid="{00000000-0005-0000-0000-000028290000}"/>
    <cellStyle name="Normal 58 2 2 3 2 2" xfId="11687" xr:uid="{00000000-0005-0000-0000-000029290000}"/>
    <cellStyle name="Normal 58 2 2 3 2 2 2" xfId="19645" xr:uid="{00000000-0005-0000-0000-00002A290000}"/>
    <cellStyle name="Normal 58 2 2 3 2 3" xfId="15236" xr:uid="{00000000-0005-0000-0000-00002B290000}"/>
    <cellStyle name="Normal 58 2 2 3 3" xfId="8651" xr:uid="{00000000-0005-0000-0000-00002C290000}"/>
    <cellStyle name="Normal 58 2 2 3 3 2" xfId="17102" xr:uid="{00000000-0005-0000-0000-00002D290000}"/>
    <cellStyle name="Normal 58 2 2 3 4" xfId="9918" xr:uid="{00000000-0005-0000-0000-00002E290000}"/>
    <cellStyle name="Normal 58 2 2 3 4 2" xfId="17902" xr:uid="{00000000-0005-0000-0000-00002F290000}"/>
    <cellStyle name="Normal 58 2 2 3 5" xfId="13486" xr:uid="{00000000-0005-0000-0000-000030290000}"/>
    <cellStyle name="Normal 58 2 2 4" xfId="7071" xr:uid="{00000000-0005-0000-0000-000031290000}"/>
    <cellStyle name="Normal 58 2 2 4 2" xfId="12626" xr:uid="{00000000-0005-0000-0000-000032290000}"/>
    <cellStyle name="Normal 58 2 2 4 2 2" xfId="20577" xr:uid="{00000000-0005-0000-0000-000033290000}"/>
    <cellStyle name="Normal 58 2 2 4 3" xfId="16169" xr:uid="{00000000-0005-0000-0000-000034290000}"/>
    <cellStyle name="Normal 58 2 2 5" xfId="4699" xr:uid="{00000000-0005-0000-0000-000035290000}"/>
    <cellStyle name="Normal 58 2 2 5 2" xfId="10745" xr:uid="{00000000-0005-0000-0000-000036290000}"/>
    <cellStyle name="Normal 58 2 2 5 2 2" xfId="18713" xr:uid="{00000000-0005-0000-0000-000037290000}"/>
    <cellStyle name="Normal 58 2 2 5 3" xfId="14304" xr:uid="{00000000-0005-0000-0000-000038290000}"/>
    <cellStyle name="Normal 58 2 2 6" xfId="21570" xr:uid="{00000000-0005-0000-0000-000039290000}"/>
    <cellStyle name="Normal 58 2 3" xfId="2520" xr:uid="{00000000-0005-0000-0000-00003A290000}"/>
    <cellStyle name="Normal 58 2 3 2" xfId="2521" xr:uid="{00000000-0005-0000-0000-00003B290000}"/>
    <cellStyle name="Normal 58 2 3 2 2" xfId="5720" xr:uid="{00000000-0005-0000-0000-00003C290000}"/>
    <cellStyle name="Normal 58 2 3 2 2 2" xfId="11689" xr:uid="{00000000-0005-0000-0000-00003D290000}"/>
    <cellStyle name="Normal 58 2 3 2 2 2 2" xfId="19647" xr:uid="{00000000-0005-0000-0000-00003E290000}"/>
    <cellStyle name="Normal 58 2 3 2 2 3" xfId="15238" xr:uid="{00000000-0005-0000-0000-00003F290000}"/>
    <cellStyle name="Normal 58 2 3 2 3" xfId="8652" xr:uid="{00000000-0005-0000-0000-000040290000}"/>
    <cellStyle name="Normal 58 2 3 2 3 2" xfId="17103" xr:uid="{00000000-0005-0000-0000-000041290000}"/>
    <cellStyle name="Normal 58 2 3 2 4" xfId="9919" xr:uid="{00000000-0005-0000-0000-000042290000}"/>
    <cellStyle name="Normal 58 2 3 2 4 2" xfId="17903" xr:uid="{00000000-0005-0000-0000-000043290000}"/>
    <cellStyle name="Normal 58 2 3 2 5" xfId="13487" xr:uid="{00000000-0005-0000-0000-000044290000}"/>
    <cellStyle name="Normal 58 2 3 3" xfId="7073" xr:uid="{00000000-0005-0000-0000-000045290000}"/>
    <cellStyle name="Normal 58 2 3 3 2" xfId="12628" xr:uid="{00000000-0005-0000-0000-000046290000}"/>
    <cellStyle name="Normal 58 2 3 3 2 2" xfId="20579" xr:uid="{00000000-0005-0000-0000-000047290000}"/>
    <cellStyle name="Normal 58 2 3 3 3" xfId="16171" xr:uid="{00000000-0005-0000-0000-000048290000}"/>
    <cellStyle name="Normal 58 2 3 4" xfId="4701" xr:uid="{00000000-0005-0000-0000-000049290000}"/>
    <cellStyle name="Normal 58 2 3 4 2" xfId="10747" xr:uid="{00000000-0005-0000-0000-00004A290000}"/>
    <cellStyle name="Normal 58 2 3 4 2 2" xfId="18715" xr:uid="{00000000-0005-0000-0000-00004B290000}"/>
    <cellStyle name="Normal 58 2 3 4 3" xfId="14306" xr:uid="{00000000-0005-0000-0000-00004C290000}"/>
    <cellStyle name="Normal 58 2 3 5" xfId="21572" xr:uid="{00000000-0005-0000-0000-00004D290000}"/>
    <cellStyle name="Normal 58 2 4" xfId="2522" xr:uid="{00000000-0005-0000-0000-00004E290000}"/>
    <cellStyle name="Normal 58 2 4 2" xfId="5717" xr:uid="{00000000-0005-0000-0000-00004F290000}"/>
    <cellStyle name="Normal 58 2 4 2 2" xfId="11686" xr:uid="{00000000-0005-0000-0000-000050290000}"/>
    <cellStyle name="Normal 58 2 4 2 2 2" xfId="19644" xr:uid="{00000000-0005-0000-0000-000051290000}"/>
    <cellStyle name="Normal 58 2 4 2 3" xfId="15235" xr:uid="{00000000-0005-0000-0000-000052290000}"/>
    <cellStyle name="Normal 58 2 4 3" xfId="8653" xr:uid="{00000000-0005-0000-0000-000053290000}"/>
    <cellStyle name="Normal 58 2 4 3 2" xfId="17104" xr:uid="{00000000-0005-0000-0000-000054290000}"/>
    <cellStyle name="Normal 58 2 4 4" xfId="9920" xr:uid="{00000000-0005-0000-0000-000055290000}"/>
    <cellStyle name="Normal 58 2 4 4 2" xfId="17904" xr:uid="{00000000-0005-0000-0000-000056290000}"/>
    <cellStyle name="Normal 58 2 4 5" xfId="13488" xr:uid="{00000000-0005-0000-0000-000057290000}"/>
    <cellStyle name="Normal 58 2 5" xfId="7070" xr:uid="{00000000-0005-0000-0000-000058290000}"/>
    <cellStyle name="Normal 58 2 5 2" xfId="12625" xr:uid="{00000000-0005-0000-0000-000059290000}"/>
    <cellStyle name="Normal 58 2 5 2 2" xfId="20576" xr:uid="{00000000-0005-0000-0000-00005A290000}"/>
    <cellStyle name="Normal 58 2 5 3" xfId="16168" xr:uid="{00000000-0005-0000-0000-00005B290000}"/>
    <cellStyle name="Normal 58 2 6" xfId="4698" xr:uid="{00000000-0005-0000-0000-00005C290000}"/>
    <cellStyle name="Normal 58 2 6 2" xfId="10744" xr:uid="{00000000-0005-0000-0000-00005D290000}"/>
    <cellStyle name="Normal 58 2 6 2 2" xfId="18712" xr:uid="{00000000-0005-0000-0000-00005E290000}"/>
    <cellStyle name="Normal 58 2 6 3" xfId="14303" xr:uid="{00000000-0005-0000-0000-00005F290000}"/>
    <cellStyle name="Normal 58 2 7" xfId="21569" xr:uid="{00000000-0005-0000-0000-000060290000}"/>
    <cellStyle name="Normal 58 3" xfId="2523" xr:uid="{00000000-0005-0000-0000-000061290000}"/>
    <cellStyle name="Normal 58 3 2" xfId="2524" xr:uid="{00000000-0005-0000-0000-000062290000}"/>
    <cellStyle name="Normal 58 3 2 2" xfId="2525" xr:uid="{00000000-0005-0000-0000-000063290000}"/>
    <cellStyle name="Normal 58 3 2 2 2" xfId="2526" xr:uid="{00000000-0005-0000-0000-000064290000}"/>
    <cellStyle name="Normal 58 3 2 2 2 2" xfId="5723" xr:uid="{00000000-0005-0000-0000-000065290000}"/>
    <cellStyle name="Normal 58 3 2 2 2 2 2" xfId="11692" xr:uid="{00000000-0005-0000-0000-000066290000}"/>
    <cellStyle name="Normal 58 3 2 2 2 2 2 2" xfId="19650" xr:uid="{00000000-0005-0000-0000-000067290000}"/>
    <cellStyle name="Normal 58 3 2 2 2 2 3" xfId="15241" xr:uid="{00000000-0005-0000-0000-000068290000}"/>
    <cellStyle name="Normal 58 3 2 2 2 3" xfId="8654" xr:uid="{00000000-0005-0000-0000-000069290000}"/>
    <cellStyle name="Normal 58 3 2 2 2 3 2" xfId="17105" xr:uid="{00000000-0005-0000-0000-00006A290000}"/>
    <cellStyle name="Normal 58 3 2 2 2 4" xfId="9922" xr:uid="{00000000-0005-0000-0000-00006B290000}"/>
    <cellStyle name="Normal 58 3 2 2 2 4 2" xfId="17905" xr:uid="{00000000-0005-0000-0000-00006C290000}"/>
    <cellStyle name="Normal 58 3 2 2 2 5" xfId="13489" xr:uid="{00000000-0005-0000-0000-00006D290000}"/>
    <cellStyle name="Normal 58 3 2 2 3" xfId="7076" xr:uid="{00000000-0005-0000-0000-00006E290000}"/>
    <cellStyle name="Normal 58 3 2 2 3 2" xfId="12631" xr:uid="{00000000-0005-0000-0000-00006F290000}"/>
    <cellStyle name="Normal 58 3 2 2 3 2 2" xfId="20582" xr:uid="{00000000-0005-0000-0000-000070290000}"/>
    <cellStyle name="Normal 58 3 2 2 3 3" xfId="16174" xr:uid="{00000000-0005-0000-0000-000071290000}"/>
    <cellStyle name="Normal 58 3 2 2 4" xfId="4704" xr:uid="{00000000-0005-0000-0000-000072290000}"/>
    <cellStyle name="Normal 58 3 2 2 4 2" xfId="10750" xr:uid="{00000000-0005-0000-0000-000073290000}"/>
    <cellStyle name="Normal 58 3 2 2 4 2 2" xfId="18718" xr:uid="{00000000-0005-0000-0000-000074290000}"/>
    <cellStyle name="Normal 58 3 2 2 4 3" xfId="14309" xr:uid="{00000000-0005-0000-0000-000075290000}"/>
    <cellStyle name="Normal 58 3 2 2 5" xfId="21575" xr:uid="{00000000-0005-0000-0000-000076290000}"/>
    <cellStyle name="Normal 58 3 2 3" xfId="2527" xr:uid="{00000000-0005-0000-0000-000077290000}"/>
    <cellStyle name="Normal 58 3 2 3 2" xfId="5722" xr:uid="{00000000-0005-0000-0000-000078290000}"/>
    <cellStyle name="Normal 58 3 2 3 2 2" xfId="11691" xr:uid="{00000000-0005-0000-0000-000079290000}"/>
    <cellStyle name="Normal 58 3 2 3 2 2 2" xfId="19649" xr:uid="{00000000-0005-0000-0000-00007A290000}"/>
    <cellStyle name="Normal 58 3 2 3 2 3" xfId="15240" xr:uid="{00000000-0005-0000-0000-00007B290000}"/>
    <cellStyle name="Normal 58 3 2 3 3" xfId="8655" xr:uid="{00000000-0005-0000-0000-00007C290000}"/>
    <cellStyle name="Normal 58 3 2 3 3 2" xfId="17106" xr:uid="{00000000-0005-0000-0000-00007D290000}"/>
    <cellStyle name="Normal 58 3 2 3 4" xfId="9923" xr:uid="{00000000-0005-0000-0000-00007E290000}"/>
    <cellStyle name="Normal 58 3 2 3 4 2" xfId="17906" xr:uid="{00000000-0005-0000-0000-00007F290000}"/>
    <cellStyle name="Normal 58 3 2 3 5" xfId="13490" xr:uid="{00000000-0005-0000-0000-000080290000}"/>
    <cellStyle name="Normal 58 3 2 4" xfId="7075" xr:uid="{00000000-0005-0000-0000-000081290000}"/>
    <cellStyle name="Normal 58 3 2 4 2" xfId="12630" xr:uid="{00000000-0005-0000-0000-000082290000}"/>
    <cellStyle name="Normal 58 3 2 4 2 2" xfId="20581" xr:uid="{00000000-0005-0000-0000-000083290000}"/>
    <cellStyle name="Normal 58 3 2 4 3" xfId="16173" xr:uid="{00000000-0005-0000-0000-000084290000}"/>
    <cellStyle name="Normal 58 3 2 5" xfId="4703" xr:uid="{00000000-0005-0000-0000-000085290000}"/>
    <cellStyle name="Normal 58 3 2 5 2" xfId="10749" xr:uid="{00000000-0005-0000-0000-000086290000}"/>
    <cellStyle name="Normal 58 3 2 5 2 2" xfId="18717" xr:uid="{00000000-0005-0000-0000-000087290000}"/>
    <cellStyle name="Normal 58 3 2 5 3" xfId="14308" xr:uid="{00000000-0005-0000-0000-000088290000}"/>
    <cellStyle name="Normal 58 3 2 6" xfId="21574" xr:uid="{00000000-0005-0000-0000-000089290000}"/>
    <cellStyle name="Normal 58 3 3" xfId="2528" xr:uid="{00000000-0005-0000-0000-00008A290000}"/>
    <cellStyle name="Normal 58 3 3 2" xfId="2529" xr:uid="{00000000-0005-0000-0000-00008B290000}"/>
    <cellStyle name="Normal 58 3 3 2 2" xfId="5724" xr:uid="{00000000-0005-0000-0000-00008C290000}"/>
    <cellStyle name="Normal 58 3 3 2 2 2" xfId="11693" xr:uid="{00000000-0005-0000-0000-00008D290000}"/>
    <cellStyle name="Normal 58 3 3 2 2 2 2" xfId="19651" xr:uid="{00000000-0005-0000-0000-00008E290000}"/>
    <cellStyle name="Normal 58 3 3 2 2 3" xfId="15242" xr:uid="{00000000-0005-0000-0000-00008F290000}"/>
    <cellStyle name="Normal 58 3 3 2 3" xfId="8656" xr:uid="{00000000-0005-0000-0000-000090290000}"/>
    <cellStyle name="Normal 58 3 3 2 3 2" xfId="17107" xr:uid="{00000000-0005-0000-0000-000091290000}"/>
    <cellStyle name="Normal 58 3 3 2 4" xfId="9924" xr:uid="{00000000-0005-0000-0000-000092290000}"/>
    <cellStyle name="Normal 58 3 3 2 4 2" xfId="17907" xr:uid="{00000000-0005-0000-0000-000093290000}"/>
    <cellStyle name="Normal 58 3 3 2 5" xfId="13491" xr:uid="{00000000-0005-0000-0000-000094290000}"/>
    <cellStyle name="Normal 58 3 3 3" xfId="7077" xr:uid="{00000000-0005-0000-0000-000095290000}"/>
    <cellStyle name="Normal 58 3 3 3 2" xfId="12632" xr:uid="{00000000-0005-0000-0000-000096290000}"/>
    <cellStyle name="Normal 58 3 3 3 2 2" xfId="20583" xr:uid="{00000000-0005-0000-0000-000097290000}"/>
    <cellStyle name="Normal 58 3 3 3 3" xfId="16175" xr:uid="{00000000-0005-0000-0000-000098290000}"/>
    <cellStyle name="Normal 58 3 3 4" xfId="4705" xr:uid="{00000000-0005-0000-0000-000099290000}"/>
    <cellStyle name="Normal 58 3 3 4 2" xfId="10751" xr:uid="{00000000-0005-0000-0000-00009A290000}"/>
    <cellStyle name="Normal 58 3 3 4 2 2" xfId="18719" xr:uid="{00000000-0005-0000-0000-00009B290000}"/>
    <cellStyle name="Normal 58 3 3 4 3" xfId="14310" xr:uid="{00000000-0005-0000-0000-00009C290000}"/>
    <cellStyle name="Normal 58 3 3 5" xfId="21576" xr:uid="{00000000-0005-0000-0000-00009D290000}"/>
    <cellStyle name="Normal 58 3 4" xfId="2530" xr:uid="{00000000-0005-0000-0000-00009E290000}"/>
    <cellStyle name="Normal 58 3 4 2" xfId="5721" xr:uid="{00000000-0005-0000-0000-00009F290000}"/>
    <cellStyle name="Normal 58 3 4 2 2" xfId="11690" xr:uid="{00000000-0005-0000-0000-0000A0290000}"/>
    <cellStyle name="Normal 58 3 4 2 2 2" xfId="19648" xr:uid="{00000000-0005-0000-0000-0000A1290000}"/>
    <cellStyle name="Normal 58 3 4 2 3" xfId="15239" xr:uid="{00000000-0005-0000-0000-0000A2290000}"/>
    <cellStyle name="Normal 58 3 4 3" xfId="8657" xr:uid="{00000000-0005-0000-0000-0000A3290000}"/>
    <cellStyle name="Normal 58 3 4 3 2" xfId="17108" xr:uid="{00000000-0005-0000-0000-0000A4290000}"/>
    <cellStyle name="Normal 58 3 4 4" xfId="9925" xr:uid="{00000000-0005-0000-0000-0000A5290000}"/>
    <cellStyle name="Normal 58 3 4 4 2" xfId="17908" xr:uid="{00000000-0005-0000-0000-0000A6290000}"/>
    <cellStyle name="Normal 58 3 4 5" xfId="13492" xr:uid="{00000000-0005-0000-0000-0000A7290000}"/>
    <cellStyle name="Normal 58 3 5" xfId="7074" xr:uid="{00000000-0005-0000-0000-0000A8290000}"/>
    <cellStyle name="Normal 58 3 5 2" xfId="12629" xr:uid="{00000000-0005-0000-0000-0000A9290000}"/>
    <cellStyle name="Normal 58 3 5 2 2" xfId="20580" xr:uid="{00000000-0005-0000-0000-0000AA290000}"/>
    <cellStyle name="Normal 58 3 5 3" xfId="16172" xr:uid="{00000000-0005-0000-0000-0000AB290000}"/>
    <cellStyle name="Normal 58 3 6" xfId="4702" xr:uid="{00000000-0005-0000-0000-0000AC290000}"/>
    <cellStyle name="Normal 58 3 6 2" xfId="10748" xr:uid="{00000000-0005-0000-0000-0000AD290000}"/>
    <cellStyle name="Normal 58 3 6 2 2" xfId="18716" xr:uid="{00000000-0005-0000-0000-0000AE290000}"/>
    <cellStyle name="Normal 58 3 6 3" xfId="14307" xr:uid="{00000000-0005-0000-0000-0000AF290000}"/>
    <cellStyle name="Normal 58 3 7" xfId="21573" xr:uid="{00000000-0005-0000-0000-0000B0290000}"/>
    <cellStyle name="Normal 58 4" xfId="2531" xr:uid="{00000000-0005-0000-0000-0000B1290000}"/>
    <cellStyle name="Normal 58 4 2" xfId="2532" xr:uid="{00000000-0005-0000-0000-0000B2290000}"/>
    <cellStyle name="Normal 58 4 2 2" xfId="2533" xr:uid="{00000000-0005-0000-0000-0000B3290000}"/>
    <cellStyle name="Normal 58 4 2 2 2" xfId="2534" xr:uid="{00000000-0005-0000-0000-0000B4290000}"/>
    <cellStyle name="Normal 58 4 2 2 2 2" xfId="5727" xr:uid="{00000000-0005-0000-0000-0000B5290000}"/>
    <cellStyle name="Normal 58 4 2 2 2 2 2" xfId="11696" xr:uid="{00000000-0005-0000-0000-0000B6290000}"/>
    <cellStyle name="Normal 58 4 2 2 2 2 2 2" xfId="19654" xr:uid="{00000000-0005-0000-0000-0000B7290000}"/>
    <cellStyle name="Normal 58 4 2 2 2 2 3" xfId="15245" xr:uid="{00000000-0005-0000-0000-0000B8290000}"/>
    <cellStyle name="Normal 58 4 2 2 2 3" xfId="8658" xr:uid="{00000000-0005-0000-0000-0000B9290000}"/>
    <cellStyle name="Normal 58 4 2 2 2 3 2" xfId="17109" xr:uid="{00000000-0005-0000-0000-0000BA290000}"/>
    <cellStyle name="Normal 58 4 2 2 2 4" xfId="9926" xr:uid="{00000000-0005-0000-0000-0000BB290000}"/>
    <cellStyle name="Normal 58 4 2 2 2 4 2" xfId="17909" xr:uid="{00000000-0005-0000-0000-0000BC290000}"/>
    <cellStyle name="Normal 58 4 2 2 2 5" xfId="13493" xr:uid="{00000000-0005-0000-0000-0000BD290000}"/>
    <cellStyle name="Normal 58 4 2 2 3" xfId="7080" xr:uid="{00000000-0005-0000-0000-0000BE290000}"/>
    <cellStyle name="Normal 58 4 2 2 3 2" xfId="12635" xr:uid="{00000000-0005-0000-0000-0000BF290000}"/>
    <cellStyle name="Normal 58 4 2 2 3 2 2" xfId="20586" xr:uid="{00000000-0005-0000-0000-0000C0290000}"/>
    <cellStyle name="Normal 58 4 2 2 3 3" xfId="16178" xr:uid="{00000000-0005-0000-0000-0000C1290000}"/>
    <cellStyle name="Normal 58 4 2 2 4" xfId="4708" xr:uid="{00000000-0005-0000-0000-0000C2290000}"/>
    <cellStyle name="Normal 58 4 2 2 4 2" xfId="10754" xr:uid="{00000000-0005-0000-0000-0000C3290000}"/>
    <cellStyle name="Normal 58 4 2 2 4 2 2" xfId="18722" xr:uid="{00000000-0005-0000-0000-0000C4290000}"/>
    <cellStyle name="Normal 58 4 2 2 4 3" xfId="14313" xr:uid="{00000000-0005-0000-0000-0000C5290000}"/>
    <cellStyle name="Normal 58 4 2 2 5" xfId="21579" xr:uid="{00000000-0005-0000-0000-0000C6290000}"/>
    <cellStyle name="Normal 58 4 2 3" xfId="2535" xr:uid="{00000000-0005-0000-0000-0000C7290000}"/>
    <cellStyle name="Normal 58 4 2 3 2" xfId="5726" xr:uid="{00000000-0005-0000-0000-0000C8290000}"/>
    <cellStyle name="Normal 58 4 2 3 2 2" xfId="11695" xr:uid="{00000000-0005-0000-0000-0000C9290000}"/>
    <cellStyle name="Normal 58 4 2 3 2 2 2" xfId="19653" xr:uid="{00000000-0005-0000-0000-0000CA290000}"/>
    <cellStyle name="Normal 58 4 2 3 2 3" xfId="15244" xr:uid="{00000000-0005-0000-0000-0000CB290000}"/>
    <cellStyle name="Normal 58 4 2 3 3" xfId="8659" xr:uid="{00000000-0005-0000-0000-0000CC290000}"/>
    <cellStyle name="Normal 58 4 2 3 3 2" xfId="17110" xr:uid="{00000000-0005-0000-0000-0000CD290000}"/>
    <cellStyle name="Normal 58 4 2 3 4" xfId="9927" xr:uid="{00000000-0005-0000-0000-0000CE290000}"/>
    <cellStyle name="Normal 58 4 2 3 4 2" xfId="17910" xr:uid="{00000000-0005-0000-0000-0000CF290000}"/>
    <cellStyle name="Normal 58 4 2 3 5" xfId="13494" xr:uid="{00000000-0005-0000-0000-0000D0290000}"/>
    <cellStyle name="Normal 58 4 2 4" xfId="7079" xr:uid="{00000000-0005-0000-0000-0000D1290000}"/>
    <cellStyle name="Normal 58 4 2 4 2" xfId="12634" xr:uid="{00000000-0005-0000-0000-0000D2290000}"/>
    <cellStyle name="Normal 58 4 2 4 2 2" xfId="20585" xr:uid="{00000000-0005-0000-0000-0000D3290000}"/>
    <cellStyle name="Normal 58 4 2 4 3" xfId="16177" xr:uid="{00000000-0005-0000-0000-0000D4290000}"/>
    <cellStyle name="Normal 58 4 2 5" xfId="4707" xr:uid="{00000000-0005-0000-0000-0000D5290000}"/>
    <cellStyle name="Normal 58 4 2 5 2" xfId="10753" xr:uid="{00000000-0005-0000-0000-0000D6290000}"/>
    <cellStyle name="Normal 58 4 2 5 2 2" xfId="18721" xr:uid="{00000000-0005-0000-0000-0000D7290000}"/>
    <cellStyle name="Normal 58 4 2 5 3" xfId="14312" xr:uid="{00000000-0005-0000-0000-0000D8290000}"/>
    <cellStyle name="Normal 58 4 2 6" xfId="21578" xr:uid="{00000000-0005-0000-0000-0000D9290000}"/>
    <cellStyle name="Normal 58 4 3" xfId="2536" xr:uid="{00000000-0005-0000-0000-0000DA290000}"/>
    <cellStyle name="Normal 58 4 3 2" xfId="2537" xr:uid="{00000000-0005-0000-0000-0000DB290000}"/>
    <cellStyle name="Normal 58 4 3 2 2" xfId="5728" xr:uid="{00000000-0005-0000-0000-0000DC290000}"/>
    <cellStyle name="Normal 58 4 3 2 2 2" xfId="11697" xr:uid="{00000000-0005-0000-0000-0000DD290000}"/>
    <cellStyle name="Normal 58 4 3 2 2 2 2" xfId="19655" xr:uid="{00000000-0005-0000-0000-0000DE290000}"/>
    <cellStyle name="Normal 58 4 3 2 2 3" xfId="15246" xr:uid="{00000000-0005-0000-0000-0000DF290000}"/>
    <cellStyle name="Normal 58 4 3 2 3" xfId="8660" xr:uid="{00000000-0005-0000-0000-0000E0290000}"/>
    <cellStyle name="Normal 58 4 3 2 3 2" xfId="17111" xr:uid="{00000000-0005-0000-0000-0000E1290000}"/>
    <cellStyle name="Normal 58 4 3 2 4" xfId="9928" xr:uid="{00000000-0005-0000-0000-0000E2290000}"/>
    <cellStyle name="Normal 58 4 3 2 4 2" xfId="17911" xr:uid="{00000000-0005-0000-0000-0000E3290000}"/>
    <cellStyle name="Normal 58 4 3 2 5" xfId="13495" xr:uid="{00000000-0005-0000-0000-0000E4290000}"/>
    <cellStyle name="Normal 58 4 3 3" xfId="7081" xr:uid="{00000000-0005-0000-0000-0000E5290000}"/>
    <cellStyle name="Normal 58 4 3 3 2" xfId="12636" xr:uid="{00000000-0005-0000-0000-0000E6290000}"/>
    <cellStyle name="Normal 58 4 3 3 2 2" xfId="20587" xr:uid="{00000000-0005-0000-0000-0000E7290000}"/>
    <cellStyle name="Normal 58 4 3 3 3" xfId="16179" xr:uid="{00000000-0005-0000-0000-0000E8290000}"/>
    <cellStyle name="Normal 58 4 3 4" xfId="4709" xr:uid="{00000000-0005-0000-0000-0000E9290000}"/>
    <cellStyle name="Normal 58 4 3 4 2" xfId="10755" xr:uid="{00000000-0005-0000-0000-0000EA290000}"/>
    <cellStyle name="Normal 58 4 3 4 2 2" xfId="18723" xr:uid="{00000000-0005-0000-0000-0000EB290000}"/>
    <cellStyle name="Normal 58 4 3 4 3" xfId="14314" xr:uid="{00000000-0005-0000-0000-0000EC290000}"/>
    <cellStyle name="Normal 58 4 3 5" xfId="21580" xr:uid="{00000000-0005-0000-0000-0000ED290000}"/>
    <cellStyle name="Normal 58 4 4" xfId="2538" xr:uid="{00000000-0005-0000-0000-0000EE290000}"/>
    <cellStyle name="Normal 58 4 4 2" xfId="5725" xr:uid="{00000000-0005-0000-0000-0000EF290000}"/>
    <cellStyle name="Normal 58 4 4 2 2" xfId="11694" xr:uid="{00000000-0005-0000-0000-0000F0290000}"/>
    <cellStyle name="Normal 58 4 4 2 2 2" xfId="19652" xr:uid="{00000000-0005-0000-0000-0000F1290000}"/>
    <cellStyle name="Normal 58 4 4 2 3" xfId="15243" xr:uid="{00000000-0005-0000-0000-0000F2290000}"/>
    <cellStyle name="Normal 58 4 4 3" xfId="8661" xr:uid="{00000000-0005-0000-0000-0000F3290000}"/>
    <cellStyle name="Normal 58 4 4 3 2" xfId="17112" xr:uid="{00000000-0005-0000-0000-0000F4290000}"/>
    <cellStyle name="Normal 58 4 4 4" xfId="9929" xr:uid="{00000000-0005-0000-0000-0000F5290000}"/>
    <cellStyle name="Normal 58 4 4 4 2" xfId="17912" xr:uid="{00000000-0005-0000-0000-0000F6290000}"/>
    <cellStyle name="Normal 58 4 4 5" xfId="13496" xr:uid="{00000000-0005-0000-0000-0000F7290000}"/>
    <cellStyle name="Normal 58 4 5" xfId="7078" xr:uid="{00000000-0005-0000-0000-0000F8290000}"/>
    <cellStyle name="Normal 58 4 5 2" xfId="12633" xr:uid="{00000000-0005-0000-0000-0000F9290000}"/>
    <cellStyle name="Normal 58 4 5 2 2" xfId="20584" xr:uid="{00000000-0005-0000-0000-0000FA290000}"/>
    <cellStyle name="Normal 58 4 5 3" xfId="16176" xr:uid="{00000000-0005-0000-0000-0000FB290000}"/>
    <cellStyle name="Normal 58 4 6" xfId="4706" xr:uid="{00000000-0005-0000-0000-0000FC290000}"/>
    <cellStyle name="Normal 58 4 6 2" xfId="10752" xr:uid="{00000000-0005-0000-0000-0000FD290000}"/>
    <cellStyle name="Normal 58 4 6 2 2" xfId="18720" xr:uid="{00000000-0005-0000-0000-0000FE290000}"/>
    <cellStyle name="Normal 58 4 6 3" xfId="14311" xr:uid="{00000000-0005-0000-0000-0000FF290000}"/>
    <cellStyle name="Normal 58 4 7" xfId="21577" xr:uid="{00000000-0005-0000-0000-0000002A0000}"/>
    <cellStyle name="Normal 58 5" xfId="2539" xr:uid="{00000000-0005-0000-0000-0000012A0000}"/>
    <cellStyle name="Normal 58 5 2" xfId="2540" xr:uid="{00000000-0005-0000-0000-0000022A0000}"/>
    <cellStyle name="Normal 58 5 2 2" xfId="2541" xr:uid="{00000000-0005-0000-0000-0000032A0000}"/>
    <cellStyle name="Normal 58 5 2 2 2" xfId="5730" xr:uid="{00000000-0005-0000-0000-0000042A0000}"/>
    <cellStyle name="Normal 58 5 2 2 2 2" xfId="11699" xr:uid="{00000000-0005-0000-0000-0000052A0000}"/>
    <cellStyle name="Normal 58 5 2 2 2 2 2" xfId="19657" xr:uid="{00000000-0005-0000-0000-0000062A0000}"/>
    <cellStyle name="Normal 58 5 2 2 2 3" xfId="15248" xr:uid="{00000000-0005-0000-0000-0000072A0000}"/>
    <cellStyle name="Normal 58 5 2 2 3" xfId="8662" xr:uid="{00000000-0005-0000-0000-0000082A0000}"/>
    <cellStyle name="Normal 58 5 2 2 3 2" xfId="17113" xr:uid="{00000000-0005-0000-0000-0000092A0000}"/>
    <cellStyle name="Normal 58 5 2 2 4" xfId="9930" xr:uid="{00000000-0005-0000-0000-00000A2A0000}"/>
    <cellStyle name="Normal 58 5 2 2 4 2" xfId="17913" xr:uid="{00000000-0005-0000-0000-00000B2A0000}"/>
    <cellStyle name="Normal 58 5 2 2 5" xfId="13497" xr:uid="{00000000-0005-0000-0000-00000C2A0000}"/>
    <cellStyle name="Normal 58 5 2 3" xfId="7083" xr:uid="{00000000-0005-0000-0000-00000D2A0000}"/>
    <cellStyle name="Normal 58 5 2 3 2" xfId="12638" xr:uid="{00000000-0005-0000-0000-00000E2A0000}"/>
    <cellStyle name="Normal 58 5 2 3 2 2" xfId="20589" xr:uid="{00000000-0005-0000-0000-00000F2A0000}"/>
    <cellStyle name="Normal 58 5 2 3 3" xfId="16181" xr:uid="{00000000-0005-0000-0000-0000102A0000}"/>
    <cellStyle name="Normal 58 5 2 4" xfId="4711" xr:uid="{00000000-0005-0000-0000-0000112A0000}"/>
    <cellStyle name="Normal 58 5 2 4 2" xfId="10757" xr:uid="{00000000-0005-0000-0000-0000122A0000}"/>
    <cellStyle name="Normal 58 5 2 4 2 2" xfId="18725" xr:uid="{00000000-0005-0000-0000-0000132A0000}"/>
    <cellStyle name="Normal 58 5 2 4 3" xfId="14316" xr:uid="{00000000-0005-0000-0000-0000142A0000}"/>
    <cellStyle name="Normal 58 5 2 5" xfId="21582" xr:uid="{00000000-0005-0000-0000-0000152A0000}"/>
    <cellStyle name="Normal 58 5 3" xfId="2542" xr:uid="{00000000-0005-0000-0000-0000162A0000}"/>
    <cellStyle name="Normal 58 5 3 2" xfId="5729" xr:uid="{00000000-0005-0000-0000-0000172A0000}"/>
    <cellStyle name="Normal 58 5 3 2 2" xfId="11698" xr:uid="{00000000-0005-0000-0000-0000182A0000}"/>
    <cellStyle name="Normal 58 5 3 2 2 2" xfId="19656" xr:uid="{00000000-0005-0000-0000-0000192A0000}"/>
    <cellStyle name="Normal 58 5 3 2 3" xfId="15247" xr:uid="{00000000-0005-0000-0000-00001A2A0000}"/>
    <cellStyle name="Normal 58 5 3 3" xfId="8663" xr:uid="{00000000-0005-0000-0000-00001B2A0000}"/>
    <cellStyle name="Normal 58 5 3 3 2" xfId="17114" xr:uid="{00000000-0005-0000-0000-00001C2A0000}"/>
    <cellStyle name="Normal 58 5 3 4" xfId="9931" xr:uid="{00000000-0005-0000-0000-00001D2A0000}"/>
    <cellStyle name="Normal 58 5 3 4 2" xfId="17914" xr:uid="{00000000-0005-0000-0000-00001E2A0000}"/>
    <cellStyle name="Normal 58 5 3 5" xfId="13498" xr:uid="{00000000-0005-0000-0000-00001F2A0000}"/>
    <cellStyle name="Normal 58 5 4" xfId="7082" xr:uid="{00000000-0005-0000-0000-0000202A0000}"/>
    <cellStyle name="Normal 58 5 4 2" xfId="12637" xr:uid="{00000000-0005-0000-0000-0000212A0000}"/>
    <cellStyle name="Normal 58 5 4 2 2" xfId="20588" xr:uid="{00000000-0005-0000-0000-0000222A0000}"/>
    <cellStyle name="Normal 58 5 4 3" xfId="16180" xr:uid="{00000000-0005-0000-0000-0000232A0000}"/>
    <cellStyle name="Normal 58 5 5" xfId="4710" xr:uid="{00000000-0005-0000-0000-0000242A0000}"/>
    <cellStyle name="Normal 58 5 5 2" xfId="10756" xr:uid="{00000000-0005-0000-0000-0000252A0000}"/>
    <cellStyle name="Normal 58 5 5 2 2" xfId="18724" xr:uid="{00000000-0005-0000-0000-0000262A0000}"/>
    <cellStyle name="Normal 58 5 5 3" xfId="14315" xr:uid="{00000000-0005-0000-0000-0000272A0000}"/>
    <cellStyle name="Normal 58 5 6" xfId="21581" xr:uid="{00000000-0005-0000-0000-0000282A0000}"/>
    <cellStyle name="Normal 58 6" xfId="2543" xr:uid="{00000000-0005-0000-0000-0000292A0000}"/>
    <cellStyle name="Normal 58 6 2" xfId="2544" xr:uid="{00000000-0005-0000-0000-00002A2A0000}"/>
    <cellStyle name="Normal 58 6 2 2" xfId="2545" xr:uid="{00000000-0005-0000-0000-00002B2A0000}"/>
    <cellStyle name="Normal 58 6 2 2 2" xfId="5732" xr:uid="{00000000-0005-0000-0000-00002C2A0000}"/>
    <cellStyle name="Normal 58 6 2 2 2 2" xfId="11701" xr:uid="{00000000-0005-0000-0000-00002D2A0000}"/>
    <cellStyle name="Normal 58 6 2 2 2 2 2" xfId="19659" xr:uid="{00000000-0005-0000-0000-00002E2A0000}"/>
    <cellStyle name="Normal 58 6 2 2 2 3" xfId="15250" xr:uid="{00000000-0005-0000-0000-00002F2A0000}"/>
    <cellStyle name="Normal 58 6 2 2 3" xfId="8665" xr:uid="{00000000-0005-0000-0000-0000302A0000}"/>
    <cellStyle name="Normal 58 6 2 2 3 2" xfId="17115" xr:uid="{00000000-0005-0000-0000-0000312A0000}"/>
    <cellStyle name="Normal 58 6 2 2 4" xfId="9932" xr:uid="{00000000-0005-0000-0000-0000322A0000}"/>
    <cellStyle name="Normal 58 6 2 2 4 2" xfId="17915" xr:uid="{00000000-0005-0000-0000-0000332A0000}"/>
    <cellStyle name="Normal 58 6 2 2 5" xfId="13499" xr:uid="{00000000-0005-0000-0000-0000342A0000}"/>
    <cellStyle name="Normal 58 6 2 3" xfId="7085" xr:uid="{00000000-0005-0000-0000-0000352A0000}"/>
    <cellStyle name="Normal 58 6 2 3 2" xfId="12640" xr:uid="{00000000-0005-0000-0000-0000362A0000}"/>
    <cellStyle name="Normal 58 6 2 3 2 2" xfId="20591" xr:uid="{00000000-0005-0000-0000-0000372A0000}"/>
    <cellStyle name="Normal 58 6 2 3 3" xfId="16183" xr:uid="{00000000-0005-0000-0000-0000382A0000}"/>
    <cellStyle name="Normal 58 6 2 4" xfId="4713" xr:uid="{00000000-0005-0000-0000-0000392A0000}"/>
    <cellStyle name="Normal 58 6 2 4 2" xfId="10759" xr:uid="{00000000-0005-0000-0000-00003A2A0000}"/>
    <cellStyle name="Normal 58 6 2 4 2 2" xfId="18727" xr:uid="{00000000-0005-0000-0000-00003B2A0000}"/>
    <cellStyle name="Normal 58 6 2 4 3" xfId="14318" xr:uid="{00000000-0005-0000-0000-00003C2A0000}"/>
    <cellStyle name="Normal 58 6 2 5" xfId="21584" xr:uid="{00000000-0005-0000-0000-00003D2A0000}"/>
    <cellStyle name="Normal 58 6 3" xfId="2546" xr:uid="{00000000-0005-0000-0000-00003E2A0000}"/>
    <cellStyle name="Normal 58 6 3 2" xfId="5731" xr:uid="{00000000-0005-0000-0000-00003F2A0000}"/>
    <cellStyle name="Normal 58 6 3 2 2" xfId="11700" xr:uid="{00000000-0005-0000-0000-0000402A0000}"/>
    <cellStyle name="Normal 58 6 3 2 2 2" xfId="19658" xr:uid="{00000000-0005-0000-0000-0000412A0000}"/>
    <cellStyle name="Normal 58 6 3 2 3" xfId="15249" xr:uid="{00000000-0005-0000-0000-0000422A0000}"/>
    <cellStyle name="Normal 58 6 3 3" xfId="8666" xr:uid="{00000000-0005-0000-0000-0000432A0000}"/>
    <cellStyle name="Normal 58 6 3 3 2" xfId="17116" xr:uid="{00000000-0005-0000-0000-0000442A0000}"/>
    <cellStyle name="Normal 58 6 3 4" xfId="9933" xr:uid="{00000000-0005-0000-0000-0000452A0000}"/>
    <cellStyle name="Normal 58 6 3 4 2" xfId="17916" xr:uid="{00000000-0005-0000-0000-0000462A0000}"/>
    <cellStyle name="Normal 58 6 3 5" xfId="13500" xr:uid="{00000000-0005-0000-0000-0000472A0000}"/>
    <cellStyle name="Normal 58 6 4" xfId="7084" xr:uid="{00000000-0005-0000-0000-0000482A0000}"/>
    <cellStyle name="Normal 58 6 4 2" xfId="12639" xr:uid="{00000000-0005-0000-0000-0000492A0000}"/>
    <cellStyle name="Normal 58 6 4 2 2" xfId="20590" xr:uid="{00000000-0005-0000-0000-00004A2A0000}"/>
    <cellStyle name="Normal 58 6 4 3" xfId="16182" xr:uid="{00000000-0005-0000-0000-00004B2A0000}"/>
    <cellStyle name="Normal 58 6 5" xfId="4712" xr:uid="{00000000-0005-0000-0000-00004C2A0000}"/>
    <cellStyle name="Normal 58 6 5 2" xfId="10758" xr:uid="{00000000-0005-0000-0000-00004D2A0000}"/>
    <cellStyle name="Normal 58 6 5 2 2" xfId="18726" xr:uid="{00000000-0005-0000-0000-00004E2A0000}"/>
    <cellStyle name="Normal 58 6 5 3" xfId="14317" xr:uid="{00000000-0005-0000-0000-00004F2A0000}"/>
    <cellStyle name="Normal 58 6 6" xfId="21583" xr:uid="{00000000-0005-0000-0000-0000502A0000}"/>
    <cellStyle name="Normal 58 7" xfId="2547" xr:uid="{00000000-0005-0000-0000-0000512A0000}"/>
    <cellStyle name="Normal 58 7 2" xfId="2548" xr:uid="{00000000-0005-0000-0000-0000522A0000}"/>
    <cellStyle name="Normal 58 7 2 2" xfId="5733" xr:uid="{00000000-0005-0000-0000-0000532A0000}"/>
    <cellStyle name="Normal 58 7 2 2 2" xfId="11702" xr:uid="{00000000-0005-0000-0000-0000542A0000}"/>
    <cellStyle name="Normal 58 7 2 2 2 2" xfId="19660" xr:uid="{00000000-0005-0000-0000-0000552A0000}"/>
    <cellStyle name="Normal 58 7 2 2 3" xfId="15251" xr:uid="{00000000-0005-0000-0000-0000562A0000}"/>
    <cellStyle name="Normal 58 7 2 3" xfId="8668" xr:uid="{00000000-0005-0000-0000-0000572A0000}"/>
    <cellStyle name="Normal 58 7 2 3 2" xfId="17117" xr:uid="{00000000-0005-0000-0000-0000582A0000}"/>
    <cellStyle name="Normal 58 7 2 4" xfId="9934" xr:uid="{00000000-0005-0000-0000-0000592A0000}"/>
    <cellStyle name="Normal 58 7 2 4 2" xfId="17917" xr:uid="{00000000-0005-0000-0000-00005A2A0000}"/>
    <cellStyle name="Normal 58 7 2 5" xfId="13501" xr:uid="{00000000-0005-0000-0000-00005B2A0000}"/>
    <cellStyle name="Normal 58 7 3" xfId="7086" xr:uid="{00000000-0005-0000-0000-00005C2A0000}"/>
    <cellStyle name="Normal 58 7 3 2" xfId="12641" xr:uid="{00000000-0005-0000-0000-00005D2A0000}"/>
    <cellStyle name="Normal 58 7 3 2 2" xfId="20592" xr:uid="{00000000-0005-0000-0000-00005E2A0000}"/>
    <cellStyle name="Normal 58 7 3 3" xfId="16184" xr:uid="{00000000-0005-0000-0000-00005F2A0000}"/>
    <cellStyle name="Normal 58 7 4" xfId="4714" xr:uid="{00000000-0005-0000-0000-0000602A0000}"/>
    <cellStyle name="Normal 58 7 4 2" xfId="10760" xr:uid="{00000000-0005-0000-0000-0000612A0000}"/>
    <cellStyle name="Normal 58 7 4 2 2" xfId="18728" xr:uid="{00000000-0005-0000-0000-0000622A0000}"/>
    <cellStyle name="Normal 58 7 4 3" xfId="14319" xr:uid="{00000000-0005-0000-0000-0000632A0000}"/>
    <cellStyle name="Normal 58 7 5" xfId="21585" xr:uid="{00000000-0005-0000-0000-0000642A0000}"/>
    <cellStyle name="Normal 58 8" xfId="2549" xr:uid="{00000000-0005-0000-0000-0000652A0000}"/>
    <cellStyle name="Normal 58 8 2" xfId="5716" xr:uid="{00000000-0005-0000-0000-0000662A0000}"/>
    <cellStyle name="Normal 58 8 2 2" xfId="11685" xr:uid="{00000000-0005-0000-0000-0000672A0000}"/>
    <cellStyle name="Normal 58 8 2 2 2" xfId="19643" xr:uid="{00000000-0005-0000-0000-0000682A0000}"/>
    <cellStyle name="Normal 58 8 2 3" xfId="15234" xr:uid="{00000000-0005-0000-0000-0000692A0000}"/>
    <cellStyle name="Normal 58 8 3" xfId="8669" xr:uid="{00000000-0005-0000-0000-00006A2A0000}"/>
    <cellStyle name="Normal 58 8 3 2" xfId="17118" xr:uid="{00000000-0005-0000-0000-00006B2A0000}"/>
    <cellStyle name="Normal 58 8 4" xfId="9935" xr:uid="{00000000-0005-0000-0000-00006C2A0000}"/>
    <cellStyle name="Normal 58 8 4 2" xfId="17918" xr:uid="{00000000-0005-0000-0000-00006D2A0000}"/>
    <cellStyle name="Normal 58 8 5" xfId="13502" xr:uid="{00000000-0005-0000-0000-00006E2A0000}"/>
    <cellStyle name="Normal 58 9" xfId="7069" xr:uid="{00000000-0005-0000-0000-00006F2A0000}"/>
    <cellStyle name="Normal 58 9 2" xfId="12624" xr:uid="{00000000-0005-0000-0000-0000702A0000}"/>
    <cellStyle name="Normal 58 9 2 2" xfId="20575" xr:uid="{00000000-0005-0000-0000-0000712A0000}"/>
    <cellStyle name="Normal 58 9 3" xfId="16167" xr:uid="{00000000-0005-0000-0000-0000722A0000}"/>
    <cellStyle name="Normal 59" xfId="2550" xr:uid="{00000000-0005-0000-0000-0000732A0000}"/>
    <cellStyle name="Normal 59 10" xfId="4715" xr:uid="{00000000-0005-0000-0000-0000742A0000}"/>
    <cellStyle name="Normal 59 10 2" xfId="10761" xr:uid="{00000000-0005-0000-0000-0000752A0000}"/>
    <cellStyle name="Normal 59 10 2 2" xfId="18729" xr:uid="{00000000-0005-0000-0000-0000762A0000}"/>
    <cellStyle name="Normal 59 10 3" xfId="14320" xr:uid="{00000000-0005-0000-0000-0000772A0000}"/>
    <cellStyle name="Normal 59 11" xfId="21586" xr:uid="{00000000-0005-0000-0000-0000782A0000}"/>
    <cellStyle name="Normal 59 2" xfId="2551" xr:uid="{00000000-0005-0000-0000-0000792A0000}"/>
    <cellStyle name="Normal 59 2 2" xfId="2552" xr:uid="{00000000-0005-0000-0000-00007A2A0000}"/>
    <cellStyle name="Normal 59 2 2 2" xfId="2553" xr:uid="{00000000-0005-0000-0000-00007B2A0000}"/>
    <cellStyle name="Normal 59 2 2 2 2" xfId="2554" xr:uid="{00000000-0005-0000-0000-00007C2A0000}"/>
    <cellStyle name="Normal 59 2 2 2 2 2" xfId="5737" xr:uid="{00000000-0005-0000-0000-00007D2A0000}"/>
    <cellStyle name="Normal 59 2 2 2 2 2 2" xfId="11706" xr:uid="{00000000-0005-0000-0000-00007E2A0000}"/>
    <cellStyle name="Normal 59 2 2 2 2 2 2 2" xfId="19664" xr:uid="{00000000-0005-0000-0000-00007F2A0000}"/>
    <cellStyle name="Normal 59 2 2 2 2 2 3" xfId="15255" xr:uid="{00000000-0005-0000-0000-0000802A0000}"/>
    <cellStyle name="Normal 59 2 2 2 2 3" xfId="8671" xr:uid="{00000000-0005-0000-0000-0000812A0000}"/>
    <cellStyle name="Normal 59 2 2 2 2 3 2" xfId="17119" xr:uid="{00000000-0005-0000-0000-0000822A0000}"/>
    <cellStyle name="Normal 59 2 2 2 2 4" xfId="9936" xr:uid="{00000000-0005-0000-0000-0000832A0000}"/>
    <cellStyle name="Normal 59 2 2 2 2 4 2" xfId="17919" xr:uid="{00000000-0005-0000-0000-0000842A0000}"/>
    <cellStyle name="Normal 59 2 2 2 2 5" xfId="13503" xr:uid="{00000000-0005-0000-0000-0000852A0000}"/>
    <cellStyle name="Normal 59 2 2 2 3" xfId="7090" xr:uid="{00000000-0005-0000-0000-0000862A0000}"/>
    <cellStyle name="Normal 59 2 2 2 3 2" xfId="12645" xr:uid="{00000000-0005-0000-0000-0000872A0000}"/>
    <cellStyle name="Normal 59 2 2 2 3 2 2" xfId="20596" xr:uid="{00000000-0005-0000-0000-0000882A0000}"/>
    <cellStyle name="Normal 59 2 2 2 3 3" xfId="16188" xr:uid="{00000000-0005-0000-0000-0000892A0000}"/>
    <cellStyle name="Normal 59 2 2 2 4" xfId="4718" xr:uid="{00000000-0005-0000-0000-00008A2A0000}"/>
    <cellStyle name="Normal 59 2 2 2 4 2" xfId="10764" xr:uid="{00000000-0005-0000-0000-00008B2A0000}"/>
    <cellStyle name="Normal 59 2 2 2 4 2 2" xfId="18732" xr:uid="{00000000-0005-0000-0000-00008C2A0000}"/>
    <cellStyle name="Normal 59 2 2 2 4 3" xfId="14323" xr:uid="{00000000-0005-0000-0000-00008D2A0000}"/>
    <cellStyle name="Normal 59 2 2 2 5" xfId="21589" xr:uid="{00000000-0005-0000-0000-00008E2A0000}"/>
    <cellStyle name="Normal 59 2 2 3" xfId="2555" xr:uid="{00000000-0005-0000-0000-00008F2A0000}"/>
    <cellStyle name="Normal 59 2 2 3 2" xfId="5736" xr:uid="{00000000-0005-0000-0000-0000902A0000}"/>
    <cellStyle name="Normal 59 2 2 3 2 2" xfId="11705" xr:uid="{00000000-0005-0000-0000-0000912A0000}"/>
    <cellStyle name="Normal 59 2 2 3 2 2 2" xfId="19663" xr:uid="{00000000-0005-0000-0000-0000922A0000}"/>
    <cellStyle name="Normal 59 2 2 3 2 3" xfId="15254" xr:uid="{00000000-0005-0000-0000-0000932A0000}"/>
    <cellStyle name="Normal 59 2 2 3 3" xfId="8672" xr:uid="{00000000-0005-0000-0000-0000942A0000}"/>
    <cellStyle name="Normal 59 2 2 3 3 2" xfId="17120" xr:uid="{00000000-0005-0000-0000-0000952A0000}"/>
    <cellStyle name="Normal 59 2 2 3 4" xfId="9937" xr:uid="{00000000-0005-0000-0000-0000962A0000}"/>
    <cellStyle name="Normal 59 2 2 3 4 2" xfId="17920" xr:uid="{00000000-0005-0000-0000-0000972A0000}"/>
    <cellStyle name="Normal 59 2 2 3 5" xfId="13504" xr:uid="{00000000-0005-0000-0000-0000982A0000}"/>
    <cellStyle name="Normal 59 2 2 4" xfId="7089" xr:uid="{00000000-0005-0000-0000-0000992A0000}"/>
    <cellStyle name="Normal 59 2 2 4 2" xfId="12644" xr:uid="{00000000-0005-0000-0000-00009A2A0000}"/>
    <cellStyle name="Normal 59 2 2 4 2 2" xfId="20595" xr:uid="{00000000-0005-0000-0000-00009B2A0000}"/>
    <cellStyle name="Normal 59 2 2 4 3" xfId="16187" xr:uid="{00000000-0005-0000-0000-00009C2A0000}"/>
    <cellStyle name="Normal 59 2 2 5" xfId="4717" xr:uid="{00000000-0005-0000-0000-00009D2A0000}"/>
    <cellStyle name="Normal 59 2 2 5 2" xfId="10763" xr:uid="{00000000-0005-0000-0000-00009E2A0000}"/>
    <cellStyle name="Normal 59 2 2 5 2 2" xfId="18731" xr:uid="{00000000-0005-0000-0000-00009F2A0000}"/>
    <cellStyle name="Normal 59 2 2 5 3" xfId="14322" xr:uid="{00000000-0005-0000-0000-0000A02A0000}"/>
    <cellStyle name="Normal 59 2 2 6" xfId="21588" xr:uid="{00000000-0005-0000-0000-0000A12A0000}"/>
    <cellStyle name="Normal 59 2 3" xfId="2556" xr:uid="{00000000-0005-0000-0000-0000A22A0000}"/>
    <cellStyle name="Normal 59 2 3 2" xfId="2557" xr:uid="{00000000-0005-0000-0000-0000A32A0000}"/>
    <cellStyle name="Normal 59 2 3 2 2" xfId="5738" xr:uid="{00000000-0005-0000-0000-0000A42A0000}"/>
    <cellStyle name="Normal 59 2 3 2 2 2" xfId="11707" xr:uid="{00000000-0005-0000-0000-0000A52A0000}"/>
    <cellStyle name="Normal 59 2 3 2 2 2 2" xfId="19665" xr:uid="{00000000-0005-0000-0000-0000A62A0000}"/>
    <cellStyle name="Normal 59 2 3 2 2 3" xfId="15256" xr:uid="{00000000-0005-0000-0000-0000A72A0000}"/>
    <cellStyle name="Normal 59 2 3 2 3" xfId="8673" xr:uid="{00000000-0005-0000-0000-0000A82A0000}"/>
    <cellStyle name="Normal 59 2 3 2 3 2" xfId="17121" xr:uid="{00000000-0005-0000-0000-0000A92A0000}"/>
    <cellStyle name="Normal 59 2 3 2 4" xfId="9938" xr:uid="{00000000-0005-0000-0000-0000AA2A0000}"/>
    <cellStyle name="Normal 59 2 3 2 4 2" xfId="17921" xr:uid="{00000000-0005-0000-0000-0000AB2A0000}"/>
    <cellStyle name="Normal 59 2 3 2 5" xfId="13505" xr:uid="{00000000-0005-0000-0000-0000AC2A0000}"/>
    <cellStyle name="Normal 59 2 3 3" xfId="7091" xr:uid="{00000000-0005-0000-0000-0000AD2A0000}"/>
    <cellStyle name="Normal 59 2 3 3 2" xfId="12646" xr:uid="{00000000-0005-0000-0000-0000AE2A0000}"/>
    <cellStyle name="Normal 59 2 3 3 2 2" xfId="20597" xr:uid="{00000000-0005-0000-0000-0000AF2A0000}"/>
    <cellStyle name="Normal 59 2 3 3 3" xfId="16189" xr:uid="{00000000-0005-0000-0000-0000B02A0000}"/>
    <cellStyle name="Normal 59 2 3 4" xfId="4719" xr:uid="{00000000-0005-0000-0000-0000B12A0000}"/>
    <cellStyle name="Normal 59 2 3 4 2" xfId="10765" xr:uid="{00000000-0005-0000-0000-0000B22A0000}"/>
    <cellStyle name="Normal 59 2 3 4 2 2" xfId="18733" xr:uid="{00000000-0005-0000-0000-0000B32A0000}"/>
    <cellStyle name="Normal 59 2 3 4 3" xfId="14324" xr:uid="{00000000-0005-0000-0000-0000B42A0000}"/>
    <cellStyle name="Normal 59 2 3 5" xfId="21590" xr:uid="{00000000-0005-0000-0000-0000B52A0000}"/>
    <cellStyle name="Normal 59 2 4" xfId="2558" xr:uid="{00000000-0005-0000-0000-0000B62A0000}"/>
    <cellStyle name="Normal 59 2 4 2" xfId="5735" xr:uid="{00000000-0005-0000-0000-0000B72A0000}"/>
    <cellStyle name="Normal 59 2 4 2 2" xfId="11704" xr:uid="{00000000-0005-0000-0000-0000B82A0000}"/>
    <cellStyle name="Normal 59 2 4 2 2 2" xfId="19662" xr:uid="{00000000-0005-0000-0000-0000B92A0000}"/>
    <cellStyle name="Normal 59 2 4 2 3" xfId="15253" xr:uid="{00000000-0005-0000-0000-0000BA2A0000}"/>
    <cellStyle name="Normal 59 2 4 3" xfId="8674" xr:uid="{00000000-0005-0000-0000-0000BB2A0000}"/>
    <cellStyle name="Normal 59 2 4 3 2" xfId="17122" xr:uid="{00000000-0005-0000-0000-0000BC2A0000}"/>
    <cellStyle name="Normal 59 2 4 4" xfId="9939" xr:uid="{00000000-0005-0000-0000-0000BD2A0000}"/>
    <cellStyle name="Normal 59 2 4 4 2" xfId="17922" xr:uid="{00000000-0005-0000-0000-0000BE2A0000}"/>
    <cellStyle name="Normal 59 2 4 5" xfId="13506" xr:uid="{00000000-0005-0000-0000-0000BF2A0000}"/>
    <cellStyle name="Normal 59 2 5" xfId="7088" xr:uid="{00000000-0005-0000-0000-0000C02A0000}"/>
    <cellStyle name="Normal 59 2 5 2" xfId="12643" xr:uid="{00000000-0005-0000-0000-0000C12A0000}"/>
    <cellStyle name="Normal 59 2 5 2 2" xfId="20594" xr:uid="{00000000-0005-0000-0000-0000C22A0000}"/>
    <cellStyle name="Normal 59 2 5 3" xfId="16186" xr:uid="{00000000-0005-0000-0000-0000C32A0000}"/>
    <cellStyle name="Normal 59 2 6" xfId="4716" xr:uid="{00000000-0005-0000-0000-0000C42A0000}"/>
    <cellStyle name="Normal 59 2 6 2" xfId="10762" xr:uid="{00000000-0005-0000-0000-0000C52A0000}"/>
    <cellStyle name="Normal 59 2 6 2 2" xfId="18730" xr:uid="{00000000-0005-0000-0000-0000C62A0000}"/>
    <cellStyle name="Normal 59 2 6 3" xfId="14321" xr:uid="{00000000-0005-0000-0000-0000C72A0000}"/>
    <cellStyle name="Normal 59 2 7" xfId="21587" xr:uid="{00000000-0005-0000-0000-0000C82A0000}"/>
    <cellStyle name="Normal 59 3" xfId="2559" xr:uid="{00000000-0005-0000-0000-0000C92A0000}"/>
    <cellStyle name="Normal 59 3 2" xfId="2560" xr:uid="{00000000-0005-0000-0000-0000CA2A0000}"/>
    <cellStyle name="Normal 59 3 2 2" xfId="2561" xr:uid="{00000000-0005-0000-0000-0000CB2A0000}"/>
    <cellStyle name="Normal 59 3 2 2 2" xfId="2562" xr:uid="{00000000-0005-0000-0000-0000CC2A0000}"/>
    <cellStyle name="Normal 59 3 2 2 2 2" xfId="5741" xr:uid="{00000000-0005-0000-0000-0000CD2A0000}"/>
    <cellStyle name="Normal 59 3 2 2 2 2 2" xfId="11710" xr:uid="{00000000-0005-0000-0000-0000CE2A0000}"/>
    <cellStyle name="Normal 59 3 2 2 2 2 2 2" xfId="19668" xr:uid="{00000000-0005-0000-0000-0000CF2A0000}"/>
    <cellStyle name="Normal 59 3 2 2 2 2 3" xfId="15259" xr:uid="{00000000-0005-0000-0000-0000D02A0000}"/>
    <cellStyle name="Normal 59 3 2 2 2 3" xfId="8675" xr:uid="{00000000-0005-0000-0000-0000D12A0000}"/>
    <cellStyle name="Normal 59 3 2 2 2 3 2" xfId="17123" xr:uid="{00000000-0005-0000-0000-0000D22A0000}"/>
    <cellStyle name="Normal 59 3 2 2 2 4" xfId="9940" xr:uid="{00000000-0005-0000-0000-0000D32A0000}"/>
    <cellStyle name="Normal 59 3 2 2 2 4 2" xfId="17923" xr:uid="{00000000-0005-0000-0000-0000D42A0000}"/>
    <cellStyle name="Normal 59 3 2 2 2 5" xfId="13507" xr:uid="{00000000-0005-0000-0000-0000D52A0000}"/>
    <cellStyle name="Normal 59 3 2 2 3" xfId="7094" xr:uid="{00000000-0005-0000-0000-0000D62A0000}"/>
    <cellStyle name="Normal 59 3 2 2 3 2" xfId="12649" xr:uid="{00000000-0005-0000-0000-0000D72A0000}"/>
    <cellStyle name="Normal 59 3 2 2 3 2 2" xfId="20600" xr:uid="{00000000-0005-0000-0000-0000D82A0000}"/>
    <cellStyle name="Normal 59 3 2 2 3 3" xfId="16192" xr:uid="{00000000-0005-0000-0000-0000D92A0000}"/>
    <cellStyle name="Normal 59 3 2 2 4" xfId="4722" xr:uid="{00000000-0005-0000-0000-0000DA2A0000}"/>
    <cellStyle name="Normal 59 3 2 2 4 2" xfId="10768" xr:uid="{00000000-0005-0000-0000-0000DB2A0000}"/>
    <cellStyle name="Normal 59 3 2 2 4 2 2" xfId="18736" xr:uid="{00000000-0005-0000-0000-0000DC2A0000}"/>
    <cellStyle name="Normal 59 3 2 2 4 3" xfId="14327" xr:uid="{00000000-0005-0000-0000-0000DD2A0000}"/>
    <cellStyle name="Normal 59 3 2 2 5" xfId="21593" xr:uid="{00000000-0005-0000-0000-0000DE2A0000}"/>
    <cellStyle name="Normal 59 3 2 3" xfId="2563" xr:uid="{00000000-0005-0000-0000-0000DF2A0000}"/>
    <cellStyle name="Normal 59 3 2 3 2" xfId="5740" xr:uid="{00000000-0005-0000-0000-0000E02A0000}"/>
    <cellStyle name="Normal 59 3 2 3 2 2" xfId="11709" xr:uid="{00000000-0005-0000-0000-0000E12A0000}"/>
    <cellStyle name="Normal 59 3 2 3 2 2 2" xfId="19667" xr:uid="{00000000-0005-0000-0000-0000E22A0000}"/>
    <cellStyle name="Normal 59 3 2 3 2 3" xfId="15258" xr:uid="{00000000-0005-0000-0000-0000E32A0000}"/>
    <cellStyle name="Normal 59 3 2 3 3" xfId="8676" xr:uid="{00000000-0005-0000-0000-0000E42A0000}"/>
    <cellStyle name="Normal 59 3 2 3 3 2" xfId="17124" xr:uid="{00000000-0005-0000-0000-0000E52A0000}"/>
    <cellStyle name="Normal 59 3 2 3 4" xfId="9941" xr:uid="{00000000-0005-0000-0000-0000E62A0000}"/>
    <cellStyle name="Normal 59 3 2 3 4 2" xfId="17924" xr:uid="{00000000-0005-0000-0000-0000E72A0000}"/>
    <cellStyle name="Normal 59 3 2 3 5" xfId="13508" xr:uid="{00000000-0005-0000-0000-0000E82A0000}"/>
    <cellStyle name="Normal 59 3 2 4" xfId="7093" xr:uid="{00000000-0005-0000-0000-0000E92A0000}"/>
    <cellStyle name="Normal 59 3 2 4 2" xfId="12648" xr:uid="{00000000-0005-0000-0000-0000EA2A0000}"/>
    <cellStyle name="Normal 59 3 2 4 2 2" xfId="20599" xr:uid="{00000000-0005-0000-0000-0000EB2A0000}"/>
    <cellStyle name="Normal 59 3 2 4 3" xfId="16191" xr:uid="{00000000-0005-0000-0000-0000EC2A0000}"/>
    <cellStyle name="Normal 59 3 2 5" xfId="4721" xr:uid="{00000000-0005-0000-0000-0000ED2A0000}"/>
    <cellStyle name="Normal 59 3 2 5 2" xfId="10767" xr:uid="{00000000-0005-0000-0000-0000EE2A0000}"/>
    <cellStyle name="Normal 59 3 2 5 2 2" xfId="18735" xr:uid="{00000000-0005-0000-0000-0000EF2A0000}"/>
    <cellStyle name="Normal 59 3 2 5 3" xfId="14326" xr:uid="{00000000-0005-0000-0000-0000F02A0000}"/>
    <cellStyle name="Normal 59 3 2 6" xfId="21592" xr:uid="{00000000-0005-0000-0000-0000F12A0000}"/>
    <cellStyle name="Normal 59 3 3" xfId="2564" xr:uid="{00000000-0005-0000-0000-0000F22A0000}"/>
    <cellStyle name="Normal 59 3 3 2" xfId="2565" xr:uid="{00000000-0005-0000-0000-0000F32A0000}"/>
    <cellStyle name="Normal 59 3 3 2 2" xfId="5742" xr:uid="{00000000-0005-0000-0000-0000F42A0000}"/>
    <cellStyle name="Normal 59 3 3 2 2 2" xfId="11711" xr:uid="{00000000-0005-0000-0000-0000F52A0000}"/>
    <cellStyle name="Normal 59 3 3 2 2 2 2" xfId="19669" xr:uid="{00000000-0005-0000-0000-0000F62A0000}"/>
    <cellStyle name="Normal 59 3 3 2 2 3" xfId="15260" xr:uid="{00000000-0005-0000-0000-0000F72A0000}"/>
    <cellStyle name="Normal 59 3 3 2 3" xfId="8677" xr:uid="{00000000-0005-0000-0000-0000F82A0000}"/>
    <cellStyle name="Normal 59 3 3 2 3 2" xfId="17125" xr:uid="{00000000-0005-0000-0000-0000F92A0000}"/>
    <cellStyle name="Normal 59 3 3 2 4" xfId="9942" xr:uid="{00000000-0005-0000-0000-0000FA2A0000}"/>
    <cellStyle name="Normal 59 3 3 2 4 2" xfId="17925" xr:uid="{00000000-0005-0000-0000-0000FB2A0000}"/>
    <cellStyle name="Normal 59 3 3 2 5" xfId="13509" xr:uid="{00000000-0005-0000-0000-0000FC2A0000}"/>
    <cellStyle name="Normal 59 3 3 3" xfId="7095" xr:uid="{00000000-0005-0000-0000-0000FD2A0000}"/>
    <cellStyle name="Normal 59 3 3 3 2" xfId="12650" xr:uid="{00000000-0005-0000-0000-0000FE2A0000}"/>
    <cellStyle name="Normal 59 3 3 3 2 2" xfId="20601" xr:uid="{00000000-0005-0000-0000-0000FF2A0000}"/>
    <cellStyle name="Normal 59 3 3 3 3" xfId="16193" xr:uid="{00000000-0005-0000-0000-0000002B0000}"/>
    <cellStyle name="Normal 59 3 3 4" xfId="4723" xr:uid="{00000000-0005-0000-0000-0000012B0000}"/>
    <cellStyle name="Normal 59 3 3 4 2" xfId="10769" xr:uid="{00000000-0005-0000-0000-0000022B0000}"/>
    <cellStyle name="Normal 59 3 3 4 2 2" xfId="18737" xr:uid="{00000000-0005-0000-0000-0000032B0000}"/>
    <cellStyle name="Normal 59 3 3 4 3" xfId="14328" xr:uid="{00000000-0005-0000-0000-0000042B0000}"/>
    <cellStyle name="Normal 59 3 3 5" xfId="21594" xr:uid="{00000000-0005-0000-0000-0000052B0000}"/>
    <cellStyle name="Normal 59 3 4" xfId="2566" xr:uid="{00000000-0005-0000-0000-0000062B0000}"/>
    <cellStyle name="Normal 59 3 4 2" xfId="5739" xr:uid="{00000000-0005-0000-0000-0000072B0000}"/>
    <cellStyle name="Normal 59 3 4 2 2" xfId="11708" xr:uid="{00000000-0005-0000-0000-0000082B0000}"/>
    <cellStyle name="Normal 59 3 4 2 2 2" xfId="19666" xr:uid="{00000000-0005-0000-0000-0000092B0000}"/>
    <cellStyle name="Normal 59 3 4 2 3" xfId="15257" xr:uid="{00000000-0005-0000-0000-00000A2B0000}"/>
    <cellStyle name="Normal 59 3 4 3" xfId="8678" xr:uid="{00000000-0005-0000-0000-00000B2B0000}"/>
    <cellStyle name="Normal 59 3 4 3 2" xfId="17126" xr:uid="{00000000-0005-0000-0000-00000C2B0000}"/>
    <cellStyle name="Normal 59 3 4 4" xfId="9943" xr:uid="{00000000-0005-0000-0000-00000D2B0000}"/>
    <cellStyle name="Normal 59 3 4 4 2" xfId="17926" xr:uid="{00000000-0005-0000-0000-00000E2B0000}"/>
    <cellStyle name="Normal 59 3 4 5" xfId="13510" xr:uid="{00000000-0005-0000-0000-00000F2B0000}"/>
    <cellStyle name="Normal 59 3 5" xfId="7092" xr:uid="{00000000-0005-0000-0000-0000102B0000}"/>
    <cellStyle name="Normal 59 3 5 2" xfId="12647" xr:uid="{00000000-0005-0000-0000-0000112B0000}"/>
    <cellStyle name="Normal 59 3 5 2 2" xfId="20598" xr:uid="{00000000-0005-0000-0000-0000122B0000}"/>
    <cellStyle name="Normal 59 3 5 3" xfId="16190" xr:uid="{00000000-0005-0000-0000-0000132B0000}"/>
    <cellStyle name="Normal 59 3 6" xfId="4720" xr:uid="{00000000-0005-0000-0000-0000142B0000}"/>
    <cellStyle name="Normal 59 3 6 2" xfId="10766" xr:uid="{00000000-0005-0000-0000-0000152B0000}"/>
    <cellStyle name="Normal 59 3 6 2 2" xfId="18734" xr:uid="{00000000-0005-0000-0000-0000162B0000}"/>
    <cellStyle name="Normal 59 3 6 3" xfId="14325" xr:uid="{00000000-0005-0000-0000-0000172B0000}"/>
    <cellStyle name="Normal 59 3 7" xfId="21591" xr:uid="{00000000-0005-0000-0000-0000182B0000}"/>
    <cellStyle name="Normal 59 4" xfId="2567" xr:uid="{00000000-0005-0000-0000-0000192B0000}"/>
    <cellStyle name="Normal 59 4 2" xfId="2568" xr:uid="{00000000-0005-0000-0000-00001A2B0000}"/>
    <cellStyle name="Normal 59 4 2 2" xfId="2569" xr:uid="{00000000-0005-0000-0000-00001B2B0000}"/>
    <cellStyle name="Normal 59 4 2 2 2" xfId="2570" xr:uid="{00000000-0005-0000-0000-00001C2B0000}"/>
    <cellStyle name="Normal 59 4 2 2 2 2" xfId="5745" xr:uid="{00000000-0005-0000-0000-00001D2B0000}"/>
    <cellStyle name="Normal 59 4 2 2 2 2 2" xfId="11714" xr:uid="{00000000-0005-0000-0000-00001E2B0000}"/>
    <cellStyle name="Normal 59 4 2 2 2 2 2 2" xfId="19672" xr:uid="{00000000-0005-0000-0000-00001F2B0000}"/>
    <cellStyle name="Normal 59 4 2 2 2 2 3" xfId="15263" xr:uid="{00000000-0005-0000-0000-0000202B0000}"/>
    <cellStyle name="Normal 59 4 2 2 2 3" xfId="8679" xr:uid="{00000000-0005-0000-0000-0000212B0000}"/>
    <cellStyle name="Normal 59 4 2 2 2 3 2" xfId="17127" xr:uid="{00000000-0005-0000-0000-0000222B0000}"/>
    <cellStyle name="Normal 59 4 2 2 2 4" xfId="9944" xr:uid="{00000000-0005-0000-0000-0000232B0000}"/>
    <cellStyle name="Normal 59 4 2 2 2 4 2" xfId="17927" xr:uid="{00000000-0005-0000-0000-0000242B0000}"/>
    <cellStyle name="Normal 59 4 2 2 2 5" xfId="13511" xr:uid="{00000000-0005-0000-0000-0000252B0000}"/>
    <cellStyle name="Normal 59 4 2 2 3" xfId="7098" xr:uid="{00000000-0005-0000-0000-0000262B0000}"/>
    <cellStyle name="Normal 59 4 2 2 3 2" xfId="12653" xr:uid="{00000000-0005-0000-0000-0000272B0000}"/>
    <cellStyle name="Normal 59 4 2 2 3 2 2" xfId="20604" xr:uid="{00000000-0005-0000-0000-0000282B0000}"/>
    <cellStyle name="Normal 59 4 2 2 3 3" xfId="16196" xr:uid="{00000000-0005-0000-0000-0000292B0000}"/>
    <cellStyle name="Normal 59 4 2 2 4" xfId="4726" xr:uid="{00000000-0005-0000-0000-00002A2B0000}"/>
    <cellStyle name="Normal 59 4 2 2 4 2" xfId="10772" xr:uid="{00000000-0005-0000-0000-00002B2B0000}"/>
    <cellStyle name="Normal 59 4 2 2 4 2 2" xfId="18740" xr:uid="{00000000-0005-0000-0000-00002C2B0000}"/>
    <cellStyle name="Normal 59 4 2 2 4 3" xfId="14331" xr:uid="{00000000-0005-0000-0000-00002D2B0000}"/>
    <cellStyle name="Normal 59 4 2 2 5" xfId="21597" xr:uid="{00000000-0005-0000-0000-00002E2B0000}"/>
    <cellStyle name="Normal 59 4 2 3" xfId="2571" xr:uid="{00000000-0005-0000-0000-00002F2B0000}"/>
    <cellStyle name="Normal 59 4 2 3 2" xfId="5744" xr:uid="{00000000-0005-0000-0000-0000302B0000}"/>
    <cellStyle name="Normal 59 4 2 3 2 2" xfId="11713" xr:uid="{00000000-0005-0000-0000-0000312B0000}"/>
    <cellStyle name="Normal 59 4 2 3 2 2 2" xfId="19671" xr:uid="{00000000-0005-0000-0000-0000322B0000}"/>
    <cellStyle name="Normal 59 4 2 3 2 3" xfId="15262" xr:uid="{00000000-0005-0000-0000-0000332B0000}"/>
    <cellStyle name="Normal 59 4 2 3 3" xfId="8680" xr:uid="{00000000-0005-0000-0000-0000342B0000}"/>
    <cellStyle name="Normal 59 4 2 3 3 2" xfId="17128" xr:uid="{00000000-0005-0000-0000-0000352B0000}"/>
    <cellStyle name="Normal 59 4 2 3 4" xfId="9945" xr:uid="{00000000-0005-0000-0000-0000362B0000}"/>
    <cellStyle name="Normal 59 4 2 3 4 2" xfId="17928" xr:uid="{00000000-0005-0000-0000-0000372B0000}"/>
    <cellStyle name="Normal 59 4 2 3 5" xfId="13512" xr:uid="{00000000-0005-0000-0000-0000382B0000}"/>
    <cellStyle name="Normal 59 4 2 4" xfId="7097" xr:uid="{00000000-0005-0000-0000-0000392B0000}"/>
    <cellStyle name="Normal 59 4 2 4 2" xfId="12652" xr:uid="{00000000-0005-0000-0000-00003A2B0000}"/>
    <cellStyle name="Normal 59 4 2 4 2 2" xfId="20603" xr:uid="{00000000-0005-0000-0000-00003B2B0000}"/>
    <cellStyle name="Normal 59 4 2 4 3" xfId="16195" xr:uid="{00000000-0005-0000-0000-00003C2B0000}"/>
    <cellStyle name="Normal 59 4 2 5" xfId="4725" xr:uid="{00000000-0005-0000-0000-00003D2B0000}"/>
    <cellStyle name="Normal 59 4 2 5 2" xfId="10771" xr:uid="{00000000-0005-0000-0000-00003E2B0000}"/>
    <cellStyle name="Normal 59 4 2 5 2 2" xfId="18739" xr:uid="{00000000-0005-0000-0000-00003F2B0000}"/>
    <cellStyle name="Normal 59 4 2 5 3" xfId="14330" xr:uid="{00000000-0005-0000-0000-0000402B0000}"/>
    <cellStyle name="Normal 59 4 2 6" xfId="21596" xr:uid="{00000000-0005-0000-0000-0000412B0000}"/>
    <cellStyle name="Normal 59 4 3" xfId="2572" xr:uid="{00000000-0005-0000-0000-0000422B0000}"/>
    <cellStyle name="Normal 59 4 3 2" xfId="2573" xr:uid="{00000000-0005-0000-0000-0000432B0000}"/>
    <cellStyle name="Normal 59 4 3 2 2" xfId="5746" xr:uid="{00000000-0005-0000-0000-0000442B0000}"/>
    <cellStyle name="Normal 59 4 3 2 2 2" xfId="11715" xr:uid="{00000000-0005-0000-0000-0000452B0000}"/>
    <cellStyle name="Normal 59 4 3 2 2 2 2" xfId="19673" xr:uid="{00000000-0005-0000-0000-0000462B0000}"/>
    <cellStyle name="Normal 59 4 3 2 2 3" xfId="15264" xr:uid="{00000000-0005-0000-0000-0000472B0000}"/>
    <cellStyle name="Normal 59 4 3 2 3" xfId="8681" xr:uid="{00000000-0005-0000-0000-0000482B0000}"/>
    <cellStyle name="Normal 59 4 3 2 3 2" xfId="17129" xr:uid="{00000000-0005-0000-0000-0000492B0000}"/>
    <cellStyle name="Normal 59 4 3 2 4" xfId="9946" xr:uid="{00000000-0005-0000-0000-00004A2B0000}"/>
    <cellStyle name="Normal 59 4 3 2 4 2" xfId="17929" xr:uid="{00000000-0005-0000-0000-00004B2B0000}"/>
    <cellStyle name="Normal 59 4 3 2 5" xfId="13513" xr:uid="{00000000-0005-0000-0000-00004C2B0000}"/>
    <cellStyle name="Normal 59 4 3 3" xfId="7099" xr:uid="{00000000-0005-0000-0000-00004D2B0000}"/>
    <cellStyle name="Normal 59 4 3 3 2" xfId="12654" xr:uid="{00000000-0005-0000-0000-00004E2B0000}"/>
    <cellStyle name="Normal 59 4 3 3 2 2" xfId="20605" xr:uid="{00000000-0005-0000-0000-00004F2B0000}"/>
    <cellStyle name="Normal 59 4 3 3 3" xfId="16197" xr:uid="{00000000-0005-0000-0000-0000502B0000}"/>
    <cellStyle name="Normal 59 4 3 4" xfId="4727" xr:uid="{00000000-0005-0000-0000-0000512B0000}"/>
    <cellStyle name="Normal 59 4 3 4 2" xfId="10773" xr:uid="{00000000-0005-0000-0000-0000522B0000}"/>
    <cellStyle name="Normal 59 4 3 4 2 2" xfId="18741" xr:uid="{00000000-0005-0000-0000-0000532B0000}"/>
    <cellStyle name="Normal 59 4 3 4 3" xfId="14332" xr:uid="{00000000-0005-0000-0000-0000542B0000}"/>
    <cellStyle name="Normal 59 4 3 5" xfId="21598" xr:uid="{00000000-0005-0000-0000-0000552B0000}"/>
    <cellStyle name="Normal 59 4 4" xfId="2574" xr:uid="{00000000-0005-0000-0000-0000562B0000}"/>
    <cellStyle name="Normal 59 4 4 2" xfId="5743" xr:uid="{00000000-0005-0000-0000-0000572B0000}"/>
    <cellStyle name="Normal 59 4 4 2 2" xfId="11712" xr:uid="{00000000-0005-0000-0000-0000582B0000}"/>
    <cellStyle name="Normal 59 4 4 2 2 2" xfId="19670" xr:uid="{00000000-0005-0000-0000-0000592B0000}"/>
    <cellStyle name="Normal 59 4 4 2 3" xfId="15261" xr:uid="{00000000-0005-0000-0000-00005A2B0000}"/>
    <cellStyle name="Normal 59 4 4 3" xfId="8682" xr:uid="{00000000-0005-0000-0000-00005B2B0000}"/>
    <cellStyle name="Normal 59 4 4 3 2" xfId="17130" xr:uid="{00000000-0005-0000-0000-00005C2B0000}"/>
    <cellStyle name="Normal 59 4 4 4" xfId="9947" xr:uid="{00000000-0005-0000-0000-00005D2B0000}"/>
    <cellStyle name="Normal 59 4 4 4 2" xfId="17930" xr:uid="{00000000-0005-0000-0000-00005E2B0000}"/>
    <cellStyle name="Normal 59 4 4 5" xfId="13514" xr:uid="{00000000-0005-0000-0000-00005F2B0000}"/>
    <cellStyle name="Normal 59 4 5" xfId="7096" xr:uid="{00000000-0005-0000-0000-0000602B0000}"/>
    <cellStyle name="Normal 59 4 5 2" xfId="12651" xr:uid="{00000000-0005-0000-0000-0000612B0000}"/>
    <cellStyle name="Normal 59 4 5 2 2" xfId="20602" xr:uid="{00000000-0005-0000-0000-0000622B0000}"/>
    <cellStyle name="Normal 59 4 5 3" xfId="16194" xr:uid="{00000000-0005-0000-0000-0000632B0000}"/>
    <cellStyle name="Normal 59 4 6" xfId="4724" xr:uid="{00000000-0005-0000-0000-0000642B0000}"/>
    <cellStyle name="Normal 59 4 6 2" xfId="10770" xr:uid="{00000000-0005-0000-0000-0000652B0000}"/>
    <cellStyle name="Normal 59 4 6 2 2" xfId="18738" xr:uid="{00000000-0005-0000-0000-0000662B0000}"/>
    <cellStyle name="Normal 59 4 6 3" xfId="14329" xr:uid="{00000000-0005-0000-0000-0000672B0000}"/>
    <cellStyle name="Normal 59 4 7" xfId="21595" xr:uid="{00000000-0005-0000-0000-0000682B0000}"/>
    <cellStyle name="Normal 59 5" xfId="2575" xr:uid="{00000000-0005-0000-0000-0000692B0000}"/>
    <cellStyle name="Normal 59 5 2" xfId="2576" xr:uid="{00000000-0005-0000-0000-00006A2B0000}"/>
    <cellStyle name="Normal 59 5 2 2" xfId="2577" xr:uid="{00000000-0005-0000-0000-00006B2B0000}"/>
    <cellStyle name="Normal 59 5 2 2 2" xfId="5748" xr:uid="{00000000-0005-0000-0000-00006C2B0000}"/>
    <cellStyle name="Normal 59 5 2 2 2 2" xfId="11717" xr:uid="{00000000-0005-0000-0000-00006D2B0000}"/>
    <cellStyle name="Normal 59 5 2 2 2 2 2" xfId="19675" xr:uid="{00000000-0005-0000-0000-00006E2B0000}"/>
    <cellStyle name="Normal 59 5 2 2 2 3" xfId="15266" xr:uid="{00000000-0005-0000-0000-00006F2B0000}"/>
    <cellStyle name="Normal 59 5 2 2 3" xfId="8683" xr:uid="{00000000-0005-0000-0000-0000702B0000}"/>
    <cellStyle name="Normal 59 5 2 2 3 2" xfId="17131" xr:uid="{00000000-0005-0000-0000-0000712B0000}"/>
    <cellStyle name="Normal 59 5 2 2 4" xfId="9948" xr:uid="{00000000-0005-0000-0000-0000722B0000}"/>
    <cellStyle name="Normal 59 5 2 2 4 2" xfId="17931" xr:uid="{00000000-0005-0000-0000-0000732B0000}"/>
    <cellStyle name="Normal 59 5 2 2 5" xfId="13515" xr:uid="{00000000-0005-0000-0000-0000742B0000}"/>
    <cellStyle name="Normal 59 5 2 3" xfId="7101" xr:uid="{00000000-0005-0000-0000-0000752B0000}"/>
    <cellStyle name="Normal 59 5 2 3 2" xfId="12656" xr:uid="{00000000-0005-0000-0000-0000762B0000}"/>
    <cellStyle name="Normal 59 5 2 3 2 2" xfId="20607" xr:uid="{00000000-0005-0000-0000-0000772B0000}"/>
    <cellStyle name="Normal 59 5 2 3 3" xfId="16199" xr:uid="{00000000-0005-0000-0000-0000782B0000}"/>
    <cellStyle name="Normal 59 5 2 4" xfId="4729" xr:uid="{00000000-0005-0000-0000-0000792B0000}"/>
    <cellStyle name="Normal 59 5 2 4 2" xfId="10775" xr:uid="{00000000-0005-0000-0000-00007A2B0000}"/>
    <cellStyle name="Normal 59 5 2 4 2 2" xfId="18743" xr:uid="{00000000-0005-0000-0000-00007B2B0000}"/>
    <cellStyle name="Normal 59 5 2 4 3" xfId="14334" xr:uid="{00000000-0005-0000-0000-00007C2B0000}"/>
    <cellStyle name="Normal 59 5 2 5" xfId="21600" xr:uid="{00000000-0005-0000-0000-00007D2B0000}"/>
    <cellStyle name="Normal 59 5 3" xfId="2578" xr:uid="{00000000-0005-0000-0000-00007E2B0000}"/>
    <cellStyle name="Normal 59 5 3 2" xfId="5747" xr:uid="{00000000-0005-0000-0000-00007F2B0000}"/>
    <cellStyle name="Normal 59 5 3 2 2" xfId="11716" xr:uid="{00000000-0005-0000-0000-0000802B0000}"/>
    <cellStyle name="Normal 59 5 3 2 2 2" xfId="19674" xr:uid="{00000000-0005-0000-0000-0000812B0000}"/>
    <cellStyle name="Normal 59 5 3 2 3" xfId="15265" xr:uid="{00000000-0005-0000-0000-0000822B0000}"/>
    <cellStyle name="Normal 59 5 3 3" xfId="8684" xr:uid="{00000000-0005-0000-0000-0000832B0000}"/>
    <cellStyle name="Normal 59 5 3 3 2" xfId="17132" xr:uid="{00000000-0005-0000-0000-0000842B0000}"/>
    <cellStyle name="Normal 59 5 3 4" xfId="9949" xr:uid="{00000000-0005-0000-0000-0000852B0000}"/>
    <cellStyle name="Normal 59 5 3 4 2" xfId="17932" xr:uid="{00000000-0005-0000-0000-0000862B0000}"/>
    <cellStyle name="Normal 59 5 3 5" xfId="13516" xr:uid="{00000000-0005-0000-0000-0000872B0000}"/>
    <cellStyle name="Normal 59 5 4" xfId="7100" xr:uid="{00000000-0005-0000-0000-0000882B0000}"/>
    <cellStyle name="Normal 59 5 4 2" xfId="12655" xr:uid="{00000000-0005-0000-0000-0000892B0000}"/>
    <cellStyle name="Normal 59 5 4 2 2" xfId="20606" xr:uid="{00000000-0005-0000-0000-00008A2B0000}"/>
    <cellStyle name="Normal 59 5 4 3" xfId="16198" xr:uid="{00000000-0005-0000-0000-00008B2B0000}"/>
    <cellStyle name="Normal 59 5 5" xfId="4728" xr:uid="{00000000-0005-0000-0000-00008C2B0000}"/>
    <cellStyle name="Normal 59 5 5 2" xfId="10774" xr:uid="{00000000-0005-0000-0000-00008D2B0000}"/>
    <cellStyle name="Normal 59 5 5 2 2" xfId="18742" xr:uid="{00000000-0005-0000-0000-00008E2B0000}"/>
    <cellStyle name="Normal 59 5 5 3" xfId="14333" xr:uid="{00000000-0005-0000-0000-00008F2B0000}"/>
    <cellStyle name="Normal 59 5 6" xfId="21599" xr:uid="{00000000-0005-0000-0000-0000902B0000}"/>
    <cellStyle name="Normal 59 6" xfId="2579" xr:uid="{00000000-0005-0000-0000-0000912B0000}"/>
    <cellStyle name="Normal 59 6 2" xfId="2580" xr:uid="{00000000-0005-0000-0000-0000922B0000}"/>
    <cellStyle name="Normal 59 6 2 2" xfId="2581" xr:uid="{00000000-0005-0000-0000-0000932B0000}"/>
    <cellStyle name="Normal 59 6 2 2 2" xfId="5750" xr:uid="{00000000-0005-0000-0000-0000942B0000}"/>
    <cellStyle name="Normal 59 6 2 2 2 2" xfId="11719" xr:uid="{00000000-0005-0000-0000-0000952B0000}"/>
    <cellStyle name="Normal 59 6 2 2 2 2 2" xfId="19677" xr:uid="{00000000-0005-0000-0000-0000962B0000}"/>
    <cellStyle name="Normal 59 6 2 2 2 3" xfId="15268" xr:uid="{00000000-0005-0000-0000-0000972B0000}"/>
    <cellStyle name="Normal 59 6 2 2 3" xfId="8685" xr:uid="{00000000-0005-0000-0000-0000982B0000}"/>
    <cellStyle name="Normal 59 6 2 2 3 2" xfId="17133" xr:uid="{00000000-0005-0000-0000-0000992B0000}"/>
    <cellStyle name="Normal 59 6 2 2 4" xfId="9950" xr:uid="{00000000-0005-0000-0000-00009A2B0000}"/>
    <cellStyle name="Normal 59 6 2 2 4 2" xfId="17933" xr:uid="{00000000-0005-0000-0000-00009B2B0000}"/>
    <cellStyle name="Normal 59 6 2 2 5" xfId="13517" xr:uid="{00000000-0005-0000-0000-00009C2B0000}"/>
    <cellStyle name="Normal 59 6 2 3" xfId="7103" xr:uid="{00000000-0005-0000-0000-00009D2B0000}"/>
    <cellStyle name="Normal 59 6 2 3 2" xfId="12658" xr:uid="{00000000-0005-0000-0000-00009E2B0000}"/>
    <cellStyle name="Normal 59 6 2 3 2 2" xfId="20609" xr:uid="{00000000-0005-0000-0000-00009F2B0000}"/>
    <cellStyle name="Normal 59 6 2 3 3" xfId="16201" xr:uid="{00000000-0005-0000-0000-0000A02B0000}"/>
    <cellStyle name="Normal 59 6 2 4" xfId="4731" xr:uid="{00000000-0005-0000-0000-0000A12B0000}"/>
    <cellStyle name="Normal 59 6 2 4 2" xfId="10777" xr:uid="{00000000-0005-0000-0000-0000A22B0000}"/>
    <cellStyle name="Normal 59 6 2 4 2 2" xfId="18745" xr:uid="{00000000-0005-0000-0000-0000A32B0000}"/>
    <cellStyle name="Normal 59 6 2 4 3" xfId="14336" xr:uid="{00000000-0005-0000-0000-0000A42B0000}"/>
    <cellStyle name="Normal 59 6 2 5" xfId="21602" xr:uid="{00000000-0005-0000-0000-0000A52B0000}"/>
    <cellStyle name="Normal 59 6 3" xfId="2582" xr:uid="{00000000-0005-0000-0000-0000A62B0000}"/>
    <cellStyle name="Normal 59 6 3 2" xfId="5749" xr:uid="{00000000-0005-0000-0000-0000A72B0000}"/>
    <cellStyle name="Normal 59 6 3 2 2" xfId="11718" xr:uid="{00000000-0005-0000-0000-0000A82B0000}"/>
    <cellStyle name="Normal 59 6 3 2 2 2" xfId="19676" xr:uid="{00000000-0005-0000-0000-0000A92B0000}"/>
    <cellStyle name="Normal 59 6 3 2 3" xfId="15267" xr:uid="{00000000-0005-0000-0000-0000AA2B0000}"/>
    <cellStyle name="Normal 59 6 3 3" xfId="8686" xr:uid="{00000000-0005-0000-0000-0000AB2B0000}"/>
    <cellStyle name="Normal 59 6 3 3 2" xfId="17134" xr:uid="{00000000-0005-0000-0000-0000AC2B0000}"/>
    <cellStyle name="Normal 59 6 3 4" xfId="9951" xr:uid="{00000000-0005-0000-0000-0000AD2B0000}"/>
    <cellStyle name="Normal 59 6 3 4 2" xfId="17934" xr:uid="{00000000-0005-0000-0000-0000AE2B0000}"/>
    <cellStyle name="Normal 59 6 3 5" xfId="13518" xr:uid="{00000000-0005-0000-0000-0000AF2B0000}"/>
    <cellStyle name="Normal 59 6 4" xfId="7102" xr:uid="{00000000-0005-0000-0000-0000B02B0000}"/>
    <cellStyle name="Normal 59 6 4 2" xfId="12657" xr:uid="{00000000-0005-0000-0000-0000B12B0000}"/>
    <cellStyle name="Normal 59 6 4 2 2" xfId="20608" xr:uid="{00000000-0005-0000-0000-0000B22B0000}"/>
    <cellStyle name="Normal 59 6 4 3" xfId="16200" xr:uid="{00000000-0005-0000-0000-0000B32B0000}"/>
    <cellStyle name="Normal 59 6 5" xfId="4730" xr:uid="{00000000-0005-0000-0000-0000B42B0000}"/>
    <cellStyle name="Normal 59 6 5 2" xfId="10776" xr:uid="{00000000-0005-0000-0000-0000B52B0000}"/>
    <cellStyle name="Normal 59 6 5 2 2" xfId="18744" xr:uid="{00000000-0005-0000-0000-0000B62B0000}"/>
    <cellStyle name="Normal 59 6 5 3" xfId="14335" xr:uid="{00000000-0005-0000-0000-0000B72B0000}"/>
    <cellStyle name="Normal 59 6 6" xfId="21601" xr:uid="{00000000-0005-0000-0000-0000B82B0000}"/>
    <cellStyle name="Normal 59 7" xfId="2583" xr:uid="{00000000-0005-0000-0000-0000B92B0000}"/>
    <cellStyle name="Normal 59 7 2" xfId="2584" xr:uid="{00000000-0005-0000-0000-0000BA2B0000}"/>
    <cellStyle name="Normal 59 7 2 2" xfId="5751" xr:uid="{00000000-0005-0000-0000-0000BB2B0000}"/>
    <cellStyle name="Normal 59 7 2 2 2" xfId="11720" xr:uid="{00000000-0005-0000-0000-0000BC2B0000}"/>
    <cellStyle name="Normal 59 7 2 2 2 2" xfId="19678" xr:uid="{00000000-0005-0000-0000-0000BD2B0000}"/>
    <cellStyle name="Normal 59 7 2 2 3" xfId="15269" xr:uid="{00000000-0005-0000-0000-0000BE2B0000}"/>
    <cellStyle name="Normal 59 7 2 3" xfId="8687" xr:uid="{00000000-0005-0000-0000-0000BF2B0000}"/>
    <cellStyle name="Normal 59 7 2 3 2" xfId="17135" xr:uid="{00000000-0005-0000-0000-0000C02B0000}"/>
    <cellStyle name="Normal 59 7 2 4" xfId="9952" xr:uid="{00000000-0005-0000-0000-0000C12B0000}"/>
    <cellStyle name="Normal 59 7 2 4 2" xfId="17935" xr:uid="{00000000-0005-0000-0000-0000C22B0000}"/>
    <cellStyle name="Normal 59 7 2 5" xfId="13519" xr:uid="{00000000-0005-0000-0000-0000C32B0000}"/>
    <cellStyle name="Normal 59 7 3" xfId="7104" xr:uid="{00000000-0005-0000-0000-0000C42B0000}"/>
    <cellStyle name="Normal 59 7 3 2" xfId="12659" xr:uid="{00000000-0005-0000-0000-0000C52B0000}"/>
    <cellStyle name="Normal 59 7 3 2 2" xfId="20610" xr:uid="{00000000-0005-0000-0000-0000C62B0000}"/>
    <cellStyle name="Normal 59 7 3 3" xfId="16202" xr:uid="{00000000-0005-0000-0000-0000C72B0000}"/>
    <cellStyle name="Normal 59 7 4" xfId="4732" xr:uid="{00000000-0005-0000-0000-0000C82B0000}"/>
    <cellStyle name="Normal 59 7 4 2" xfId="10778" xr:uid="{00000000-0005-0000-0000-0000C92B0000}"/>
    <cellStyle name="Normal 59 7 4 2 2" xfId="18746" xr:uid="{00000000-0005-0000-0000-0000CA2B0000}"/>
    <cellStyle name="Normal 59 7 4 3" xfId="14337" xr:uid="{00000000-0005-0000-0000-0000CB2B0000}"/>
    <cellStyle name="Normal 59 7 5" xfId="21603" xr:uid="{00000000-0005-0000-0000-0000CC2B0000}"/>
    <cellStyle name="Normal 59 8" xfId="2585" xr:uid="{00000000-0005-0000-0000-0000CD2B0000}"/>
    <cellStyle name="Normal 59 8 2" xfId="5734" xr:uid="{00000000-0005-0000-0000-0000CE2B0000}"/>
    <cellStyle name="Normal 59 8 2 2" xfId="11703" xr:uid="{00000000-0005-0000-0000-0000CF2B0000}"/>
    <cellStyle name="Normal 59 8 2 2 2" xfId="19661" xr:uid="{00000000-0005-0000-0000-0000D02B0000}"/>
    <cellStyle name="Normal 59 8 2 3" xfId="15252" xr:uid="{00000000-0005-0000-0000-0000D12B0000}"/>
    <cellStyle name="Normal 59 8 3" xfId="8688" xr:uid="{00000000-0005-0000-0000-0000D22B0000}"/>
    <cellStyle name="Normal 59 8 3 2" xfId="17136" xr:uid="{00000000-0005-0000-0000-0000D32B0000}"/>
    <cellStyle name="Normal 59 8 4" xfId="9953" xr:uid="{00000000-0005-0000-0000-0000D42B0000}"/>
    <cellStyle name="Normal 59 8 4 2" xfId="17936" xr:uid="{00000000-0005-0000-0000-0000D52B0000}"/>
    <cellStyle name="Normal 59 8 5" xfId="13520" xr:uid="{00000000-0005-0000-0000-0000D62B0000}"/>
    <cellStyle name="Normal 59 9" xfId="7087" xr:uid="{00000000-0005-0000-0000-0000D72B0000}"/>
    <cellStyle name="Normal 59 9 2" xfId="12642" xr:uid="{00000000-0005-0000-0000-0000D82B0000}"/>
    <cellStyle name="Normal 59 9 2 2" xfId="20593" xr:uid="{00000000-0005-0000-0000-0000D92B0000}"/>
    <cellStyle name="Normal 59 9 3" xfId="16185" xr:uid="{00000000-0005-0000-0000-0000DA2B0000}"/>
    <cellStyle name="Normal 6" xfId="2586" xr:uid="{00000000-0005-0000-0000-0000DB2B0000}"/>
    <cellStyle name="Normal 6 2" xfId="2587" xr:uid="{00000000-0005-0000-0000-0000DC2B0000}"/>
    <cellStyle name="Normal 6 3" xfId="2588" xr:uid="{00000000-0005-0000-0000-0000DD2B0000}"/>
    <cellStyle name="Normal 60" xfId="2589" xr:uid="{00000000-0005-0000-0000-0000DE2B0000}"/>
    <cellStyle name="Normal 61" xfId="2590" xr:uid="{00000000-0005-0000-0000-0000DF2B0000}"/>
    <cellStyle name="Normal 61 2" xfId="2591" xr:uid="{00000000-0005-0000-0000-0000E02B0000}"/>
    <cellStyle name="Normal 61 2 2" xfId="22144" xr:uid="{00000000-0005-0000-0000-0000E12B0000}"/>
    <cellStyle name="Normal 61 2 3" xfId="22176" xr:uid="{00000000-0005-0000-0000-0000E22B0000}"/>
    <cellStyle name="Normal 62" xfId="2592" xr:uid="{00000000-0005-0000-0000-0000E32B0000}"/>
    <cellStyle name="Normal 62 2" xfId="2593" xr:uid="{00000000-0005-0000-0000-0000E42B0000}"/>
    <cellStyle name="Normal 62 2 2" xfId="22145" xr:uid="{00000000-0005-0000-0000-0000E52B0000}"/>
    <cellStyle name="Normal 62 2 3" xfId="22177" xr:uid="{00000000-0005-0000-0000-0000E62B0000}"/>
    <cellStyle name="Normal 63" xfId="2594" xr:uid="{00000000-0005-0000-0000-0000E72B0000}"/>
    <cellStyle name="Normal 63 2" xfId="2595" xr:uid="{00000000-0005-0000-0000-0000E82B0000}"/>
    <cellStyle name="Normal 63 2 2" xfId="22146" xr:uid="{00000000-0005-0000-0000-0000E92B0000}"/>
    <cellStyle name="Normal 63 2 3" xfId="22178" xr:uid="{00000000-0005-0000-0000-0000EA2B0000}"/>
    <cellStyle name="Normal 64" xfId="2596" xr:uid="{00000000-0005-0000-0000-0000EB2B0000}"/>
    <cellStyle name="Normal 64 2" xfId="2597" xr:uid="{00000000-0005-0000-0000-0000EC2B0000}"/>
    <cellStyle name="Normal 64 2 2" xfId="22147" xr:uid="{00000000-0005-0000-0000-0000ED2B0000}"/>
    <cellStyle name="Normal 64 2 3" xfId="22179" xr:uid="{00000000-0005-0000-0000-0000EE2B0000}"/>
    <cellStyle name="Normal 65" xfId="2598" xr:uid="{00000000-0005-0000-0000-0000EF2B0000}"/>
    <cellStyle name="Normal 65 2" xfId="2599" xr:uid="{00000000-0005-0000-0000-0000F02B0000}"/>
    <cellStyle name="Normal 65 2 2" xfId="22148" xr:uid="{00000000-0005-0000-0000-0000F12B0000}"/>
    <cellStyle name="Normal 65 2 3" xfId="22180" xr:uid="{00000000-0005-0000-0000-0000F22B0000}"/>
    <cellStyle name="Normal 66" xfId="2600" xr:uid="{00000000-0005-0000-0000-0000F32B0000}"/>
    <cellStyle name="Normal 66 2" xfId="2601" xr:uid="{00000000-0005-0000-0000-0000F42B0000}"/>
    <cellStyle name="Normal 66 2 2" xfId="22149" xr:uid="{00000000-0005-0000-0000-0000F52B0000}"/>
    <cellStyle name="Normal 66 2 3" xfId="22181" xr:uid="{00000000-0005-0000-0000-0000F62B0000}"/>
    <cellStyle name="Normal 67" xfId="2602" xr:uid="{00000000-0005-0000-0000-0000F72B0000}"/>
    <cellStyle name="Normal 67 2" xfId="2603" xr:uid="{00000000-0005-0000-0000-0000F82B0000}"/>
    <cellStyle name="Normal 67 2 2" xfId="22150" xr:uid="{00000000-0005-0000-0000-0000F92B0000}"/>
    <cellStyle name="Normal 67 2 3" xfId="22182" xr:uid="{00000000-0005-0000-0000-0000FA2B0000}"/>
    <cellStyle name="Normal 68" xfId="2604" xr:uid="{00000000-0005-0000-0000-0000FB2B0000}"/>
    <cellStyle name="Normal 69" xfId="2605" xr:uid="{00000000-0005-0000-0000-0000FC2B0000}"/>
    <cellStyle name="Normal 7" xfId="2606" xr:uid="{00000000-0005-0000-0000-0000FD2B0000}"/>
    <cellStyle name="Normal 7 2" xfId="2607" xr:uid="{00000000-0005-0000-0000-0000FE2B0000}"/>
    <cellStyle name="Normal 7 2 2" xfId="2608" xr:uid="{00000000-0005-0000-0000-0000FF2B0000}"/>
    <cellStyle name="Normal 7 2 2 2" xfId="4733" xr:uid="{00000000-0005-0000-0000-0000002C0000}"/>
    <cellStyle name="Normal 7 3" xfId="2609" xr:uid="{00000000-0005-0000-0000-0000012C0000}"/>
    <cellStyle name="Normal 7 4" xfId="2610" xr:uid="{00000000-0005-0000-0000-0000022C0000}"/>
    <cellStyle name="Normal 7 4 2" xfId="2611" xr:uid="{00000000-0005-0000-0000-0000032C0000}"/>
    <cellStyle name="Normal 7 4 2 2" xfId="22151" xr:uid="{00000000-0005-0000-0000-0000042C0000}"/>
    <cellStyle name="Normal 7 4 2 3" xfId="22183" xr:uid="{00000000-0005-0000-0000-0000052C0000}"/>
    <cellStyle name="Normal 7 5" xfId="5752" xr:uid="{00000000-0005-0000-0000-0000062C0000}"/>
    <cellStyle name="Normal 7_Book1" xfId="2612" xr:uid="{00000000-0005-0000-0000-0000072C0000}"/>
    <cellStyle name="Normal 70" xfId="2613" xr:uid="{00000000-0005-0000-0000-0000082C0000}"/>
    <cellStyle name="Normal 71" xfId="2614" xr:uid="{00000000-0005-0000-0000-0000092C0000}"/>
    <cellStyle name="Normal 72" xfId="2615" xr:uid="{00000000-0005-0000-0000-00000A2C0000}"/>
    <cellStyle name="Normal 73" xfId="2616" xr:uid="{00000000-0005-0000-0000-00000B2C0000}"/>
    <cellStyle name="Normal 74" xfId="2617" xr:uid="{00000000-0005-0000-0000-00000C2C0000}"/>
    <cellStyle name="Normal 75" xfId="2618" xr:uid="{00000000-0005-0000-0000-00000D2C0000}"/>
    <cellStyle name="Normal 76" xfId="2619" xr:uid="{00000000-0005-0000-0000-00000E2C0000}"/>
    <cellStyle name="Normal 77" xfId="2620" xr:uid="{00000000-0005-0000-0000-00000F2C0000}"/>
    <cellStyle name="Normal 78" xfId="2621" xr:uid="{00000000-0005-0000-0000-0000102C0000}"/>
    <cellStyle name="Normal 79" xfId="2622" xr:uid="{00000000-0005-0000-0000-0000112C0000}"/>
    <cellStyle name="Normal 8" xfId="2623" xr:uid="{00000000-0005-0000-0000-0000122C0000}"/>
    <cellStyle name="Normal 8 2" xfId="2624" xr:uid="{00000000-0005-0000-0000-0000132C0000}"/>
    <cellStyle name="Normal 8 3" xfId="2625" xr:uid="{00000000-0005-0000-0000-0000142C0000}"/>
    <cellStyle name="Normal 8_Book1" xfId="2626" xr:uid="{00000000-0005-0000-0000-0000152C0000}"/>
    <cellStyle name="Normal 80" xfId="2627" xr:uid="{00000000-0005-0000-0000-0000162C0000}"/>
    <cellStyle name="Normal 80 2" xfId="2628" xr:uid="{00000000-0005-0000-0000-0000172C0000}"/>
    <cellStyle name="Normal 80 2 2" xfId="2629" xr:uid="{00000000-0005-0000-0000-0000182C0000}"/>
    <cellStyle name="Normal 80 2 2 2" xfId="5753" xr:uid="{00000000-0005-0000-0000-0000192C0000}"/>
    <cellStyle name="Normal 80 2 2 2 2" xfId="11721" xr:uid="{00000000-0005-0000-0000-00001A2C0000}"/>
    <cellStyle name="Normal 80 2 2 2 2 2" xfId="19679" xr:uid="{00000000-0005-0000-0000-00001B2C0000}"/>
    <cellStyle name="Normal 80 2 2 2 3" xfId="15270" xr:uid="{00000000-0005-0000-0000-00001C2C0000}"/>
    <cellStyle name="Normal 80 2 2 3" xfId="8689" xr:uid="{00000000-0005-0000-0000-00001D2C0000}"/>
    <cellStyle name="Normal 80 2 2 3 2" xfId="17137" xr:uid="{00000000-0005-0000-0000-00001E2C0000}"/>
    <cellStyle name="Normal 80 2 2 4" xfId="9954" xr:uid="{00000000-0005-0000-0000-00001F2C0000}"/>
    <cellStyle name="Normal 80 2 2 4 2" xfId="17937" xr:uid="{00000000-0005-0000-0000-0000202C0000}"/>
    <cellStyle name="Normal 80 2 2 5" xfId="13521" xr:uid="{00000000-0005-0000-0000-0000212C0000}"/>
    <cellStyle name="Normal 80 2 3" xfId="7111" xr:uid="{00000000-0005-0000-0000-0000222C0000}"/>
    <cellStyle name="Normal 80 2 3 2" xfId="12660" xr:uid="{00000000-0005-0000-0000-0000232C0000}"/>
    <cellStyle name="Normal 80 2 3 2 2" xfId="20611" xr:uid="{00000000-0005-0000-0000-0000242C0000}"/>
    <cellStyle name="Normal 80 2 3 3" xfId="16203" xr:uid="{00000000-0005-0000-0000-0000252C0000}"/>
    <cellStyle name="Normal 80 2 4" xfId="4734" xr:uid="{00000000-0005-0000-0000-0000262C0000}"/>
    <cellStyle name="Normal 80 2 4 2" xfId="10779" xr:uid="{00000000-0005-0000-0000-0000272C0000}"/>
    <cellStyle name="Normal 80 2 4 2 2" xfId="18747" xr:uid="{00000000-0005-0000-0000-0000282C0000}"/>
    <cellStyle name="Normal 80 2 4 3" xfId="14338" xr:uid="{00000000-0005-0000-0000-0000292C0000}"/>
    <cellStyle name="Normal 80 2 5" xfId="21604" xr:uid="{00000000-0005-0000-0000-00002A2C0000}"/>
    <cellStyle name="Normal 81" xfId="2630" xr:uid="{00000000-0005-0000-0000-00002B2C0000}"/>
    <cellStyle name="Normal 81 2" xfId="2631" xr:uid="{00000000-0005-0000-0000-00002C2C0000}"/>
    <cellStyle name="Normal 81 2 2" xfId="2632" xr:uid="{00000000-0005-0000-0000-00002D2C0000}"/>
    <cellStyle name="Normal 81 2 2 2" xfId="5754" xr:uid="{00000000-0005-0000-0000-00002E2C0000}"/>
    <cellStyle name="Normal 81 2 2 2 2" xfId="11722" xr:uid="{00000000-0005-0000-0000-00002F2C0000}"/>
    <cellStyle name="Normal 81 2 2 2 2 2" xfId="19680" xr:uid="{00000000-0005-0000-0000-0000302C0000}"/>
    <cellStyle name="Normal 81 2 2 2 3" xfId="15271" xr:uid="{00000000-0005-0000-0000-0000312C0000}"/>
    <cellStyle name="Normal 81 2 2 3" xfId="8690" xr:uid="{00000000-0005-0000-0000-0000322C0000}"/>
    <cellStyle name="Normal 81 2 2 3 2" xfId="17138" xr:uid="{00000000-0005-0000-0000-0000332C0000}"/>
    <cellStyle name="Normal 81 2 2 4" xfId="9955" xr:uid="{00000000-0005-0000-0000-0000342C0000}"/>
    <cellStyle name="Normal 81 2 2 4 2" xfId="17938" xr:uid="{00000000-0005-0000-0000-0000352C0000}"/>
    <cellStyle name="Normal 81 2 2 5" xfId="13522" xr:uid="{00000000-0005-0000-0000-0000362C0000}"/>
    <cellStyle name="Normal 81 2 3" xfId="7112" xr:uid="{00000000-0005-0000-0000-0000372C0000}"/>
    <cellStyle name="Normal 81 2 3 2" xfId="12661" xr:uid="{00000000-0005-0000-0000-0000382C0000}"/>
    <cellStyle name="Normal 81 2 3 2 2" xfId="20612" xr:uid="{00000000-0005-0000-0000-0000392C0000}"/>
    <cellStyle name="Normal 81 2 3 3" xfId="16204" xr:uid="{00000000-0005-0000-0000-00003A2C0000}"/>
    <cellStyle name="Normal 81 2 4" xfId="4735" xr:uid="{00000000-0005-0000-0000-00003B2C0000}"/>
    <cellStyle name="Normal 81 2 4 2" xfId="10780" xr:uid="{00000000-0005-0000-0000-00003C2C0000}"/>
    <cellStyle name="Normal 81 2 4 2 2" xfId="18748" xr:uid="{00000000-0005-0000-0000-00003D2C0000}"/>
    <cellStyle name="Normal 81 2 4 3" xfId="14339" xr:uid="{00000000-0005-0000-0000-00003E2C0000}"/>
    <cellStyle name="Normal 81 2 5" xfId="21605" xr:uid="{00000000-0005-0000-0000-00003F2C0000}"/>
    <cellStyle name="Normal 82" xfId="2633" xr:uid="{00000000-0005-0000-0000-0000402C0000}"/>
    <cellStyle name="Normal 82 2" xfId="2634" xr:uid="{00000000-0005-0000-0000-0000412C0000}"/>
    <cellStyle name="Normal 82 2 2" xfId="2635" xr:uid="{00000000-0005-0000-0000-0000422C0000}"/>
    <cellStyle name="Normal 82 2 2 2" xfId="5321" xr:uid="{00000000-0005-0000-0000-0000432C0000}"/>
    <cellStyle name="Normal 82 2 2 2 2" xfId="11297" xr:uid="{00000000-0005-0000-0000-0000442C0000}"/>
    <cellStyle name="Normal 82 2 2 2 2 2" xfId="19255" xr:uid="{00000000-0005-0000-0000-0000452C0000}"/>
    <cellStyle name="Normal 82 2 2 2 3" xfId="14846" xr:uid="{00000000-0005-0000-0000-0000462C0000}"/>
    <cellStyle name="Normal 82 2 2 3" xfId="8691" xr:uid="{00000000-0005-0000-0000-0000472C0000}"/>
    <cellStyle name="Normal 82 2 2 3 2" xfId="17139" xr:uid="{00000000-0005-0000-0000-0000482C0000}"/>
    <cellStyle name="Normal 82 2 2 4" xfId="9956" xr:uid="{00000000-0005-0000-0000-0000492C0000}"/>
    <cellStyle name="Normal 82 2 2 4 2" xfId="17939" xr:uid="{00000000-0005-0000-0000-00004A2C0000}"/>
    <cellStyle name="Normal 82 2 2 5" xfId="13523" xr:uid="{00000000-0005-0000-0000-00004B2C0000}"/>
    <cellStyle name="Normal 82 2 3" xfId="6324" xr:uid="{00000000-0005-0000-0000-00004C2C0000}"/>
    <cellStyle name="Normal 82 2 3 2" xfId="12230" xr:uid="{00000000-0005-0000-0000-00004D2C0000}"/>
    <cellStyle name="Normal 82 2 3 2 2" xfId="20187" xr:uid="{00000000-0005-0000-0000-00004E2C0000}"/>
    <cellStyle name="Normal 82 2 3 3" xfId="15778" xr:uid="{00000000-0005-0000-0000-00004F2C0000}"/>
    <cellStyle name="Normal 82 2 4" xfId="4177" xr:uid="{00000000-0005-0000-0000-0000502C0000}"/>
    <cellStyle name="Normal 82 2 4 2" xfId="10355" xr:uid="{00000000-0005-0000-0000-0000512C0000}"/>
    <cellStyle name="Normal 82 2 4 2 2" xfId="18323" xr:uid="{00000000-0005-0000-0000-0000522C0000}"/>
    <cellStyle name="Normal 82 2 4 3" xfId="13914" xr:uid="{00000000-0005-0000-0000-0000532C0000}"/>
    <cellStyle name="Normal 82 2 5" xfId="21606" xr:uid="{00000000-0005-0000-0000-0000542C0000}"/>
    <cellStyle name="Normal 83" xfId="2636" xr:uid="{00000000-0005-0000-0000-0000552C0000}"/>
    <cellStyle name="Normal 83 2" xfId="2637" xr:uid="{00000000-0005-0000-0000-0000562C0000}"/>
    <cellStyle name="Normal 83 2 2" xfId="2638" xr:uid="{00000000-0005-0000-0000-0000572C0000}"/>
    <cellStyle name="Normal 83 2 2 2" xfId="5755" xr:uid="{00000000-0005-0000-0000-0000582C0000}"/>
    <cellStyle name="Normal 83 2 2 2 2" xfId="11723" xr:uid="{00000000-0005-0000-0000-0000592C0000}"/>
    <cellStyle name="Normal 83 2 2 2 2 2" xfId="19681" xr:uid="{00000000-0005-0000-0000-00005A2C0000}"/>
    <cellStyle name="Normal 83 2 2 2 3" xfId="15272" xr:uid="{00000000-0005-0000-0000-00005B2C0000}"/>
    <cellStyle name="Normal 83 2 2 3" xfId="8692" xr:uid="{00000000-0005-0000-0000-00005C2C0000}"/>
    <cellStyle name="Normal 83 2 2 3 2" xfId="17140" xr:uid="{00000000-0005-0000-0000-00005D2C0000}"/>
    <cellStyle name="Normal 83 2 2 4" xfId="9957" xr:uid="{00000000-0005-0000-0000-00005E2C0000}"/>
    <cellStyle name="Normal 83 2 2 4 2" xfId="17940" xr:uid="{00000000-0005-0000-0000-00005F2C0000}"/>
    <cellStyle name="Normal 83 2 2 5" xfId="13524" xr:uid="{00000000-0005-0000-0000-0000602C0000}"/>
    <cellStyle name="Normal 83 2 3" xfId="7114" xr:uid="{00000000-0005-0000-0000-0000612C0000}"/>
    <cellStyle name="Normal 83 2 3 2" xfId="12662" xr:uid="{00000000-0005-0000-0000-0000622C0000}"/>
    <cellStyle name="Normal 83 2 3 2 2" xfId="20613" xr:uid="{00000000-0005-0000-0000-0000632C0000}"/>
    <cellStyle name="Normal 83 2 3 3" xfId="16205" xr:uid="{00000000-0005-0000-0000-0000642C0000}"/>
    <cellStyle name="Normal 83 2 4" xfId="4736" xr:uid="{00000000-0005-0000-0000-0000652C0000}"/>
    <cellStyle name="Normal 83 2 4 2" xfId="10781" xr:uid="{00000000-0005-0000-0000-0000662C0000}"/>
    <cellStyle name="Normal 83 2 4 2 2" xfId="18749" xr:uid="{00000000-0005-0000-0000-0000672C0000}"/>
    <cellStyle name="Normal 83 2 4 3" xfId="14340" xr:uid="{00000000-0005-0000-0000-0000682C0000}"/>
    <cellStyle name="Normal 83 2 5" xfId="21607" xr:uid="{00000000-0005-0000-0000-0000692C0000}"/>
    <cellStyle name="Normal 84" xfId="2639" xr:uid="{00000000-0005-0000-0000-00006A2C0000}"/>
    <cellStyle name="Normal 84 2" xfId="2640" xr:uid="{00000000-0005-0000-0000-00006B2C0000}"/>
    <cellStyle name="Normal 84 2 2" xfId="2641" xr:uid="{00000000-0005-0000-0000-00006C2C0000}"/>
    <cellStyle name="Normal 84 2 2 2" xfId="5322" xr:uid="{00000000-0005-0000-0000-00006D2C0000}"/>
    <cellStyle name="Normal 84 2 2 2 2" xfId="11298" xr:uid="{00000000-0005-0000-0000-00006E2C0000}"/>
    <cellStyle name="Normal 84 2 2 2 2 2" xfId="19256" xr:uid="{00000000-0005-0000-0000-00006F2C0000}"/>
    <cellStyle name="Normal 84 2 2 2 3" xfId="14847" xr:uid="{00000000-0005-0000-0000-0000702C0000}"/>
    <cellStyle name="Normal 84 2 2 3" xfId="8693" xr:uid="{00000000-0005-0000-0000-0000712C0000}"/>
    <cellStyle name="Normal 84 2 2 3 2" xfId="17141" xr:uid="{00000000-0005-0000-0000-0000722C0000}"/>
    <cellStyle name="Normal 84 2 2 4" xfId="9958" xr:uid="{00000000-0005-0000-0000-0000732C0000}"/>
    <cellStyle name="Normal 84 2 2 4 2" xfId="17941" xr:uid="{00000000-0005-0000-0000-0000742C0000}"/>
    <cellStyle name="Normal 84 2 2 5" xfId="13525" xr:uid="{00000000-0005-0000-0000-0000752C0000}"/>
    <cellStyle name="Normal 84 2 3" xfId="6325" xr:uid="{00000000-0005-0000-0000-0000762C0000}"/>
    <cellStyle name="Normal 84 2 3 2" xfId="12231" xr:uid="{00000000-0005-0000-0000-0000772C0000}"/>
    <cellStyle name="Normal 84 2 3 2 2" xfId="20188" xr:uid="{00000000-0005-0000-0000-0000782C0000}"/>
    <cellStyle name="Normal 84 2 3 3" xfId="15779" xr:uid="{00000000-0005-0000-0000-0000792C0000}"/>
    <cellStyle name="Normal 84 2 4" xfId="4178" xr:uid="{00000000-0005-0000-0000-00007A2C0000}"/>
    <cellStyle name="Normal 84 2 4 2" xfId="10356" xr:uid="{00000000-0005-0000-0000-00007B2C0000}"/>
    <cellStyle name="Normal 84 2 4 2 2" xfId="18324" xr:uid="{00000000-0005-0000-0000-00007C2C0000}"/>
    <cellStyle name="Normal 84 2 4 3" xfId="13915" xr:uid="{00000000-0005-0000-0000-00007D2C0000}"/>
    <cellStyle name="Normal 84 2 5" xfId="21608" xr:uid="{00000000-0005-0000-0000-00007E2C0000}"/>
    <cellStyle name="Normal 85" xfId="2642" xr:uid="{00000000-0005-0000-0000-00007F2C0000}"/>
    <cellStyle name="Normal 85 2" xfId="2643" xr:uid="{00000000-0005-0000-0000-0000802C0000}"/>
    <cellStyle name="Normal 85 2 2" xfId="2644" xr:uid="{00000000-0005-0000-0000-0000812C0000}"/>
    <cellStyle name="Normal 85 2 2 2" xfId="5324" xr:uid="{00000000-0005-0000-0000-0000822C0000}"/>
    <cellStyle name="Normal 85 2 2 2 2" xfId="11300" xr:uid="{00000000-0005-0000-0000-0000832C0000}"/>
    <cellStyle name="Normal 85 2 2 2 2 2" xfId="19258" xr:uid="{00000000-0005-0000-0000-0000842C0000}"/>
    <cellStyle name="Normal 85 2 2 2 3" xfId="14849" xr:uid="{00000000-0005-0000-0000-0000852C0000}"/>
    <cellStyle name="Normal 85 2 2 3" xfId="8694" xr:uid="{00000000-0005-0000-0000-0000862C0000}"/>
    <cellStyle name="Normal 85 2 2 3 2" xfId="17142" xr:uid="{00000000-0005-0000-0000-0000872C0000}"/>
    <cellStyle name="Normal 85 2 2 4" xfId="9959" xr:uid="{00000000-0005-0000-0000-0000882C0000}"/>
    <cellStyle name="Normal 85 2 2 4 2" xfId="17942" xr:uid="{00000000-0005-0000-0000-0000892C0000}"/>
    <cellStyle name="Normal 85 2 2 5" xfId="13526" xr:uid="{00000000-0005-0000-0000-00008A2C0000}"/>
    <cellStyle name="Normal 85 2 3" xfId="6327" xr:uid="{00000000-0005-0000-0000-00008B2C0000}"/>
    <cellStyle name="Normal 85 2 3 2" xfId="12233" xr:uid="{00000000-0005-0000-0000-00008C2C0000}"/>
    <cellStyle name="Normal 85 2 3 2 2" xfId="20190" xr:uid="{00000000-0005-0000-0000-00008D2C0000}"/>
    <cellStyle name="Normal 85 2 3 3" xfId="15781" xr:uid="{00000000-0005-0000-0000-00008E2C0000}"/>
    <cellStyle name="Normal 85 2 4" xfId="4180" xr:uid="{00000000-0005-0000-0000-00008F2C0000}"/>
    <cellStyle name="Normal 85 2 4 2" xfId="10358" xr:uid="{00000000-0005-0000-0000-0000902C0000}"/>
    <cellStyle name="Normal 85 2 4 2 2" xfId="18326" xr:uid="{00000000-0005-0000-0000-0000912C0000}"/>
    <cellStyle name="Normal 85 2 4 3" xfId="13917" xr:uid="{00000000-0005-0000-0000-0000922C0000}"/>
    <cellStyle name="Normal 85 2 5" xfId="21609" xr:uid="{00000000-0005-0000-0000-0000932C0000}"/>
    <cellStyle name="Normal 86" xfId="2645" xr:uid="{00000000-0005-0000-0000-0000942C0000}"/>
    <cellStyle name="Normal 86 2" xfId="2646" xr:uid="{00000000-0005-0000-0000-0000952C0000}"/>
    <cellStyle name="Normal 86 2 2" xfId="5323" xr:uid="{00000000-0005-0000-0000-0000962C0000}"/>
    <cellStyle name="Normal 86 2 2 2" xfId="11299" xr:uid="{00000000-0005-0000-0000-0000972C0000}"/>
    <cellStyle name="Normal 86 2 2 2 2" xfId="19257" xr:uid="{00000000-0005-0000-0000-0000982C0000}"/>
    <cellStyle name="Normal 86 2 2 3" xfId="14848" xr:uid="{00000000-0005-0000-0000-0000992C0000}"/>
    <cellStyle name="Normal 86 2 3" xfId="8695" xr:uid="{00000000-0005-0000-0000-00009A2C0000}"/>
    <cellStyle name="Normal 86 2 3 2" xfId="17143" xr:uid="{00000000-0005-0000-0000-00009B2C0000}"/>
    <cellStyle name="Normal 86 2 4" xfId="9960" xr:uid="{00000000-0005-0000-0000-00009C2C0000}"/>
    <cellStyle name="Normal 86 2 4 2" xfId="17943" xr:uid="{00000000-0005-0000-0000-00009D2C0000}"/>
    <cellStyle name="Normal 86 2 5" xfId="13527" xr:uid="{00000000-0005-0000-0000-00009E2C0000}"/>
    <cellStyle name="Normal 86 3" xfId="6326" xr:uid="{00000000-0005-0000-0000-00009F2C0000}"/>
    <cellStyle name="Normal 86 3 2" xfId="12232" xr:uid="{00000000-0005-0000-0000-0000A02C0000}"/>
    <cellStyle name="Normal 86 3 2 2" xfId="20189" xr:uid="{00000000-0005-0000-0000-0000A12C0000}"/>
    <cellStyle name="Normal 86 3 3" xfId="15780" xr:uid="{00000000-0005-0000-0000-0000A22C0000}"/>
    <cellStyle name="Normal 86 4" xfId="4179" xr:uid="{00000000-0005-0000-0000-0000A32C0000}"/>
    <cellStyle name="Normal 86 4 2" xfId="10357" xr:uid="{00000000-0005-0000-0000-0000A42C0000}"/>
    <cellStyle name="Normal 86 4 2 2" xfId="18325" xr:uid="{00000000-0005-0000-0000-0000A52C0000}"/>
    <cellStyle name="Normal 86 4 3" xfId="13916" xr:uid="{00000000-0005-0000-0000-0000A62C0000}"/>
    <cellStyle name="Normal 86 5" xfId="21610" xr:uid="{00000000-0005-0000-0000-0000A72C0000}"/>
    <cellStyle name="Normal 87" xfId="2647" xr:uid="{00000000-0005-0000-0000-0000A82C0000}"/>
    <cellStyle name="Normal 87 2" xfId="2648" xr:uid="{00000000-0005-0000-0000-0000A92C0000}"/>
    <cellStyle name="Normal 87 2 2" xfId="5325" xr:uid="{00000000-0005-0000-0000-0000AA2C0000}"/>
    <cellStyle name="Normal 87 2 2 2" xfId="11301" xr:uid="{00000000-0005-0000-0000-0000AB2C0000}"/>
    <cellStyle name="Normal 87 2 2 2 2" xfId="19259" xr:uid="{00000000-0005-0000-0000-0000AC2C0000}"/>
    <cellStyle name="Normal 87 2 2 3" xfId="14850" xr:uid="{00000000-0005-0000-0000-0000AD2C0000}"/>
    <cellStyle name="Normal 87 2 3" xfId="8696" xr:uid="{00000000-0005-0000-0000-0000AE2C0000}"/>
    <cellStyle name="Normal 87 2 3 2" xfId="17144" xr:uid="{00000000-0005-0000-0000-0000AF2C0000}"/>
    <cellStyle name="Normal 87 2 4" xfId="9961" xr:uid="{00000000-0005-0000-0000-0000B02C0000}"/>
    <cellStyle name="Normal 87 2 4 2" xfId="17944" xr:uid="{00000000-0005-0000-0000-0000B12C0000}"/>
    <cellStyle name="Normal 87 2 5" xfId="13528" xr:uid="{00000000-0005-0000-0000-0000B22C0000}"/>
    <cellStyle name="Normal 87 3" xfId="6328" xr:uid="{00000000-0005-0000-0000-0000B32C0000}"/>
    <cellStyle name="Normal 87 3 2" xfId="12234" xr:uid="{00000000-0005-0000-0000-0000B42C0000}"/>
    <cellStyle name="Normal 87 3 2 2" xfId="20191" xr:uid="{00000000-0005-0000-0000-0000B52C0000}"/>
    <cellStyle name="Normal 87 3 3" xfId="15782" xr:uid="{00000000-0005-0000-0000-0000B62C0000}"/>
    <cellStyle name="Normal 87 4" xfId="4181" xr:uid="{00000000-0005-0000-0000-0000B72C0000}"/>
    <cellStyle name="Normal 87 4 2" xfId="10359" xr:uid="{00000000-0005-0000-0000-0000B82C0000}"/>
    <cellStyle name="Normal 87 4 2 2" xfId="18327" xr:uid="{00000000-0005-0000-0000-0000B92C0000}"/>
    <cellStyle name="Normal 87 4 3" xfId="13918" xr:uid="{00000000-0005-0000-0000-0000BA2C0000}"/>
    <cellStyle name="Normal 87 5" xfId="21611" xr:uid="{00000000-0005-0000-0000-0000BB2C0000}"/>
    <cellStyle name="Normal 88" xfId="2649" xr:uid="{00000000-0005-0000-0000-0000BC2C0000}"/>
    <cellStyle name="Normal 88 2" xfId="2650" xr:uid="{00000000-0005-0000-0000-0000BD2C0000}"/>
    <cellStyle name="Normal 88 2 2" xfId="5326" xr:uid="{00000000-0005-0000-0000-0000BE2C0000}"/>
    <cellStyle name="Normal 88 2 2 2" xfId="11302" xr:uid="{00000000-0005-0000-0000-0000BF2C0000}"/>
    <cellStyle name="Normal 88 2 2 2 2" xfId="19260" xr:uid="{00000000-0005-0000-0000-0000C02C0000}"/>
    <cellStyle name="Normal 88 2 2 3" xfId="14851" xr:uid="{00000000-0005-0000-0000-0000C12C0000}"/>
    <cellStyle name="Normal 88 2 3" xfId="8697" xr:uid="{00000000-0005-0000-0000-0000C22C0000}"/>
    <cellStyle name="Normal 88 2 3 2" xfId="17145" xr:uid="{00000000-0005-0000-0000-0000C32C0000}"/>
    <cellStyle name="Normal 88 2 4" xfId="9962" xr:uid="{00000000-0005-0000-0000-0000C42C0000}"/>
    <cellStyle name="Normal 88 2 4 2" xfId="17945" xr:uid="{00000000-0005-0000-0000-0000C52C0000}"/>
    <cellStyle name="Normal 88 2 5" xfId="13529" xr:uid="{00000000-0005-0000-0000-0000C62C0000}"/>
    <cellStyle name="Normal 88 3" xfId="6329" xr:uid="{00000000-0005-0000-0000-0000C72C0000}"/>
    <cellStyle name="Normal 88 3 2" xfId="12235" xr:uid="{00000000-0005-0000-0000-0000C82C0000}"/>
    <cellStyle name="Normal 88 3 2 2" xfId="20192" xr:uid="{00000000-0005-0000-0000-0000C92C0000}"/>
    <cellStyle name="Normal 88 3 3" xfId="15783" xr:uid="{00000000-0005-0000-0000-0000CA2C0000}"/>
    <cellStyle name="Normal 88 4" xfId="4182" xr:uid="{00000000-0005-0000-0000-0000CB2C0000}"/>
    <cellStyle name="Normal 88 4 2" xfId="10360" xr:uid="{00000000-0005-0000-0000-0000CC2C0000}"/>
    <cellStyle name="Normal 88 4 2 2" xfId="18328" xr:uid="{00000000-0005-0000-0000-0000CD2C0000}"/>
    <cellStyle name="Normal 88 4 3" xfId="13919" xr:uid="{00000000-0005-0000-0000-0000CE2C0000}"/>
    <cellStyle name="Normal 88 5" xfId="21612" xr:uid="{00000000-0005-0000-0000-0000CF2C0000}"/>
    <cellStyle name="Normal 89" xfId="2651" xr:uid="{00000000-0005-0000-0000-0000D02C0000}"/>
    <cellStyle name="Normal 89 2" xfId="2652" xr:uid="{00000000-0005-0000-0000-0000D12C0000}"/>
    <cellStyle name="Normal 89 2 2" xfId="5327" xr:uid="{00000000-0005-0000-0000-0000D22C0000}"/>
    <cellStyle name="Normal 89 2 2 2" xfId="11303" xr:uid="{00000000-0005-0000-0000-0000D32C0000}"/>
    <cellStyle name="Normal 89 2 2 2 2" xfId="19261" xr:uid="{00000000-0005-0000-0000-0000D42C0000}"/>
    <cellStyle name="Normal 89 2 2 3" xfId="14852" xr:uid="{00000000-0005-0000-0000-0000D52C0000}"/>
    <cellStyle name="Normal 89 2 3" xfId="8698" xr:uid="{00000000-0005-0000-0000-0000D62C0000}"/>
    <cellStyle name="Normal 89 2 3 2" xfId="17146" xr:uid="{00000000-0005-0000-0000-0000D72C0000}"/>
    <cellStyle name="Normal 89 2 4" xfId="9963" xr:uid="{00000000-0005-0000-0000-0000D82C0000}"/>
    <cellStyle name="Normal 89 2 4 2" xfId="17946" xr:uid="{00000000-0005-0000-0000-0000D92C0000}"/>
    <cellStyle name="Normal 89 2 5" xfId="13530" xr:uid="{00000000-0005-0000-0000-0000DA2C0000}"/>
    <cellStyle name="Normal 89 3" xfId="6331" xr:uid="{00000000-0005-0000-0000-0000DB2C0000}"/>
    <cellStyle name="Normal 89 3 2" xfId="12236" xr:uid="{00000000-0005-0000-0000-0000DC2C0000}"/>
    <cellStyle name="Normal 89 3 2 2" xfId="20193" xr:uid="{00000000-0005-0000-0000-0000DD2C0000}"/>
    <cellStyle name="Normal 89 3 3" xfId="15784" xr:uid="{00000000-0005-0000-0000-0000DE2C0000}"/>
    <cellStyle name="Normal 89 4" xfId="4183" xr:uid="{00000000-0005-0000-0000-0000DF2C0000}"/>
    <cellStyle name="Normal 89 4 2" xfId="10361" xr:uid="{00000000-0005-0000-0000-0000E02C0000}"/>
    <cellStyle name="Normal 89 4 2 2" xfId="18329" xr:uid="{00000000-0005-0000-0000-0000E12C0000}"/>
    <cellStyle name="Normal 89 4 3" xfId="13920" xr:uid="{00000000-0005-0000-0000-0000E22C0000}"/>
    <cellStyle name="Normal 89 5" xfId="21613" xr:uid="{00000000-0005-0000-0000-0000E32C0000}"/>
    <cellStyle name="Normal 9" xfId="2653" xr:uid="{00000000-0005-0000-0000-0000E42C0000}"/>
    <cellStyle name="Normal 9 2" xfId="2654" xr:uid="{00000000-0005-0000-0000-0000E52C0000}"/>
    <cellStyle name="Normal 9 2 2" xfId="4737" xr:uid="{00000000-0005-0000-0000-0000E62C0000}"/>
    <cellStyle name="Normal 9 3" xfId="2655" xr:uid="{00000000-0005-0000-0000-0000E72C0000}"/>
    <cellStyle name="Normal 9_Book1" xfId="2656" xr:uid="{00000000-0005-0000-0000-0000E82C0000}"/>
    <cellStyle name="Normal 90" xfId="2657" xr:uid="{00000000-0005-0000-0000-0000E92C0000}"/>
    <cellStyle name="Normal 90 2" xfId="2658" xr:uid="{00000000-0005-0000-0000-0000EA2C0000}"/>
    <cellStyle name="Normal 90 2 2" xfId="5328" xr:uid="{00000000-0005-0000-0000-0000EB2C0000}"/>
    <cellStyle name="Normal 90 2 2 2" xfId="11304" xr:uid="{00000000-0005-0000-0000-0000EC2C0000}"/>
    <cellStyle name="Normal 90 2 2 2 2" xfId="19262" xr:uid="{00000000-0005-0000-0000-0000ED2C0000}"/>
    <cellStyle name="Normal 90 2 2 3" xfId="14853" xr:uid="{00000000-0005-0000-0000-0000EE2C0000}"/>
    <cellStyle name="Normal 90 2 3" xfId="8699" xr:uid="{00000000-0005-0000-0000-0000EF2C0000}"/>
    <cellStyle name="Normal 90 2 3 2" xfId="17147" xr:uid="{00000000-0005-0000-0000-0000F02C0000}"/>
    <cellStyle name="Normal 90 2 4" xfId="9964" xr:uid="{00000000-0005-0000-0000-0000F12C0000}"/>
    <cellStyle name="Normal 90 2 4 2" xfId="17947" xr:uid="{00000000-0005-0000-0000-0000F22C0000}"/>
    <cellStyle name="Normal 90 2 5" xfId="13531" xr:uid="{00000000-0005-0000-0000-0000F32C0000}"/>
    <cellStyle name="Normal 90 3" xfId="6332" xr:uid="{00000000-0005-0000-0000-0000F42C0000}"/>
    <cellStyle name="Normal 90 3 2" xfId="12237" xr:uid="{00000000-0005-0000-0000-0000F52C0000}"/>
    <cellStyle name="Normal 90 3 2 2" xfId="20194" xr:uid="{00000000-0005-0000-0000-0000F62C0000}"/>
    <cellStyle name="Normal 90 3 3" xfId="15785" xr:uid="{00000000-0005-0000-0000-0000F72C0000}"/>
    <cellStyle name="Normal 90 4" xfId="4184" xr:uid="{00000000-0005-0000-0000-0000F82C0000}"/>
    <cellStyle name="Normal 90 4 2" xfId="10362" xr:uid="{00000000-0005-0000-0000-0000F92C0000}"/>
    <cellStyle name="Normal 90 4 2 2" xfId="18330" xr:uid="{00000000-0005-0000-0000-0000FA2C0000}"/>
    <cellStyle name="Normal 90 4 3" xfId="13921" xr:uid="{00000000-0005-0000-0000-0000FB2C0000}"/>
    <cellStyle name="Normal 90 5" xfId="21614" xr:uid="{00000000-0005-0000-0000-0000FC2C0000}"/>
    <cellStyle name="Normal 91" xfId="2659" xr:uid="{00000000-0005-0000-0000-0000FD2C0000}"/>
    <cellStyle name="Normal 91 2" xfId="2660" xr:uid="{00000000-0005-0000-0000-0000FE2C0000}"/>
    <cellStyle name="Normal 91 2 2" xfId="5330" xr:uid="{00000000-0005-0000-0000-0000FF2C0000}"/>
    <cellStyle name="Normal 91 2 2 2" xfId="11306" xr:uid="{00000000-0005-0000-0000-0000002D0000}"/>
    <cellStyle name="Normal 91 2 2 2 2" xfId="19264" xr:uid="{00000000-0005-0000-0000-0000012D0000}"/>
    <cellStyle name="Normal 91 2 2 3" xfId="14855" xr:uid="{00000000-0005-0000-0000-0000022D0000}"/>
    <cellStyle name="Normal 91 2 3" xfId="8700" xr:uid="{00000000-0005-0000-0000-0000032D0000}"/>
    <cellStyle name="Normal 91 2 3 2" xfId="17148" xr:uid="{00000000-0005-0000-0000-0000042D0000}"/>
    <cellStyle name="Normal 91 2 4" xfId="9965" xr:uid="{00000000-0005-0000-0000-0000052D0000}"/>
    <cellStyle name="Normal 91 2 4 2" xfId="17948" xr:uid="{00000000-0005-0000-0000-0000062D0000}"/>
    <cellStyle name="Normal 91 2 5" xfId="13532" xr:uid="{00000000-0005-0000-0000-0000072D0000}"/>
    <cellStyle name="Normal 91 3" xfId="6334" xr:uid="{00000000-0005-0000-0000-0000082D0000}"/>
    <cellStyle name="Normal 91 3 2" xfId="12239" xr:uid="{00000000-0005-0000-0000-0000092D0000}"/>
    <cellStyle name="Normal 91 3 2 2" xfId="20196" xr:uid="{00000000-0005-0000-0000-00000A2D0000}"/>
    <cellStyle name="Normal 91 3 3" xfId="15787" xr:uid="{00000000-0005-0000-0000-00000B2D0000}"/>
    <cellStyle name="Normal 91 4" xfId="4186" xr:uid="{00000000-0005-0000-0000-00000C2D0000}"/>
    <cellStyle name="Normal 91 4 2" xfId="10364" xr:uid="{00000000-0005-0000-0000-00000D2D0000}"/>
    <cellStyle name="Normal 91 4 2 2" xfId="18332" xr:uid="{00000000-0005-0000-0000-00000E2D0000}"/>
    <cellStyle name="Normal 91 4 3" xfId="13923" xr:uid="{00000000-0005-0000-0000-00000F2D0000}"/>
    <cellStyle name="Normal 91 5" xfId="21615" xr:uid="{00000000-0005-0000-0000-0000102D0000}"/>
    <cellStyle name="Normal 92" xfId="2661" xr:uid="{00000000-0005-0000-0000-0000112D0000}"/>
    <cellStyle name="Normal 92 2" xfId="2662" xr:uid="{00000000-0005-0000-0000-0000122D0000}"/>
    <cellStyle name="Normal 92 2 2" xfId="5329" xr:uid="{00000000-0005-0000-0000-0000132D0000}"/>
    <cellStyle name="Normal 92 2 2 2" xfId="11305" xr:uid="{00000000-0005-0000-0000-0000142D0000}"/>
    <cellStyle name="Normal 92 2 2 2 2" xfId="19263" xr:uid="{00000000-0005-0000-0000-0000152D0000}"/>
    <cellStyle name="Normal 92 2 2 3" xfId="14854" xr:uid="{00000000-0005-0000-0000-0000162D0000}"/>
    <cellStyle name="Normal 92 2 3" xfId="8701" xr:uid="{00000000-0005-0000-0000-0000172D0000}"/>
    <cellStyle name="Normal 92 2 3 2" xfId="17149" xr:uid="{00000000-0005-0000-0000-0000182D0000}"/>
    <cellStyle name="Normal 92 2 4" xfId="9966" xr:uid="{00000000-0005-0000-0000-0000192D0000}"/>
    <cellStyle name="Normal 92 2 4 2" xfId="17949" xr:uid="{00000000-0005-0000-0000-00001A2D0000}"/>
    <cellStyle name="Normal 92 2 5" xfId="13533" xr:uid="{00000000-0005-0000-0000-00001B2D0000}"/>
    <cellStyle name="Normal 92 3" xfId="6333" xr:uid="{00000000-0005-0000-0000-00001C2D0000}"/>
    <cellStyle name="Normal 92 3 2" xfId="12238" xr:uid="{00000000-0005-0000-0000-00001D2D0000}"/>
    <cellStyle name="Normal 92 3 2 2" xfId="20195" xr:uid="{00000000-0005-0000-0000-00001E2D0000}"/>
    <cellStyle name="Normal 92 3 3" xfId="15786" xr:uid="{00000000-0005-0000-0000-00001F2D0000}"/>
    <cellStyle name="Normal 92 4" xfId="4185" xr:uid="{00000000-0005-0000-0000-0000202D0000}"/>
    <cellStyle name="Normal 92 4 2" xfId="10363" xr:uid="{00000000-0005-0000-0000-0000212D0000}"/>
    <cellStyle name="Normal 92 4 2 2" xfId="18331" xr:uid="{00000000-0005-0000-0000-0000222D0000}"/>
    <cellStyle name="Normal 92 4 3" xfId="13922" xr:uid="{00000000-0005-0000-0000-0000232D0000}"/>
    <cellStyle name="Normal 92 5" xfId="21616" xr:uid="{00000000-0005-0000-0000-0000242D0000}"/>
    <cellStyle name="Normal 93" xfId="2663" xr:uid="{00000000-0005-0000-0000-0000252D0000}"/>
    <cellStyle name="Normal 93 2" xfId="2664" xr:uid="{00000000-0005-0000-0000-0000262D0000}"/>
    <cellStyle name="Normal 93 2 2" xfId="5331" xr:uid="{00000000-0005-0000-0000-0000272D0000}"/>
    <cellStyle name="Normal 93 2 2 2" xfId="11307" xr:uid="{00000000-0005-0000-0000-0000282D0000}"/>
    <cellStyle name="Normal 93 2 2 2 2" xfId="19265" xr:uid="{00000000-0005-0000-0000-0000292D0000}"/>
    <cellStyle name="Normal 93 2 2 3" xfId="14856" xr:uid="{00000000-0005-0000-0000-00002A2D0000}"/>
    <cellStyle name="Normal 93 2 3" xfId="8702" xr:uid="{00000000-0005-0000-0000-00002B2D0000}"/>
    <cellStyle name="Normal 93 2 3 2" xfId="17150" xr:uid="{00000000-0005-0000-0000-00002C2D0000}"/>
    <cellStyle name="Normal 93 2 4" xfId="9967" xr:uid="{00000000-0005-0000-0000-00002D2D0000}"/>
    <cellStyle name="Normal 93 2 4 2" xfId="17950" xr:uid="{00000000-0005-0000-0000-00002E2D0000}"/>
    <cellStyle name="Normal 93 2 5" xfId="13534" xr:uid="{00000000-0005-0000-0000-00002F2D0000}"/>
    <cellStyle name="Normal 93 3" xfId="6335" xr:uid="{00000000-0005-0000-0000-0000302D0000}"/>
    <cellStyle name="Normal 93 3 2" xfId="12240" xr:uid="{00000000-0005-0000-0000-0000312D0000}"/>
    <cellStyle name="Normal 93 3 2 2" xfId="20197" xr:uid="{00000000-0005-0000-0000-0000322D0000}"/>
    <cellStyle name="Normal 93 3 3" xfId="15788" xr:uid="{00000000-0005-0000-0000-0000332D0000}"/>
    <cellStyle name="Normal 93 4" xfId="4187" xr:uid="{00000000-0005-0000-0000-0000342D0000}"/>
    <cellStyle name="Normal 93 4 2" xfId="10365" xr:uid="{00000000-0005-0000-0000-0000352D0000}"/>
    <cellStyle name="Normal 93 4 2 2" xfId="18333" xr:uid="{00000000-0005-0000-0000-0000362D0000}"/>
    <cellStyle name="Normal 93 4 3" xfId="13924" xr:uid="{00000000-0005-0000-0000-0000372D0000}"/>
    <cellStyle name="Normal 93 5" xfId="21617" xr:uid="{00000000-0005-0000-0000-0000382D0000}"/>
    <cellStyle name="Normal 94" xfId="2665" xr:uid="{00000000-0005-0000-0000-0000392D0000}"/>
    <cellStyle name="Normal 94 2" xfId="2666" xr:uid="{00000000-0005-0000-0000-00003A2D0000}"/>
    <cellStyle name="Normal 94 2 2" xfId="5332" xr:uid="{00000000-0005-0000-0000-00003B2D0000}"/>
    <cellStyle name="Normal 94 2 2 2" xfId="11308" xr:uid="{00000000-0005-0000-0000-00003C2D0000}"/>
    <cellStyle name="Normal 94 2 2 2 2" xfId="19266" xr:uid="{00000000-0005-0000-0000-00003D2D0000}"/>
    <cellStyle name="Normal 94 2 2 3" xfId="14857" xr:uid="{00000000-0005-0000-0000-00003E2D0000}"/>
    <cellStyle name="Normal 94 2 3" xfId="8703" xr:uid="{00000000-0005-0000-0000-00003F2D0000}"/>
    <cellStyle name="Normal 94 2 3 2" xfId="17151" xr:uid="{00000000-0005-0000-0000-0000402D0000}"/>
    <cellStyle name="Normal 94 2 4" xfId="9968" xr:uid="{00000000-0005-0000-0000-0000412D0000}"/>
    <cellStyle name="Normal 94 2 4 2" xfId="17951" xr:uid="{00000000-0005-0000-0000-0000422D0000}"/>
    <cellStyle name="Normal 94 2 5" xfId="13535" xr:uid="{00000000-0005-0000-0000-0000432D0000}"/>
    <cellStyle name="Normal 94 3" xfId="6336" xr:uid="{00000000-0005-0000-0000-0000442D0000}"/>
    <cellStyle name="Normal 94 3 2" xfId="12241" xr:uid="{00000000-0005-0000-0000-0000452D0000}"/>
    <cellStyle name="Normal 94 3 2 2" xfId="20198" xr:uid="{00000000-0005-0000-0000-0000462D0000}"/>
    <cellStyle name="Normal 94 3 3" xfId="15789" xr:uid="{00000000-0005-0000-0000-0000472D0000}"/>
    <cellStyle name="Normal 94 4" xfId="4188" xr:uid="{00000000-0005-0000-0000-0000482D0000}"/>
    <cellStyle name="Normal 94 4 2" xfId="10366" xr:uid="{00000000-0005-0000-0000-0000492D0000}"/>
    <cellStyle name="Normal 94 4 2 2" xfId="18334" xr:uid="{00000000-0005-0000-0000-00004A2D0000}"/>
    <cellStyle name="Normal 94 4 3" xfId="13925" xr:uid="{00000000-0005-0000-0000-00004B2D0000}"/>
    <cellStyle name="Normal 94 5" xfId="21618" xr:uid="{00000000-0005-0000-0000-00004C2D0000}"/>
    <cellStyle name="Normal 95" xfId="2667" xr:uid="{00000000-0005-0000-0000-00004D2D0000}"/>
    <cellStyle name="Normal 95 2" xfId="2668" xr:uid="{00000000-0005-0000-0000-00004E2D0000}"/>
    <cellStyle name="Normal 95 2 2" xfId="5756" xr:uid="{00000000-0005-0000-0000-00004F2D0000}"/>
    <cellStyle name="Normal 95 2 2 2" xfId="11724" xr:uid="{00000000-0005-0000-0000-0000502D0000}"/>
    <cellStyle name="Normal 95 2 2 2 2" xfId="19682" xr:uid="{00000000-0005-0000-0000-0000512D0000}"/>
    <cellStyle name="Normal 95 2 2 3" xfId="15273" xr:uid="{00000000-0005-0000-0000-0000522D0000}"/>
    <cellStyle name="Normal 95 2 3" xfId="8704" xr:uid="{00000000-0005-0000-0000-0000532D0000}"/>
    <cellStyle name="Normal 95 2 3 2" xfId="17152" xr:uid="{00000000-0005-0000-0000-0000542D0000}"/>
    <cellStyle name="Normal 95 2 4" xfId="9969" xr:uid="{00000000-0005-0000-0000-0000552D0000}"/>
    <cellStyle name="Normal 95 2 4 2" xfId="17952" xr:uid="{00000000-0005-0000-0000-0000562D0000}"/>
    <cellStyle name="Normal 95 2 5" xfId="13536" xr:uid="{00000000-0005-0000-0000-0000572D0000}"/>
    <cellStyle name="Normal 95 3" xfId="7117" xr:uid="{00000000-0005-0000-0000-0000582D0000}"/>
    <cellStyle name="Normal 95 3 2" xfId="12663" xr:uid="{00000000-0005-0000-0000-0000592D0000}"/>
    <cellStyle name="Normal 95 3 2 2" xfId="20614" xr:uid="{00000000-0005-0000-0000-00005A2D0000}"/>
    <cellStyle name="Normal 95 3 3" xfId="16206" xr:uid="{00000000-0005-0000-0000-00005B2D0000}"/>
    <cellStyle name="Normal 95 4" xfId="4738" xr:uid="{00000000-0005-0000-0000-00005C2D0000}"/>
    <cellStyle name="Normal 95 4 2" xfId="10782" xr:uid="{00000000-0005-0000-0000-00005D2D0000}"/>
    <cellStyle name="Normal 95 4 2 2" xfId="18750" xr:uid="{00000000-0005-0000-0000-00005E2D0000}"/>
    <cellStyle name="Normal 95 4 3" xfId="14341" xr:uid="{00000000-0005-0000-0000-00005F2D0000}"/>
    <cellStyle name="Normal 95 5" xfId="21619" xr:uid="{00000000-0005-0000-0000-0000602D0000}"/>
    <cellStyle name="Normal 96" xfId="2669" xr:uid="{00000000-0005-0000-0000-0000612D0000}"/>
    <cellStyle name="Normal 96 2" xfId="2670" xr:uid="{00000000-0005-0000-0000-0000622D0000}"/>
    <cellStyle name="Normal 97" xfId="2671" xr:uid="{00000000-0005-0000-0000-0000632D0000}"/>
    <cellStyle name="Normal 97 2" xfId="2672" xr:uid="{00000000-0005-0000-0000-0000642D0000}"/>
    <cellStyle name="Normal 98" xfId="2673" xr:uid="{00000000-0005-0000-0000-0000652D0000}"/>
    <cellStyle name="Normal 98 2" xfId="2674" xr:uid="{00000000-0005-0000-0000-0000662D0000}"/>
    <cellStyle name="Normal 99" xfId="2675" xr:uid="{00000000-0005-0000-0000-0000672D0000}"/>
    <cellStyle name="Normal 99 2" xfId="2676" xr:uid="{00000000-0005-0000-0000-0000682D0000}"/>
    <cellStyle name="Normal_10051 &amp; ข 38-39-40 -มีค-50" xfId="22207" xr:uid="{00000000-0005-0000-0000-0000692D0000}"/>
    <cellStyle name="Normal_BOQ AC" xfId="22200" xr:uid="{00000000-0005-0000-0000-00006A2D0000}"/>
    <cellStyle name="Normal_boq ชลประทาน" xfId="22202" xr:uid="{00000000-0005-0000-0000-00006B2D0000}"/>
    <cellStyle name="Normal_แบบตารางใหม่" xfId="3" xr:uid="{00000000-0005-0000-0000-00006C2D0000}"/>
    <cellStyle name="Normal_แบบตารางใหม่ -กลุ่ม 3" xfId="4" xr:uid="{00000000-0005-0000-0000-00006D2D0000}"/>
    <cellStyle name="Normal_แบบตารางใหม่_55-8605 (มค-55)" xfId="22205" xr:uid="{00000000-0005-0000-0000-00006E2D0000}"/>
    <cellStyle name="Normal_ประมาณราคาระบบสุขา+ดับเพลิง(ภูเก็ต)" xfId="22201" xr:uid="{00000000-0005-0000-0000-00006F2D0000}"/>
    <cellStyle name="Normale_Foglio1" xfId="2677" xr:uid="{00000000-0005-0000-0000-0000702D0000}"/>
    <cellStyle name="Note" xfId="2678" xr:uid="{00000000-0005-0000-0000-0000712D0000}"/>
    <cellStyle name="Note 2" xfId="2679" xr:uid="{00000000-0005-0000-0000-0000722D0000}"/>
    <cellStyle name="Note 2 10" xfId="2680" xr:uid="{00000000-0005-0000-0000-0000732D0000}"/>
    <cellStyle name="Note 2 11" xfId="2681" xr:uid="{00000000-0005-0000-0000-0000742D0000}"/>
    <cellStyle name="Note 2 12" xfId="2682" xr:uid="{00000000-0005-0000-0000-0000752D0000}"/>
    <cellStyle name="Note 2 13" xfId="2683" xr:uid="{00000000-0005-0000-0000-0000762D0000}"/>
    <cellStyle name="Note 2 14" xfId="2684" xr:uid="{00000000-0005-0000-0000-0000772D0000}"/>
    <cellStyle name="Note 2 15" xfId="2685" xr:uid="{00000000-0005-0000-0000-0000782D0000}"/>
    <cellStyle name="Note 2 16" xfId="2686" xr:uid="{00000000-0005-0000-0000-0000792D0000}"/>
    <cellStyle name="Note 2 2" xfId="2687" xr:uid="{00000000-0005-0000-0000-00007A2D0000}"/>
    <cellStyle name="Note 2 2 2" xfId="2688" xr:uid="{00000000-0005-0000-0000-00007B2D0000}"/>
    <cellStyle name="Note 2 2 3" xfId="2689" xr:uid="{00000000-0005-0000-0000-00007C2D0000}"/>
    <cellStyle name="Note 2 2 4" xfId="2690" xr:uid="{00000000-0005-0000-0000-00007D2D0000}"/>
    <cellStyle name="Note 2 2 5" xfId="2691" xr:uid="{00000000-0005-0000-0000-00007E2D0000}"/>
    <cellStyle name="Note 2 3" xfId="2692" xr:uid="{00000000-0005-0000-0000-00007F2D0000}"/>
    <cellStyle name="Note 2 3 2" xfId="2693" xr:uid="{00000000-0005-0000-0000-0000802D0000}"/>
    <cellStyle name="Note 2 3 3" xfId="2694" xr:uid="{00000000-0005-0000-0000-0000812D0000}"/>
    <cellStyle name="Note 2 3 4" xfId="2695" xr:uid="{00000000-0005-0000-0000-0000822D0000}"/>
    <cellStyle name="Note 2 3 5" xfId="2696" xr:uid="{00000000-0005-0000-0000-0000832D0000}"/>
    <cellStyle name="Note 2 4" xfId="2697" xr:uid="{00000000-0005-0000-0000-0000842D0000}"/>
    <cellStyle name="Note 2 4 2" xfId="2698" xr:uid="{00000000-0005-0000-0000-0000852D0000}"/>
    <cellStyle name="Note 2 4 3" xfId="2699" xr:uid="{00000000-0005-0000-0000-0000862D0000}"/>
    <cellStyle name="Note 2 4 4" xfId="2700" xr:uid="{00000000-0005-0000-0000-0000872D0000}"/>
    <cellStyle name="Note 2 4 5" xfId="2701" xr:uid="{00000000-0005-0000-0000-0000882D0000}"/>
    <cellStyle name="Note 2 5" xfId="2702" xr:uid="{00000000-0005-0000-0000-0000892D0000}"/>
    <cellStyle name="Note 2 5 2" xfId="2703" xr:uid="{00000000-0005-0000-0000-00008A2D0000}"/>
    <cellStyle name="Note 2 5 3" xfId="2704" xr:uid="{00000000-0005-0000-0000-00008B2D0000}"/>
    <cellStyle name="Note 2 5 4" xfId="2705" xr:uid="{00000000-0005-0000-0000-00008C2D0000}"/>
    <cellStyle name="Note 2 5 5" xfId="2706" xr:uid="{00000000-0005-0000-0000-00008D2D0000}"/>
    <cellStyle name="Note 2 6" xfId="2707" xr:uid="{00000000-0005-0000-0000-00008E2D0000}"/>
    <cellStyle name="Note 2 6 2" xfId="2708" xr:uid="{00000000-0005-0000-0000-00008F2D0000}"/>
    <cellStyle name="Note 2 6 3" xfId="2709" xr:uid="{00000000-0005-0000-0000-0000902D0000}"/>
    <cellStyle name="Note 2 6 4" xfId="2710" xr:uid="{00000000-0005-0000-0000-0000912D0000}"/>
    <cellStyle name="Note 2 6 5" xfId="2711" xr:uid="{00000000-0005-0000-0000-0000922D0000}"/>
    <cellStyle name="Note 2 7" xfId="2712" xr:uid="{00000000-0005-0000-0000-0000932D0000}"/>
    <cellStyle name="Note 2 7 2" xfId="2713" xr:uid="{00000000-0005-0000-0000-0000942D0000}"/>
    <cellStyle name="Note 2 7 3" xfId="2714" xr:uid="{00000000-0005-0000-0000-0000952D0000}"/>
    <cellStyle name="Note 2 7 4" xfId="2715" xr:uid="{00000000-0005-0000-0000-0000962D0000}"/>
    <cellStyle name="Note 2 7 5" xfId="2716" xr:uid="{00000000-0005-0000-0000-0000972D0000}"/>
    <cellStyle name="Note 2 8" xfId="2717" xr:uid="{00000000-0005-0000-0000-0000982D0000}"/>
    <cellStyle name="Note 2 8 2" xfId="2718" xr:uid="{00000000-0005-0000-0000-0000992D0000}"/>
    <cellStyle name="Note 2 8 3" xfId="2719" xr:uid="{00000000-0005-0000-0000-00009A2D0000}"/>
    <cellStyle name="Note 2 8 4" xfId="2720" xr:uid="{00000000-0005-0000-0000-00009B2D0000}"/>
    <cellStyle name="Note 2 8 5" xfId="2721" xr:uid="{00000000-0005-0000-0000-00009C2D0000}"/>
    <cellStyle name="Note 2 9" xfId="2722" xr:uid="{00000000-0005-0000-0000-00009D2D0000}"/>
    <cellStyle name="Note 2 9 2" xfId="2723" xr:uid="{00000000-0005-0000-0000-00009E2D0000}"/>
    <cellStyle name="Note 2 9 3" xfId="2724" xr:uid="{00000000-0005-0000-0000-00009F2D0000}"/>
    <cellStyle name="Note 2 9 4" xfId="2725" xr:uid="{00000000-0005-0000-0000-0000A02D0000}"/>
    <cellStyle name="Note 2 9 5" xfId="2726" xr:uid="{00000000-0005-0000-0000-0000A12D0000}"/>
    <cellStyle name="Note 3" xfId="2727" xr:uid="{00000000-0005-0000-0000-0000A22D0000}"/>
    <cellStyle name="Note 4" xfId="2728" xr:uid="{00000000-0005-0000-0000-0000A32D0000}"/>
    <cellStyle name="Note 5" xfId="2729" xr:uid="{00000000-0005-0000-0000-0000A42D0000}"/>
    <cellStyle name="Note 6" xfId="2730" xr:uid="{00000000-0005-0000-0000-0000A52D0000}"/>
    <cellStyle name="Note 7" xfId="2731" xr:uid="{00000000-0005-0000-0000-0000A62D0000}"/>
    <cellStyle name="Note 8" xfId="2732" xr:uid="{00000000-0005-0000-0000-0000A72D0000}"/>
    <cellStyle name="Note_BOQ 5-8-56" xfId="2733" xr:uid="{00000000-0005-0000-0000-0000A82D0000}"/>
    <cellStyle name="Œ…‹æØ‚è [0.00]_laroux" xfId="2734" xr:uid="{00000000-0005-0000-0000-0000A92D0000}"/>
    <cellStyle name="Œ…‹æØ‚è_laroux" xfId="2735" xr:uid="{00000000-0005-0000-0000-0000AA2D0000}"/>
    <cellStyle name="outline" xfId="2736" xr:uid="{00000000-0005-0000-0000-0000AB2D0000}"/>
    <cellStyle name="Output" xfId="2737" xr:uid="{00000000-0005-0000-0000-0000AC2D0000}"/>
    <cellStyle name="Output 10" xfId="2738" xr:uid="{00000000-0005-0000-0000-0000AD2D0000}"/>
    <cellStyle name="Output 10 2" xfId="8705" xr:uid="{00000000-0005-0000-0000-0000AE2D0000}"/>
    <cellStyle name="Output 11" xfId="2739" xr:uid="{00000000-0005-0000-0000-0000AF2D0000}"/>
    <cellStyle name="Output 11 2" xfId="8706" xr:uid="{00000000-0005-0000-0000-0000B02D0000}"/>
    <cellStyle name="Output 2" xfId="2740" xr:uid="{00000000-0005-0000-0000-0000B12D0000}"/>
    <cellStyle name="Output 2 2" xfId="2741" xr:uid="{00000000-0005-0000-0000-0000B22D0000}"/>
    <cellStyle name="Output 2 2 2" xfId="8707" xr:uid="{00000000-0005-0000-0000-0000B32D0000}"/>
    <cellStyle name="Output 2 3" xfId="2742" xr:uid="{00000000-0005-0000-0000-0000B42D0000}"/>
    <cellStyle name="Output 2 3 2" xfId="8708" xr:uid="{00000000-0005-0000-0000-0000B52D0000}"/>
    <cellStyle name="Output 2 4" xfId="2743" xr:uid="{00000000-0005-0000-0000-0000B62D0000}"/>
    <cellStyle name="Output 2 4 2" xfId="8709" xr:uid="{00000000-0005-0000-0000-0000B72D0000}"/>
    <cellStyle name="Output 2 5" xfId="2744" xr:uid="{00000000-0005-0000-0000-0000B82D0000}"/>
    <cellStyle name="Output 2 5 2" xfId="8710" xr:uid="{00000000-0005-0000-0000-0000B92D0000}"/>
    <cellStyle name="Output 2 6" xfId="2745" xr:uid="{00000000-0005-0000-0000-0000BA2D0000}"/>
    <cellStyle name="Output 2 6 2" xfId="8711" xr:uid="{00000000-0005-0000-0000-0000BB2D0000}"/>
    <cellStyle name="Output 2 7" xfId="2746" xr:uid="{00000000-0005-0000-0000-0000BC2D0000}"/>
    <cellStyle name="Output 2 7 2" xfId="8712" xr:uid="{00000000-0005-0000-0000-0000BD2D0000}"/>
    <cellStyle name="Output 2 8" xfId="8221" xr:uid="{00000000-0005-0000-0000-0000BE2D0000}"/>
    <cellStyle name="Output 3" xfId="2747" xr:uid="{00000000-0005-0000-0000-0000BF2D0000}"/>
    <cellStyle name="Output 3 2" xfId="2748" xr:uid="{00000000-0005-0000-0000-0000C02D0000}"/>
    <cellStyle name="Output 3 2 2" xfId="8714" xr:uid="{00000000-0005-0000-0000-0000C12D0000}"/>
    <cellStyle name="Output 3 3" xfId="2749" xr:uid="{00000000-0005-0000-0000-0000C22D0000}"/>
    <cellStyle name="Output 3 3 2" xfId="8715" xr:uid="{00000000-0005-0000-0000-0000C32D0000}"/>
    <cellStyle name="Output 3 4" xfId="2750" xr:uid="{00000000-0005-0000-0000-0000C42D0000}"/>
    <cellStyle name="Output 3 4 2" xfId="8716" xr:uid="{00000000-0005-0000-0000-0000C52D0000}"/>
    <cellStyle name="Output 3 5" xfId="2751" xr:uid="{00000000-0005-0000-0000-0000C62D0000}"/>
    <cellStyle name="Output 3 5 2" xfId="8717" xr:uid="{00000000-0005-0000-0000-0000C72D0000}"/>
    <cellStyle name="Output 3 6" xfId="8713" xr:uid="{00000000-0005-0000-0000-0000C82D0000}"/>
    <cellStyle name="Output 4" xfId="2752" xr:uid="{00000000-0005-0000-0000-0000C92D0000}"/>
    <cellStyle name="Output 4 2" xfId="8718" xr:uid="{00000000-0005-0000-0000-0000CA2D0000}"/>
    <cellStyle name="Output 5" xfId="2753" xr:uid="{00000000-0005-0000-0000-0000CB2D0000}"/>
    <cellStyle name="Output 5 2" xfId="8719" xr:uid="{00000000-0005-0000-0000-0000CC2D0000}"/>
    <cellStyle name="Output 6" xfId="2754" xr:uid="{00000000-0005-0000-0000-0000CD2D0000}"/>
    <cellStyle name="Output 6 2" xfId="8720" xr:uid="{00000000-0005-0000-0000-0000CE2D0000}"/>
    <cellStyle name="Output 7" xfId="2755" xr:uid="{00000000-0005-0000-0000-0000CF2D0000}"/>
    <cellStyle name="Output 7 2" xfId="8721" xr:uid="{00000000-0005-0000-0000-0000D02D0000}"/>
    <cellStyle name="Output 8" xfId="2756" xr:uid="{00000000-0005-0000-0000-0000D12D0000}"/>
    <cellStyle name="Output 8 2" xfId="8722" xr:uid="{00000000-0005-0000-0000-0000D22D0000}"/>
    <cellStyle name="Output 9" xfId="2757" xr:uid="{00000000-0005-0000-0000-0000D32D0000}"/>
    <cellStyle name="Output 9 2" xfId="8723" xr:uid="{00000000-0005-0000-0000-0000D42D0000}"/>
    <cellStyle name="Output_Book1" xfId="2758" xr:uid="{00000000-0005-0000-0000-0000D52D0000}"/>
    <cellStyle name="P7_SS" xfId="2759" xr:uid="{00000000-0005-0000-0000-0000D62D0000}"/>
    <cellStyle name="ParaBirimi [0]_RESULTS" xfId="2760" xr:uid="{00000000-0005-0000-0000-0000D72D0000}"/>
    <cellStyle name="ParaBirimi_RESULTS" xfId="2761" xr:uid="{00000000-0005-0000-0000-0000D82D0000}"/>
    <cellStyle name="Percent [0]" xfId="2762" xr:uid="{00000000-0005-0000-0000-0000D92D0000}"/>
    <cellStyle name="Percent [00]" xfId="2763" xr:uid="{00000000-0005-0000-0000-0000DA2D0000}"/>
    <cellStyle name="Percent [2]" xfId="2764" xr:uid="{00000000-0005-0000-0000-0000DB2D0000}"/>
    <cellStyle name="Percent [2] 2" xfId="2765" xr:uid="{00000000-0005-0000-0000-0000DC2D0000}"/>
    <cellStyle name="Percent [2] 2 2" xfId="2766" xr:uid="{00000000-0005-0000-0000-0000DD2D0000}"/>
    <cellStyle name="Percent [2] 2 3" xfId="2767" xr:uid="{00000000-0005-0000-0000-0000DE2D0000}"/>
    <cellStyle name="Percent [2] 2 4" xfId="2768" xr:uid="{00000000-0005-0000-0000-0000DF2D0000}"/>
    <cellStyle name="Percent [2] 2 5" xfId="2769" xr:uid="{00000000-0005-0000-0000-0000E02D0000}"/>
    <cellStyle name="Percent [2] 2 6" xfId="2770" xr:uid="{00000000-0005-0000-0000-0000E12D0000}"/>
    <cellStyle name="Percent [2] 2 7" xfId="2771" xr:uid="{00000000-0005-0000-0000-0000E22D0000}"/>
    <cellStyle name="Percent [2] 2 8" xfId="2772" xr:uid="{00000000-0005-0000-0000-0000E32D0000}"/>
    <cellStyle name="Percent [2] 2 9" xfId="2773" xr:uid="{00000000-0005-0000-0000-0000E42D0000}"/>
    <cellStyle name="Percent 10" xfId="2774" xr:uid="{00000000-0005-0000-0000-0000E52D0000}"/>
    <cellStyle name="Percent 11" xfId="2775" xr:uid="{00000000-0005-0000-0000-0000E62D0000}"/>
    <cellStyle name="Percent 11 2" xfId="2776" xr:uid="{00000000-0005-0000-0000-0000E72D0000}"/>
    <cellStyle name="Percent 11 2 2" xfId="2777" xr:uid="{00000000-0005-0000-0000-0000E82D0000}"/>
    <cellStyle name="Percent 11 2 2 10" xfId="4739" xr:uid="{00000000-0005-0000-0000-0000E92D0000}"/>
    <cellStyle name="Percent 11 2 2 10 2" xfId="10783" xr:uid="{00000000-0005-0000-0000-0000EA2D0000}"/>
    <cellStyle name="Percent 11 2 2 10 2 2" xfId="18751" xr:uid="{00000000-0005-0000-0000-0000EB2D0000}"/>
    <cellStyle name="Percent 11 2 2 10 3" xfId="14342" xr:uid="{00000000-0005-0000-0000-0000EC2D0000}"/>
    <cellStyle name="Percent 11 2 2 11" xfId="8373" xr:uid="{00000000-0005-0000-0000-0000ED2D0000}"/>
    <cellStyle name="Percent 11 2 2 11 2" xfId="16850" xr:uid="{00000000-0005-0000-0000-0000EE2D0000}"/>
    <cellStyle name="Percent 11 2 2 12" xfId="21620" xr:uid="{00000000-0005-0000-0000-0000EF2D0000}"/>
    <cellStyle name="Percent 11 2 2 2" xfId="2778" xr:uid="{00000000-0005-0000-0000-0000F02D0000}"/>
    <cellStyle name="Percent 11 2 2 2 2" xfId="2779" xr:uid="{00000000-0005-0000-0000-0000F12D0000}"/>
    <cellStyle name="Percent 11 2 2 2 2 2" xfId="2780" xr:uid="{00000000-0005-0000-0000-0000F22D0000}"/>
    <cellStyle name="Percent 11 2 2 2 2 2 2" xfId="2781" xr:uid="{00000000-0005-0000-0000-0000F32D0000}"/>
    <cellStyle name="Percent 11 2 2 2 2 2 2 2" xfId="5760" xr:uid="{00000000-0005-0000-0000-0000F42D0000}"/>
    <cellStyle name="Percent 11 2 2 2 2 2 2 2 2" xfId="11728" xr:uid="{00000000-0005-0000-0000-0000F52D0000}"/>
    <cellStyle name="Percent 11 2 2 2 2 2 2 2 2 2" xfId="19686" xr:uid="{00000000-0005-0000-0000-0000F62D0000}"/>
    <cellStyle name="Percent 11 2 2 2 2 2 2 2 3" xfId="15277" xr:uid="{00000000-0005-0000-0000-0000F72D0000}"/>
    <cellStyle name="Percent 11 2 2 2 2 2 3" xfId="7142" xr:uid="{00000000-0005-0000-0000-0000F82D0000}"/>
    <cellStyle name="Percent 11 2 2 2 2 2 3 2" xfId="12667" xr:uid="{00000000-0005-0000-0000-0000F92D0000}"/>
    <cellStyle name="Percent 11 2 2 2 2 2 3 2 2" xfId="20618" xr:uid="{00000000-0005-0000-0000-0000FA2D0000}"/>
    <cellStyle name="Percent 11 2 2 2 2 2 3 3" xfId="16210" xr:uid="{00000000-0005-0000-0000-0000FB2D0000}"/>
    <cellStyle name="Percent 11 2 2 2 2 2 4" xfId="4742" xr:uid="{00000000-0005-0000-0000-0000FC2D0000}"/>
    <cellStyle name="Percent 11 2 2 2 2 2 4 2" xfId="10786" xr:uid="{00000000-0005-0000-0000-0000FD2D0000}"/>
    <cellStyle name="Percent 11 2 2 2 2 2 4 2 2" xfId="18754" xr:uid="{00000000-0005-0000-0000-0000FE2D0000}"/>
    <cellStyle name="Percent 11 2 2 2 2 2 4 3" xfId="14345" xr:uid="{00000000-0005-0000-0000-0000FF2D0000}"/>
    <cellStyle name="Percent 11 2 2 2 2 2 5" xfId="8370" xr:uid="{00000000-0005-0000-0000-0000002E0000}"/>
    <cellStyle name="Percent 11 2 2 2 2 2 5 2" xfId="16847" xr:uid="{00000000-0005-0000-0000-0000012E0000}"/>
    <cellStyle name="Percent 11 2 2 2 2 2 6" xfId="21623" xr:uid="{00000000-0005-0000-0000-0000022E0000}"/>
    <cellStyle name="Percent 11 2 2 2 2 3" xfId="2782" xr:uid="{00000000-0005-0000-0000-0000032E0000}"/>
    <cellStyle name="Percent 11 2 2 2 2 3 2" xfId="5759" xr:uid="{00000000-0005-0000-0000-0000042E0000}"/>
    <cellStyle name="Percent 11 2 2 2 2 3 2 2" xfId="11727" xr:uid="{00000000-0005-0000-0000-0000052E0000}"/>
    <cellStyle name="Percent 11 2 2 2 2 3 2 2 2" xfId="19685" xr:uid="{00000000-0005-0000-0000-0000062E0000}"/>
    <cellStyle name="Percent 11 2 2 2 2 3 2 3" xfId="15276" xr:uid="{00000000-0005-0000-0000-0000072E0000}"/>
    <cellStyle name="Percent 11 2 2 2 2 4" xfId="7141" xr:uid="{00000000-0005-0000-0000-0000082E0000}"/>
    <cellStyle name="Percent 11 2 2 2 2 4 2" xfId="12666" xr:uid="{00000000-0005-0000-0000-0000092E0000}"/>
    <cellStyle name="Percent 11 2 2 2 2 4 2 2" xfId="20617" xr:uid="{00000000-0005-0000-0000-00000A2E0000}"/>
    <cellStyle name="Percent 11 2 2 2 2 4 3" xfId="16209" xr:uid="{00000000-0005-0000-0000-00000B2E0000}"/>
    <cellStyle name="Percent 11 2 2 2 2 5" xfId="4741" xr:uid="{00000000-0005-0000-0000-00000C2E0000}"/>
    <cellStyle name="Percent 11 2 2 2 2 5 2" xfId="10785" xr:uid="{00000000-0005-0000-0000-00000D2E0000}"/>
    <cellStyle name="Percent 11 2 2 2 2 5 2 2" xfId="18753" xr:uid="{00000000-0005-0000-0000-00000E2E0000}"/>
    <cellStyle name="Percent 11 2 2 2 2 5 3" xfId="14344" xr:uid="{00000000-0005-0000-0000-00000F2E0000}"/>
    <cellStyle name="Percent 11 2 2 2 2 6" xfId="8371" xr:uid="{00000000-0005-0000-0000-0000102E0000}"/>
    <cellStyle name="Percent 11 2 2 2 2 6 2" xfId="16848" xr:uid="{00000000-0005-0000-0000-0000112E0000}"/>
    <cellStyle name="Percent 11 2 2 2 2 7" xfId="21622" xr:uid="{00000000-0005-0000-0000-0000122E0000}"/>
    <cellStyle name="Percent 11 2 2 2 3" xfId="2783" xr:uid="{00000000-0005-0000-0000-0000132E0000}"/>
    <cellStyle name="Percent 11 2 2 2 3 2" xfId="2784" xr:uid="{00000000-0005-0000-0000-0000142E0000}"/>
    <cellStyle name="Percent 11 2 2 2 3 2 2" xfId="5761" xr:uid="{00000000-0005-0000-0000-0000152E0000}"/>
    <cellStyle name="Percent 11 2 2 2 3 2 2 2" xfId="11729" xr:uid="{00000000-0005-0000-0000-0000162E0000}"/>
    <cellStyle name="Percent 11 2 2 2 3 2 2 2 2" xfId="19687" xr:uid="{00000000-0005-0000-0000-0000172E0000}"/>
    <cellStyle name="Percent 11 2 2 2 3 2 2 3" xfId="15278" xr:uid="{00000000-0005-0000-0000-0000182E0000}"/>
    <cellStyle name="Percent 11 2 2 2 3 3" xfId="7143" xr:uid="{00000000-0005-0000-0000-0000192E0000}"/>
    <cellStyle name="Percent 11 2 2 2 3 3 2" xfId="12668" xr:uid="{00000000-0005-0000-0000-00001A2E0000}"/>
    <cellStyle name="Percent 11 2 2 2 3 3 2 2" xfId="20619" xr:uid="{00000000-0005-0000-0000-00001B2E0000}"/>
    <cellStyle name="Percent 11 2 2 2 3 3 3" xfId="16211" xr:uid="{00000000-0005-0000-0000-00001C2E0000}"/>
    <cellStyle name="Percent 11 2 2 2 3 4" xfId="4743" xr:uid="{00000000-0005-0000-0000-00001D2E0000}"/>
    <cellStyle name="Percent 11 2 2 2 3 4 2" xfId="10787" xr:uid="{00000000-0005-0000-0000-00001E2E0000}"/>
    <cellStyle name="Percent 11 2 2 2 3 4 2 2" xfId="18755" xr:uid="{00000000-0005-0000-0000-00001F2E0000}"/>
    <cellStyle name="Percent 11 2 2 2 3 4 3" xfId="14346" xr:uid="{00000000-0005-0000-0000-0000202E0000}"/>
    <cellStyle name="Percent 11 2 2 2 3 5" xfId="8369" xr:uid="{00000000-0005-0000-0000-0000212E0000}"/>
    <cellStyle name="Percent 11 2 2 2 3 5 2" xfId="16846" xr:uid="{00000000-0005-0000-0000-0000222E0000}"/>
    <cellStyle name="Percent 11 2 2 2 3 6" xfId="21624" xr:uid="{00000000-0005-0000-0000-0000232E0000}"/>
    <cellStyle name="Percent 11 2 2 2 4" xfId="2785" xr:uid="{00000000-0005-0000-0000-0000242E0000}"/>
    <cellStyle name="Percent 11 2 2 2 4 2" xfId="5758" xr:uid="{00000000-0005-0000-0000-0000252E0000}"/>
    <cellStyle name="Percent 11 2 2 2 4 2 2" xfId="11726" xr:uid="{00000000-0005-0000-0000-0000262E0000}"/>
    <cellStyle name="Percent 11 2 2 2 4 2 2 2" xfId="19684" xr:uid="{00000000-0005-0000-0000-0000272E0000}"/>
    <cellStyle name="Percent 11 2 2 2 4 2 3" xfId="15275" xr:uid="{00000000-0005-0000-0000-0000282E0000}"/>
    <cellStyle name="Percent 11 2 2 2 5" xfId="7140" xr:uid="{00000000-0005-0000-0000-0000292E0000}"/>
    <cellStyle name="Percent 11 2 2 2 5 2" xfId="12665" xr:uid="{00000000-0005-0000-0000-00002A2E0000}"/>
    <cellStyle name="Percent 11 2 2 2 5 2 2" xfId="20616" xr:uid="{00000000-0005-0000-0000-00002B2E0000}"/>
    <cellStyle name="Percent 11 2 2 2 5 3" xfId="16208" xr:uid="{00000000-0005-0000-0000-00002C2E0000}"/>
    <cellStyle name="Percent 11 2 2 2 6" xfId="4740" xr:uid="{00000000-0005-0000-0000-00002D2E0000}"/>
    <cellStyle name="Percent 11 2 2 2 6 2" xfId="10784" xr:uid="{00000000-0005-0000-0000-00002E2E0000}"/>
    <cellStyle name="Percent 11 2 2 2 6 2 2" xfId="18752" xr:uid="{00000000-0005-0000-0000-00002F2E0000}"/>
    <cellStyle name="Percent 11 2 2 2 6 3" xfId="14343" xr:uid="{00000000-0005-0000-0000-0000302E0000}"/>
    <cellStyle name="Percent 11 2 2 2 7" xfId="8372" xr:uid="{00000000-0005-0000-0000-0000312E0000}"/>
    <cellStyle name="Percent 11 2 2 2 7 2" xfId="16849" xr:uid="{00000000-0005-0000-0000-0000322E0000}"/>
    <cellStyle name="Percent 11 2 2 2 8" xfId="21621" xr:uid="{00000000-0005-0000-0000-0000332E0000}"/>
    <cellStyle name="Percent 11 2 2 3" xfId="2786" xr:uid="{00000000-0005-0000-0000-0000342E0000}"/>
    <cellStyle name="Percent 11 2 2 3 2" xfId="2787" xr:uid="{00000000-0005-0000-0000-0000352E0000}"/>
    <cellStyle name="Percent 11 2 2 3 2 2" xfId="2788" xr:uid="{00000000-0005-0000-0000-0000362E0000}"/>
    <cellStyle name="Percent 11 2 2 3 2 2 2" xfId="2789" xr:uid="{00000000-0005-0000-0000-0000372E0000}"/>
    <cellStyle name="Percent 11 2 2 3 2 2 2 2" xfId="5764" xr:uid="{00000000-0005-0000-0000-0000382E0000}"/>
    <cellStyle name="Percent 11 2 2 3 2 2 2 2 2" xfId="11732" xr:uid="{00000000-0005-0000-0000-0000392E0000}"/>
    <cellStyle name="Percent 11 2 2 3 2 2 2 2 2 2" xfId="19690" xr:uid="{00000000-0005-0000-0000-00003A2E0000}"/>
    <cellStyle name="Percent 11 2 2 3 2 2 2 2 3" xfId="15281" xr:uid="{00000000-0005-0000-0000-00003B2E0000}"/>
    <cellStyle name="Percent 11 2 2 3 2 2 3" xfId="7146" xr:uid="{00000000-0005-0000-0000-00003C2E0000}"/>
    <cellStyle name="Percent 11 2 2 3 2 2 3 2" xfId="12671" xr:uid="{00000000-0005-0000-0000-00003D2E0000}"/>
    <cellStyle name="Percent 11 2 2 3 2 2 3 2 2" xfId="20622" xr:uid="{00000000-0005-0000-0000-00003E2E0000}"/>
    <cellStyle name="Percent 11 2 2 3 2 2 3 3" xfId="16214" xr:uid="{00000000-0005-0000-0000-00003F2E0000}"/>
    <cellStyle name="Percent 11 2 2 3 2 2 4" xfId="4746" xr:uid="{00000000-0005-0000-0000-0000402E0000}"/>
    <cellStyle name="Percent 11 2 2 3 2 2 4 2" xfId="10790" xr:uid="{00000000-0005-0000-0000-0000412E0000}"/>
    <cellStyle name="Percent 11 2 2 3 2 2 4 2 2" xfId="18758" xr:uid="{00000000-0005-0000-0000-0000422E0000}"/>
    <cellStyle name="Percent 11 2 2 3 2 2 4 3" xfId="14349" xr:uid="{00000000-0005-0000-0000-0000432E0000}"/>
    <cellStyle name="Percent 11 2 2 3 2 2 5" xfId="8366" xr:uid="{00000000-0005-0000-0000-0000442E0000}"/>
    <cellStyle name="Percent 11 2 2 3 2 2 5 2" xfId="16843" xr:uid="{00000000-0005-0000-0000-0000452E0000}"/>
    <cellStyle name="Percent 11 2 2 3 2 2 6" xfId="21627" xr:uid="{00000000-0005-0000-0000-0000462E0000}"/>
    <cellStyle name="Percent 11 2 2 3 2 3" xfId="2790" xr:uid="{00000000-0005-0000-0000-0000472E0000}"/>
    <cellStyle name="Percent 11 2 2 3 2 3 2" xfId="5763" xr:uid="{00000000-0005-0000-0000-0000482E0000}"/>
    <cellStyle name="Percent 11 2 2 3 2 3 2 2" xfId="11731" xr:uid="{00000000-0005-0000-0000-0000492E0000}"/>
    <cellStyle name="Percent 11 2 2 3 2 3 2 2 2" xfId="19689" xr:uid="{00000000-0005-0000-0000-00004A2E0000}"/>
    <cellStyle name="Percent 11 2 2 3 2 3 2 3" xfId="15280" xr:uid="{00000000-0005-0000-0000-00004B2E0000}"/>
    <cellStyle name="Percent 11 2 2 3 2 4" xfId="7145" xr:uid="{00000000-0005-0000-0000-00004C2E0000}"/>
    <cellStyle name="Percent 11 2 2 3 2 4 2" xfId="12670" xr:uid="{00000000-0005-0000-0000-00004D2E0000}"/>
    <cellStyle name="Percent 11 2 2 3 2 4 2 2" xfId="20621" xr:uid="{00000000-0005-0000-0000-00004E2E0000}"/>
    <cellStyle name="Percent 11 2 2 3 2 4 3" xfId="16213" xr:uid="{00000000-0005-0000-0000-00004F2E0000}"/>
    <cellStyle name="Percent 11 2 2 3 2 5" xfId="4745" xr:uid="{00000000-0005-0000-0000-0000502E0000}"/>
    <cellStyle name="Percent 11 2 2 3 2 5 2" xfId="10789" xr:uid="{00000000-0005-0000-0000-0000512E0000}"/>
    <cellStyle name="Percent 11 2 2 3 2 5 2 2" xfId="18757" xr:uid="{00000000-0005-0000-0000-0000522E0000}"/>
    <cellStyle name="Percent 11 2 2 3 2 5 3" xfId="14348" xr:uid="{00000000-0005-0000-0000-0000532E0000}"/>
    <cellStyle name="Percent 11 2 2 3 2 6" xfId="8367" xr:uid="{00000000-0005-0000-0000-0000542E0000}"/>
    <cellStyle name="Percent 11 2 2 3 2 6 2" xfId="16844" xr:uid="{00000000-0005-0000-0000-0000552E0000}"/>
    <cellStyle name="Percent 11 2 2 3 2 7" xfId="21626" xr:uid="{00000000-0005-0000-0000-0000562E0000}"/>
    <cellStyle name="Percent 11 2 2 3 3" xfId="2791" xr:uid="{00000000-0005-0000-0000-0000572E0000}"/>
    <cellStyle name="Percent 11 2 2 3 3 2" xfId="2792" xr:uid="{00000000-0005-0000-0000-0000582E0000}"/>
    <cellStyle name="Percent 11 2 2 3 3 2 2" xfId="5765" xr:uid="{00000000-0005-0000-0000-0000592E0000}"/>
    <cellStyle name="Percent 11 2 2 3 3 2 2 2" xfId="11733" xr:uid="{00000000-0005-0000-0000-00005A2E0000}"/>
    <cellStyle name="Percent 11 2 2 3 3 2 2 2 2" xfId="19691" xr:uid="{00000000-0005-0000-0000-00005B2E0000}"/>
    <cellStyle name="Percent 11 2 2 3 3 2 2 3" xfId="15282" xr:uid="{00000000-0005-0000-0000-00005C2E0000}"/>
    <cellStyle name="Percent 11 2 2 3 3 3" xfId="7147" xr:uid="{00000000-0005-0000-0000-00005D2E0000}"/>
    <cellStyle name="Percent 11 2 2 3 3 3 2" xfId="12672" xr:uid="{00000000-0005-0000-0000-00005E2E0000}"/>
    <cellStyle name="Percent 11 2 2 3 3 3 2 2" xfId="20623" xr:uid="{00000000-0005-0000-0000-00005F2E0000}"/>
    <cellStyle name="Percent 11 2 2 3 3 3 3" xfId="16215" xr:uid="{00000000-0005-0000-0000-0000602E0000}"/>
    <cellStyle name="Percent 11 2 2 3 3 4" xfId="4747" xr:uid="{00000000-0005-0000-0000-0000612E0000}"/>
    <cellStyle name="Percent 11 2 2 3 3 4 2" xfId="10791" xr:uid="{00000000-0005-0000-0000-0000622E0000}"/>
    <cellStyle name="Percent 11 2 2 3 3 4 2 2" xfId="18759" xr:uid="{00000000-0005-0000-0000-0000632E0000}"/>
    <cellStyle name="Percent 11 2 2 3 3 4 3" xfId="14350" xr:uid="{00000000-0005-0000-0000-0000642E0000}"/>
    <cellStyle name="Percent 11 2 2 3 3 5" xfId="8365" xr:uid="{00000000-0005-0000-0000-0000652E0000}"/>
    <cellStyle name="Percent 11 2 2 3 3 5 2" xfId="16842" xr:uid="{00000000-0005-0000-0000-0000662E0000}"/>
    <cellStyle name="Percent 11 2 2 3 3 6" xfId="21628" xr:uid="{00000000-0005-0000-0000-0000672E0000}"/>
    <cellStyle name="Percent 11 2 2 3 4" xfId="2793" xr:uid="{00000000-0005-0000-0000-0000682E0000}"/>
    <cellStyle name="Percent 11 2 2 3 4 2" xfId="5762" xr:uid="{00000000-0005-0000-0000-0000692E0000}"/>
    <cellStyle name="Percent 11 2 2 3 4 2 2" xfId="11730" xr:uid="{00000000-0005-0000-0000-00006A2E0000}"/>
    <cellStyle name="Percent 11 2 2 3 4 2 2 2" xfId="19688" xr:uid="{00000000-0005-0000-0000-00006B2E0000}"/>
    <cellStyle name="Percent 11 2 2 3 4 2 3" xfId="15279" xr:uid="{00000000-0005-0000-0000-00006C2E0000}"/>
    <cellStyle name="Percent 11 2 2 3 5" xfId="7144" xr:uid="{00000000-0005-0000-0000-00006D2E0000}"/>
    <cellStyle name="Percent 11 2 2 3 5 2" xfId="12669" xr:uid="{00000000-0005-0000-0000-00006E2E0000}"/>
    <cellStyle name="Percent 11 2 2 3 5 2 2" xfId="20620" xr:uid="{00000000-0005-0000-0000-00006F2E0000}"/>
    <cellStyle name="Percent 11 2 2 3 5 3" xfId="16212" xr:uid="{00000000-0005-0000-0000-0000702E0000}"/>
    <cellStyle name="Percent 11 2 2 3 6" xfId="4744" xr:uid="{00000000-0005-0000-0000-0000712E0000}"/>
    <cellStyle name="Percent 11 2 2 3 6 2" xfId="10788" xr:uid="{00000000-0005-0000-0000-0000722E0000}"/>
    <cellStyle name="Percent 11 2 2 3 6 2 2" xfId="18756" xr:uid="{00000000-0005-0000-0000-0000732E0000}"/>
    <cellStyle name="Percent 11 2 2 3 6 3" xfId="14347" xr:uid="{00000000-0005-0000-0000-0000742E0000}"/>
    <cellStyle name="Percent 11 2 2 3 7" xfId="8368" xr:uid="{00000000-0005-0000-0000-0000752E0000}"/>
    <cellStyle name="Percent 11 2 2 3 7 2" xfId="16845" xr:uid="{00000000-0005-0000-0000-0000762E0000}"/>
    <cellStyle name="Percent 11 2 2 3 8" xfId="21625" xr:uid="{00000000-0005-0000-0000-0000772E0000}"/>
    <cellStyle name="Percent 11 2 2 4" xfId="2794" xr:uid="{00000000-0005-0000-0000-0000782E0000}"/>
    <cellStyle name="Percent 11 2 2 4 2" xfId="2795" xr:uid="{00000000-0005-0000-0000-0000792E0000}"/>
    <cellStyle name="Percent 11 2 2 4 2 2" xfId="2796" xr:uid="{00000000-0005-0000-0000-00007A2E0000}"/>
    <cellStyle name="Percent 11 2 2 4 2 2 2" xfId="2797" xr:uid="{00000000-0005-0000-0000-00007B2E0000}"/>
    <cellStyle name="Percent 11 2 2 4 2 2 2 2" xfId="5768" xr:uid="{00000000-0005-0000-0000-00007C2E0000}"/>
    <cellStyle name="Percent 11 2 2 4 2 2 2 2 2" xfId="11736" xr:uid="{00000000-0005-0000-0000-00007D2E0000}"/>
    <cellStyle name="Percent 11 2 2 4 2 2 2 2 2 2" xfId="19694" xr:uid="{00000000-0005-0000-0000-00007E2E0000}"/>
    <cellStyle name="Percent 11 2 2 4 2 2 2 2 3" xfId="15285" xr:uid="{00000000-0005-0000-0000-00007F2E0000}"/>
    <cellStyle name="Percent 11 2 2 4 2 2 3" xfId="7150" xr:uid="{00000000-0005-0000-0000-0000802E0000}"/>
    <cellStyle name="Percent 11 2 2 4 2 2 3 2" xfId="12675" xr:uid="{00000000-0005-0000-0000-0000812E0000}"/>
    <cellStyle name="Percent 11 2 2 4 2 2 3 2 2" xfId="20626" xr:uid="{00000000-0005-0000-0000-0000822E0000}"/>
    <cellStyle name="Percent 11 2 2 4 2 2 3 3" xfId="16218" xr:uid="{00000000-0005-0000-0000-0000832E0000}"/>
    <cellStyle name="Percent 11 2 2 4 2 2 4" xfId="4750" xr:uid="{00000000-0005-0000-0000-0000842E0000}"/>
    <cellStyle name="Percent 11 2 2 4 2 2 4 2" xfId="10794" xr:uid="{00000000-0005-0000-0000-0000852E0000}"/>
    <cellStyle name="Percent 11 2 2 4 2 2 4 2 2" xfId="18762" xr:uid="{00000000-0005-0000-0000-0000862E0000}"/>
    <cellStyle name="Percent 11 2 2 4 2 2 4 3" xfId="14353" xr:uid="{00000000-0005-0000-0000-0000872E0000}"/>
    <cellStyle name="Percent 11 2 2 4 2 2 5" xfId="8362" xr:uid="{00000000-0005-0000-0000-0000882E0000}"/>
    <cellStyle name="Percent 11 2 2 4 2 2 5 2" xfId="16839" xr:uid="{00000000-0005-0000-0000-0000892E0000}"/>
    <cellStyle name="Percent 11 2 2 4 2 2 6" xfId="21631" xr:uid="{00000000-0005-0000-0000-00008A2E0000}"/>
    <cellStyle name="Percent 11 2 2 4 2 3" xfId="2798" xr:uid="{00000000-0005-0000-0000-00008B2E0000}"/>
    <cellStyle name="Percent 11 2 2 4 2 3 2" xfId="5767" xr:uid="{00000000-0005-0000-0000-00008C2E0000}"/>
    <cellStyle name="Percent 11 2 2 4 2 3 2 2" xfId="11735" xr:uid="{00000000-0005-0000-0000-00008D2E0000}"/>
    <cellStyle name="Percent 11 2 2 4 2 3 2 2 2" xfId="19693" xr:uid="{00000000-0005-0000-0000-00008E2E0000}"/>
    <cellStyle name="Percent 11 2 2 4 2 3 2 3" xfId="15284" xr:uid="{00000000-0005-0000-0000-00008F2E0000}"/>
    <cellStyle name="Percent 11 2 2 4 2 4" xfId="7149" xr:uid="{00000000-0005-0000-0000-0000902E0000}"/>
    <cellStyle name="Percent 11 2 2 4 2 4 2" xfId="12674" xr:uid="{00000000-0005-0000-0000-0000912E0000}"/>
    <cellStyle name="Percent 11 2 2 4 2 4 2 2" xfId="20625" xr:uid="{00000000-0005-0000-0000-0000922E0000}"/>
    <cellStyle name="Percent 11 2 2 4 2 4 3" xfId="16217" xr:uid="{00000000-0005-0000-0000-0000932E0000}"/>
    <cellStyle name="Percent 11 2 2 4 2 5" xfId="4749" xr:uid="{00000000-0005-0000-0000-0000942E0000}"/>
    <cellStyle name="Percent 11 2 2 4 2 5 2" xfId="10793" xr:uid="{00000000-0005-0000-0000-0000952E0000}"/>
    <cellStyle name="Percent 11 2 2 4 2 5 2 2" xfId="18761" xr:uid="{00000000-0005-0000-0000-0000962E0000}"/>
    <cellStyle name="Percent 11 2 2 4 2 5 3" xfId="14352" xr:uid="{00000000-0005-0000-0000-0000972E0000}"/>
    <cellStyle name="Percent 11 2 2 4 2 6" xfId="8363" xr:uid="{00000000-0005-0000-0000-0000982E0000}"/>
    <cellStyle name="Percent 11 2 2 4 2 6 2" xfId="16840" xr:uid="{00000000-0005-0000-0000-0000992E0000}"/>
    <cellStyle name="Percent 11 2 2 4 2 7" xfId="21630" xr:uid="{00000000-0005-0000-0000-00009A2E0000}"/>
    <cellStyle name="Percent 11 2 2 4 3" xfId="2799" xr:uid="{00000000-0005-0000-0000-00009B2E0000}"/>
    <cellStyle name="Percent 11 2 2 4 3 2" xfId="2800" xr:uid="{00000000-0005-0000-0000-00009C2E0000}"/>
    <cellStyle name="Percent 11 2 2 4 3 2 2" xfId="5769" xr:uid="{00000000-0005-0000-0000-00009D2E0000}"/>
    <cellStyle name="Percent 11 2 2 4 3 2 2 2" xfId="11737" xr:uid="{00000000-0005-0000-0000-00009E2E0000}"/>
    <cellStyle name="Percent 11 2 2 4 3 2 2 2 2" xfId="19695" xr:uid="{00000000-0005-0000-0000-00009F2E0000}"/>
    <cellStyle name="Percent 11 2 2 4 3 2 2 3" xfId="15286" xr:uid="{00000000-0005-0000-0000-0000A02E0000}"/>
    <cellStyle name="Percent 11 2 2 4 3 3" xfId="7151" xr:uid="{00000000-0005-0000-0000-0000A12E0000}"/>
    <cellStyle name="Percent 11 2 2 4 3 3 2" xfId="12676" xr:uid="{00000000-0005-0000-0000-0000A22E0000}"/>
    <cellStyle name="Percent 11 2 2 4 3 3 2 2" xfId="20627" xr:uid="{00000000-0005-0000-0000-0000A32E0000}"/>
    <cellStyle name="Percent 11 2 2 4 3 3 3" xfId="16219" xr:uid="{00000000-0005-0000-0000-0000A42E0000}"/>
    <cellStyle name="Percent 11 2 2 4 3 4" xfId="4751" xr:uid="{00000000-0005-0000-0000-0000A52E0000}"/>
    <cellStyle name="Percent 11 2 2 4 3 4 2" xfId="10795" xr:uid="{00000000-0005-0000-0000-0000A62E0000}"/>
    <cellStyle name="Percent 11 2 2 4 3 4 2 2" xfId="18763" xr:uid="{00000000-0005-0000-0000-0000A72E0000}"/>
    <cellStyle name="Percent 11 2 2 4 3 4 3" xfId="14354" xr:uid="{00000000-0005-0000-0000-0000A82E0000}"/>
    <cellStyle name="Percent 11 2 2 4 3 5" xfId="8361" xr:uid="{00000000-0005-0000-0000-0000A92E0000}"/>
    <cellStyle name="Percent 11 2 2 4 3 5 2" xfId="16838" xr:uid="{00000000-0005-0000-0000-0000AA2E0000}"/>
    <cellStyle name="Percent 11 2 2 4 3 6" xfId="21632" xr:uid="{00000000-0005-0000-0000-0000AB2E0000}"/>
    <cellStyle name="Percent 11 2 2 4 4" xfId="2801" xr:uid="{00000000-0005-0000-0000-0000AC2E0000}"/>
    <cellStyle name="Percent 11 2 2 4 4 2" xfId="5766" xr:uid="{00000000-0005-0000-0000-0000AD2E0000}"/>
    <cellStyle name="Percent 11 2 2 4 4 2 2" xfId="11734" xr:uid="{00000000-0005-0000-0000-0000AE2E0000}"/>
    <cellStyle name="Percent 11 2 2 4 4 2 2 2" xfId="19692" xr:uid="{00000000-0005-0000-0000-0000AF2E0000}"/>
    <cellStyle name="Percent 11 2 2 4 4 2 3" xfId="15283" xr:uid="{00000000-0005-0000-0000-0000B02E0000}"/>
    <cellStyle name="Percent 11 2 2 4 5" xfId="7148" xr:uid="{00000000-0005-0000-0000-0000B12E0000}"/>
    <cellStyle name="Percent 11 2 2 4 5 2" xfId="12673" xr:uid="{00000000-0005-0000-0000-0000B22E0000}"/>
    <cellStyle name="Percent 11 2 2 4 5 2 2" xfId="20624" xr:uid="{00000000-0005-0000-0000-0000B32E0000}"/>
    <cellStyle name="Percent 11 2 2 4 5 3" xfId="16216" xr:uid="{00000000-0005-0000-0000-0000B42E0000}"/>
    <cellStyle name="Percent 11 2 2 4 6" xfId="4748" xr:uid="{00000000-0005-0000-0000-0000B52E0000}"/>
    <cellStyle name="Percent 11 2 2 4 6 2" xfId="10792" xr:uid="{00000000-0005-0000-0000-0000B62E0000}"/>
    <cellStyle name="Percent 11 2 2 4 6 2 2" xfId="18760" xr:uid="{00000000-0005-0000-0000-0000B72E0000}"/>
    <cellStyle name="Percent 11 2 2 4 6 3" xfId="14351" xr:uid="{00000000-0005-0000-0000-0000B82E0000}"/>
    <cellStyle name="Percent 11 2 2 4 7" xfId="8364" xr:uid="{00000000-0005-0000-0000-0000B92E0000}"/>
    <cellStyle name="Percent 11 2 2 4 7 2" xfId="16841" xr:uid="{00000000-0005-0000-0000-0000BA2E0000}"/>
    <cellStyle name="Percent 11 2 2 4 8" xfId="21629" xr:uid="{00000000-0005-0000-0000-0000BB2E0000}"/>
    <cellStyle name="Percent 11 2 2 5" xfId="2802" xr:uid="{00000000-0005-0000-0000-0000BC2E0000}"/>
    <cellStyle name="Percent 11 2 2 5 2" xfId="2803" xr:uid="{00000000-0005-0000-0000-0000BD2E0000}"/>
    <cellStyle name="Percent 11 2 2 5 2 2" xfId="2804" xr:uid="{00000000-0005-0000-0000-0000BE2E0000}"/>
    <cellStyle name="Percent 11 2 2 5 2 2 2" xfId="5771" xr:uid="{00000000-0005-0000-0000-0000BF2E0000}"/>
    <cellStyle name="Percent 11 2 2 5 2 2 2 2" xfId="11739" xr:uid="{00000000-0005-0000-0000-0000C02E0000}"/>
    <cellStyle name="Percent 11 2 2 5 2 2 2 2 2" xfId="19697" xr:uid="{00000000-0005-0000-0000-0000C12E0000}"/>
    <cellStyle name="Percent 11 2 2 5 2 2 2 3" xfId="15288" xr:uid="{00000000-0005-0000-0000-0000C22E0000}"/>
    <cellStyle name="Percent 11 2 2 5 2 3" xfId="7153" xr:uid="{00000000-0005-0000-0000-0000C32E0000}"/>
    <cellStyle name="Percent 11 2 2 5 2 3 2" xfId="12678" xr:uid="{00000000-0005-0000-0000-0000C42E0000}"/>
    <cellStyle name="Percent 11 2 2 5 2 3 2 2" xfId="20629" xr:uid="{00000000-0005-0000-0000-0000C52E0000}"/>
    <cellStyle name="Percent 11 2 2 5 2 3 3" xfId="16221" xr:uid="{00000000-0005-0000-0000-0000C62E0000}"/>
    <cellStyle name="Percent 11 2 2 5 2 4" xfId="4753" xr:uid="{00000000-0005-0000-0000-0000C72E0000}"/>
    <cellStyle name="Percent 11 2 2 5 2 4 2" xfId="10797" xr:uid="{00000000-0005-0000-0000-0000C82E0000}"/>
    <cellStyle name="Percent 11 2 2 5 2 4 2 2" xfId="18765" xr:uid="{00000000-0005-0000-0000-0000C92E0000}"/>
    <cellStyle name="Percent 11 2 2 5 2 4 3" xfId="14356" xr:uid="{00000000-0005-0000-0000-0000CA2E0000}"/>
    <cellStyle name="Percent 11 2 2 5 2 5" xfId="8359" xr:uid="{00000000-0005-0000-0000-0000CB2E0000}"/>
    <cellStyle name="Percent 11 2 2 5 2 5 2" xfId="16836" xr:uid="{00000000-0005-0000-0000-0000CC2E0000}"/>
    <cellStyle name="Percent 11 2 2 5 2 6" xfId="21634" xr:uid="{00000000-0005-0000-0000-0000CD2E0000}"/>
    <cellStyle name="Percent 11 2 2 5 3" xfId="2805" xr:uid="{00000000-0005-0000-0000-0000CE2E0000}"/>
    <cellStyle name="Percent 11 2 2 5 3 2" xfId="5770" xr:uid="{00000000-0005-0000-0000-0000CF2E0000}"/>
    <cellStyle name="Percent 11 2 2 5 3 2 2" xfId="11738" xr:uid="{00000000-0005-0000-0000-0000D02E0000}"/>
    <cellStyle name="Percent 11 2 2 5 3 2 2 2" xfId="19696" xr:uid="{00000000-0005-0000-0000-0000D12E0000}"/>
    <cellStyle name="Percent 11 2 2 5 3 2 3" xfId="15287" xr:uid="{00000000-0005-0000-0000-0000D22E0000}"/>
    <cellStyle name="Percent 11 2 2 5 4" xfId="7152" xr:uid="{00000000-0005-0000-0000-0000D32E0000}"/>
    <cellStyle name="Percent 11 2 2 5 4 2" xfId="12677" xr:uid="{00000000-0005-0000-0000-0000D42E0000}"/>
    <cellStyle name="Percent 11 2 2 5 4 2 2" xfId="20628" xr:uid="{00000000-0005-0000-0000-0000D52E0000}"/>
    <cellStyle name="Percent 11 2 2 5 4 3" xfId="16220" xr:uid="{00000000-0005-0000-0000-0000D62E0000}"/>
    <cellStyle name="Percent 11 2 2 5 5" xfId="4752" xr:uid="{00000000-0005-0000-0000-0000D72E0000}"/>
    <cellStyle name="Percent 11 2 2 5 5 2" xfId="10796" xr:uid="{00000000-0005-0000-0000-0000D82E0000}"/>
    <cellStyle name="Percent 11 2 2 5 5 2 2" xfId="18764" xr:uid="{00000000-0005-0000-0000-0000D92E0000}"/>
    <cellStyle name="Percent 11 2 2 5 5 3" xfId="14355" xr:uid="{00000000-0005-0000-0000-0000DA2E0000}"/>
    <cellStyle name="Percent 11 2 2 5 6" xfId="8360" xr:uid="{00000000-0005-0000-0000-0000DB2E0000}"/>
    <cellStyle name="Percent 11 2 2 5 6 2" xfId="16837" xr:uid="{00000000-0005-0000-0000-0000DC2E0000}"/>
    <cellStyle name="Percent 11 2 2 5 7" xfId="21633" xr:uid="{00000000-0005-0000-0000-0000DD2E0000}"/>
    <cellStyle name="Percent 11 2 2 6" xfId="2806" xr:uid="{00000000-0005-0000-0000-0000DE2E0000}"/>
    <cellStyle name="Percent 11 2 2 6 2" xfId="2807" xr:uid="{00000000-0005-0000-0000-0000DF2E0000}"/>
    <cellStyle name="Percent 11 2 2 6 2 2" xfId="2808" xr:uid="{00000000-0005-0000-0000-0000E02E0000}"/>
    <cellStyle name="Percent 11 2 2 6 2 2 2" xfId="5773" xr:uid="{00000000-0005-0000-0000-0000E12E0000}"/>
    <cellStyle name="Percent 11 2 2 6 2 2 2 2" xfId="11741" xr:uid="{00000000-0005-0000-0000-0000E22E0000}"/>
    <cellStyle name="Percent 11 2 2 6 2 2 2 2 2" xfId="19699" xr:uid="{00000000-0005-0000-0000-0000E32E0000}"/>
    <cellStyle name="Percent 11 2 2 6 2 2 2 3" xfId="15290" xr:uid="{00000000-0005-0000-0000-0000E42E0000}"/>
    <cellStyle name="Percent 11 2 2 6 2 3" xfId="7155" xr:uid="{00000000-0005-0000-0000-0000E52E0000}"/>
    <cellStyle name="Percent 11 2 2 6 2 3 2" xfId="12680" xr:uid="{00000000-0005-0000-0000-0000E62E0000}"/>
    <cellStyle name="Percent 11 2 2 6 2 3 2 2" xfId="20631" xr:uid="{00000000-0005-0000-0000-0000E72E0000}"/>
    <cellStyle name="Percent 11 2 2 6 2 3 3" xfId="16223" xr:uid="{00000000-0005-0000-0000-0000E82E0000}"/>
    <cellStyle name="Percent 11 2 2 6 2 4" xfId="4755" xr:uid="{00000000-0005-0000-0000-0000E92E0000}"/>
    <cellStyle name="Percent 11 2 2 6 2 4 2" xfId="10799" xr:uid="{00000000-0005-0000-0000-0000EA2E0000}"/>
    <cellStyle name="Percent 11 2 2 6 2 4 2 2" xfId="18767" xr:uid="{00000000-0005-0000-0000-0000EB2E0000}"/>
    <cellStyle name="Percent 11 2 2 6 2 4 3" xfId="14358" xr:uid="{00000000-0005-0000-0000-0000EC2E0000}"/>
    <cellStyle name="Percent 11 2 2 6 2 5" xfId="8357" xr:uid="{00000000-0005-0000-0000-0000ED2E0000}"/>
    <cellStyle name="Percent 11 2 2 6 2 5 2" xfId="16834" xr:uid="{00000000-0005-0000-0000-0000EE2E0000}"/>
    <cellStyle name="Percent 11 2 2 6 2 6" xfId="21636" xr:uid="{00000000-0005-0000-0000-0000EF2E0000}"/>
    <cellStyle name="Percent 11 2 2 6 3" xfId="2809" xr:uid="{00000000-0005-0000-0000-0000F02E0000}"/>
    <cellStyle name="Percent 11 2 2 6 3 2" xfId="5772" xr:uid="{00000000-0005-0000-0000-0000F12E0000}"/>
    <cellStyle name="Percent 11 2 2 6 3 2 2" xfId="11740" xr:uid="{00000000-0005-0000-0000-0000F22E0000}"/>
    <cellStyle name="Percent 11 2 2 6 3 2 2 2" xfId="19698" xr:uid="{00000000-0005-0000-0000-0000F32E0000}"/>
    <cellStyle name="Percent 11 2 2 6 3 2 3" xfId="15289" xr:uid="{00000000-0005-0000-0000-0000F42E0000}"/>
    <cellStyle name="Percent 11 2 2 6 4" xfId="7154" xr:uid="{00000000-0005-0000-0000-0000F52E0000}"/>
    <cellStyle name="Percent 11 2 2 6 4 2" xfId="12679" xr:uid="{00000000-0005-0000-0000-0000F62E0000}"/>
    <cellStyle name="Percent 11 2 2 6 4 2 2" xfId="20630" xr:uid="{00000000-0005-0000-0000-0000F72E0000}"/>
    <cellStyle name="Percent 11 2 2 6 4 3" xfId="16222" xr:uid="{00000000-0005-0000-0000-0000F82E0000}"/>
    <cellStyle name="Percent 11 2 2 6 5" xfId="4754" xr:uid="{00000000-0005-0000-0000-0000F92E0000}"/>
    <cellStyle name="Percent 11 2 2 6 5 2" xfId="10798" xr:uid="{00000000-0005-0000-0000-0000FA2E0000}"/>
    <cellStyle name="Percent 11 2 2 6 5 2 2" xfId="18766" xr:uid="{00000000-0005-0000-0000-0000FB2E0000}"/>
    <cellStyle name="Percent 11 2 2 6 5 3" xfId="14357" xr:uid="{00000000-0005-0000-0000-0000FC2E0000}"/>
    <cellStyle name="Percent 11 2 2 6 6" xfId="8358" xr:uid="{00000000-0005-0000-0000-0000FD2E0000}"/>
    <cellStyle name="Percent 11 2 2 6 6 2" xfId="16835" xr:uid="{00000000-0005-0000-0000-0000FE2E0000}"/>
    <cellStyle name="Percent 11 2 2 6 7" xfId="21635" xr:uid="{00000000-0005-0000-0000-0000FF2E0000}"/>
    <cellStyle name="Percent 11 2 2 7" xfId="2810" xr:uid="{00000000-0005-0000-0000-0000002F0000}"/>
    <cellStyle name="Percent 11 2 2 7 2" xfId="2811" xr:uid="{00000000-0005-0000-0000-0000012F0000}"/>
    <cellStyle name="Percent 11 2 2 7 2 2" xfId="5774" xr:uid="{00000000-0005-0000-0000-0000022F0000}"/>
    <cellStyle name="Percent 11 2 2 7 2 2 2" xfId="11742" xr:uid="{00000000-0005-0000-0000-0000032F0000}"/>
    <cellStyle name="Percent 11 2 2 7 2 2 2 2" xfId="19700" xr:uid="{00000000-0005-0000-0000-0000042F0000}"/>
    <cellStyle name="Percent 11 2 2 7 2 2 3" xfId="15291" xr:uid="{00000000-0005-0000-0000-0000052F0000}"/>
    <cellStyle name="Percent 11 2 2 7 3" xfId="7156" xr:uid="{00000000-0005-0000-0000-0000062F0000}"/>
    <cellStyle name="Percent 11 2 2 7 3 2" xfId="12681" xr:uid="{00000000-0005-0000-0000-0000072F0000}"/>
    <cellStyle name="Percent 11 2 2 7 3 2 2" xfId="20632" xr:uid="{00000000-0005-0000-0000-0000082F0000}"/>
    <cellStyle name="Percent 11 2 2 7 3 3" xfId="16224" xr:uid="{00000000-0005-0000-0000-0000092F0000}"/>
    <cellStyle name="Percent 11 2 2 7 4" xfId="4756" xr:uid="{00000000-0005-0000-0000-00000A2F0000}"/>
    <cellStyle name="Percent 11 2 2 7 4 2" xfId="10800" xr:uid="{00000000-0005-0000-0000-00000B2F0000}"/>
    <cellStyle name="Percent 11 2 2 7 4 2 2" xfId="18768" xr:uid="{00000000-0005-0000-0000-00000C2F0000}"/>
    <cellStyle name="Percent 11 2 2 7 4 3" xfId="14359" xr:uid="{00000000-0005-0000-0000-00000D2F0000}"/>
    <cellStyle name="Percent 11 2 2 7 5" xfId="8356" xr:uid="{00000000-0005-0000-0000-00000E2F0000}"/>
    <cellStyle name="Percent 11 2 2 7 5 2" xfId="16833" xr:uid="{00000000-0005-0000-0000-00000F2F0000}"/>
    <cellStyle name="Percent 11 2 2 7 6" xfId="21637" xr:uid="{00000000-0005-0000-0000-0000102F0000}"/>
    <cellStyle name="Percent 11 2 2 8" xfId="2812" xr:uid="{00000000-0005-0000-0000-0000112F0000}"/>
    <cellStyle name="Percent 11 2 2 8 2" xfId="5757" xr:uid="{00000000-0005-0000-0000-0000122F0000}"/>
    <cellStyle name="Percent 11 2 2 8 2 2" xfId="11725" xr:uid="{00000000-0005-0000-0000-0000132F0000}"/>
    <cellStyle name="Percent 11 2 2 8 2 2 2" xfId="19683" xr:uid="{00000000-0005-0000-0000-0000142F0000}"/>
    <cellStyle name="Percent 11 2 2 8 2 3" xfId="15274" xr:uid="{00000000-0005-0000-0000-0000152F0000}"/>
    <cellStyle name="Percent 11 2 2 9" xfId="7139" xr:uid="{00000000-0005-0000-0000-0000162F0000}"/>
    <cellStyle name="Percent 11 2 2 9 2" xfId="12664" xr:uid="{00000000-0005-0000-0000-0000172F0000}"/>
    <cellStyle name="Percent 11 2 2 9 2 2" xfId="20615" xr:uid="{00000000-0005-0000-0000-0000182F0000}"/>
    <cellStyle name="Percent 11 2 2 9 3" xfId="16207" xr:uid="{00000000-0005-0000-0000-0000192F0000}"/>
    <cellStyle name="Percent 12" xfId="2813" xr:uid="{00000000-0005-0000-0000-00001A2F0000}"/>
    <cellStyle name="Percent 13" xfId="2814" xr:uid="{00000000-0005-0000-0000-00001B2F0000}"/>
    <cellStyle name="Percent 14" xfId="2815" xr:uid="{00000000-0005-0000-0000-00001C2F0000}"/>
    <cellStyle name="Percent 15" xfId="2816" xr:uid="{00000000-0005-0000-0000-00001D2F0000}"/>
    <cellStyle name="Percent 16" xfId="2817" xr:uid="{00000000-0005-0000-0000-00001E2F0000}"/>
    <cellStyle name="Percent 17" xfId="2818" xr:uid="{00000000-0005-0000-0000-00001F2F0000}"/>
    <cellStyle name="Percent 18" xfId="2819" xr:uid="{00000000-0005-0000-0000-0000202F0000}"/>
    <cellStyle name="Percent 19" xfId="2820" xr:uid="{00000000-0005-0000-0000-0000212F0000}"/>
    <cellStyle name="Percent 2" xfId="2821" xr:uid="{00000000-0005-0000-0000-0000222F0000}"/>
    <cellStyle name="Percent 2 2" xfId="2822" xr:uid="{00000000-0005-0000-0000-0000232F0000}"/>
    <cellStyle name="Percent 2 3" xfId="2823" xr:uid="{00000000-0005-0000-0000-0000242F0000}"/>
    <cellStyle name="Percent 2 4" xfId="2824" xr:uid="{00000000-0005-0000-0000-0000252F0000}"/>
    <cellStyle name="Percent 20" xfId="2825" xr:uid="{00000000-0005-0000-0000-0000262F0000}"/>
    <cellStyle name="Percent 21" xfId="2826" xr:uid="{00000000-0005-0000-0000-0000272F0000}"/>
    <cellStyle name="Percent 22" xfId="2827" xr:uid="{00000000-0005-0000-0000-0000282F0000}"/>
    <cellStyle name="Percent 23" xfId="2828" xr:uid="{00000000-0005-0000-0000-0000292F0000}"/>
    <cellStyle name="Percent 24" xfId="2829" xr:uid="{00000000-0005-0000-0000-00002A2F0000}"/>
    <cellStyle name="Percent 3" xfId="2830" xr:uid="{00000000-0005-0000-0000-00002B2F0000}"/>
    <cellStyle name="Percent 3 2" xfId="2831" xr:uid="{00000000-0005-0000-0000-00002C2F0000}"/>
    <cellStyle name="Percent 3 2 2" xfId="2832" xr:uid="{00000000-0005-0000-0000-00002D2F0000}"/>
    <cellStyle name="Percent 3 2 2 10" xfId="4757" xr:uid="{00000000-0005-0000-0000-00002E2F0000}"/>
    <cellStyle name="Percent 3 2 2 10 2" xfId="10801" xr:uid="{00000000-0005-0000-0000-00002F2F0000}"/>
    <cellStyle name="Percent 3 2 2 10 2 2" xfId="18769" xr:uid="{00000000-0005-0000-0000-0000302F0000}"/>
    <cellStyle name="Percent 3 2 2 10 3" xfId="14360" xr:uid="{00000000-0005-0000-0000-0000312F0000}"/>
    <cellStyle name="Percent 3 2 2 11" xfId="8355" xr:uid="{00000000-0005-0000-0000-0000322F0000}"/>
    <cellStyle name="Percent 3 2 2 11 2" xfId="16832" xr:uid="{00000000-0005-0000-0000-0000332F0000}"/>
    <cellStyle name="Percent 3 2 2 12" xfId="21638" xr:uid="{00000000-0005-0000-0000-0000342F0000}"/>
    <cellStyle name="Percent 3 2 2 2" xfId="2833" xr:uid="{00000000-0005-0000-0000-0000352F0000}"/>
    <cellStyle name="Percent 3 2 2 2 2" xfId="2834" xr:uid="{00000000-0005-0000-0000-0000362F0000}"/>
    <cellStyle name="Percent 3 2 2 2 2 2" xfId="2835" xr:uid="{00000000-0005-0000-0000-0000372F0000}"/>
    <cellStyle name="Percent 3 2 2 2 2 2 2" xfId="2836" xr:uid="{00000000-0005-0000-0000-0000382F0000}"/>
    <cellStyle name="Percent 3 2 2 2 2 2 2 2" xfId="5778" xr:uid="{00000000-0005-0000-0000-0000392F0000}"/>
    <cellStyle name="Percent 3 2 2 2 2 2 2 2 2" xfId="11746" xr:uid="{00000000-0005-0000-0000-00003A2F0000}"/>
    <cellStyle name="Percent 3 2 2 2 2 2 2 2 2 2" xfId="19704" xr:uid="{00000000-0005-0000-0000-00003B2F0000}"/>
    <cellStyle name="Percent 3 2 2 2 2 2 2 2 3" xfId="15295" xr:uid="{00000000-0005-0000-0000-00003C2F0000}"/>
    <cellStyle name="Percent 3 2 2 2 2 2 3" xfId="7165" xr:uid="{00000000-0005-0000-0000-00003D2F0000}"/>
    <cellStyle name="Percent 3 2 2 2 2 2 3 2" xfId="12685" xr:uid="{00000000-0005-0000-0000-00003E2F0000}"/>
    <cellStyle name="Percent 3 2 2 2 2 2 3 2 2" xfId="20636" xr:uid="{00000000-0005-0000-0000-00003F2F0000}"/>
    <cellStyle name="Percent 3 2 2 2 2 2 3 3" xfId="16228" xr:uid="{00000000-0005-0000-0000-0000402F0000}"/>
    <cellStyle name="Percent 3 2 2 2 2 2 4" xfId="4760" xr:uid="{00000000-0005-0000-0000-0000412F0000}"/>
    <cellStyle name="Percent 3 2 2 2 2 2 4 2" xfId="10804" xr:uid="{00000000-0005-0000-0000-0000422F0000}"/>
    <cellStyle name="Percent 3 2 2 2 2 2 4 2 2" xfId="18772" xr:uid="{00000000-0005-0000-0000-0000432F0000}"/>
    <cellStyle name="Percent 3 2 2 2 2 2 4 3" xfId="14363" xr:uid="{00000000-0005-0000-0000-0000442F0000}"/>
    <cellStyle name="Percent 3 2 2 2 2 2 5" xfId="8352" xr:uid="{00000000-0005-0000-0000-0000452F0000}"/>
    <cellStyle name="Percent 3 2 2 2 2 2 5 2" xfId="16829" xr:uid="{00000000-0005-0000-0000-0000462F0000}"/>
    <cellStyle name="Percent 3 2 2 2 2 2 6" xfId="21641" xr:uid="{00000000-0005-0000-0000-0000472F0000}"/>
    <cellStyle name="Percent 3 2 2 2 2 3" xfId="2837" xr:uid="{00000000-0005-0000-0000-0000482F0000}"/>
    <cellStyle name="Percent 3 2 2 2 2 3 2" xfId="5777" xr:uid="{00000000-0005-0000-0000-0000492F0000}"/>
    <cellStyle name="Percent 3 2 2 2 2 3 2 2" xfId="11745" xr:uid="{00000000-0005-0000-0000-00004A2F0000}"/>
    <cellStyle name="Percent 3 2 2 2 2 3 2 2 2" xfId="19703" xr:uid="{00000000-0005-0000-0000-00004B2F0000}"/>
    <cellStyle name="Percent 3 2 2 2 2 3 2 3" xfId="15294" xr:uid="{00000000-0005-0000-0000-00004C2F0000}"/>
    <cellStyle name="Percent 3 2 2 2 2 4" xfId="7164" xr:uid="{00000000-0005-0000-0000-00004D2F0000}"/>
    <cellStyle name="Percent 3 2 2 2 2 4 2" xfId="12684" xr:uid="{00000000-0005-0000-0000-00004E2F0000}"/>
    <cellStyle name="Percent 3 2 2 2 2 4 2 2" xfId="20635" xr:uid="{00000000-0005-0000-0000-00004F2F0000}"/>
    <cellStyle name="Percent 3 2 2 2 2 4 3" xfId="16227" xr:uid="{00000000-0005-0000-0000-0000502F0000}"/>
    <cellStyle name="Percent 3 2 2 2 2 5" xfId="4759" xr:uid="{00000000-0005-0000-0000-0000512F0000}"/>
    <cellStyle name="Percent 3 2 2 2 2 5 2" xfId="10803" xr:uid="{00000000-0005-0000-0000-0000522F0000}"/>
    <cellStyle name="Percent 3 2 2 2 2 5 2 2" xfId="18771" xr:uid="{00000000-0005-0000-0000-0000532F0000}"/>
    <cellStyle name="Percent 3 2 2 2 2 5 3" xfId="14362" xr:uid="{00000000-0005-0000-0000-0000542F0000}"/>
    <cellStyle name="Percent 3 2 2 2 2 6" xfId="8353" xr:uid="{00000000-0005-0000-0000-0000552F0000}"/>
    <cellStyle name="Percent 3 2 2 2 2 6 2" xfId="16830" xr:uid="{00000000-0005-0000-0000-0000562F0000}"/>
    <cellStyle name="Percent 3 2 2 2 2 7" xfId="21640" xr:uid="{00000000-0005-0000-0000-0000572F0000}"/>
    <cellStyle name="Percent 3 2 2 2 3" xfId="2838" xr:uid="{00000000-0005-0000-0000-0000582F0000}"/>
    <cellStyle name="Percent 3 2 2 2 3 2" xfId="2839" xr:uid="{00000000-0005-0000-0000-0000592F0000}"/>
    <cellStyle name="Percent 3 2 2 2 3 2 2" xfId="5779" xr:uid="{00000000-0005-0000-0000-00005A2F0000}"/>
    <cellStyle name="Percent 3 2 2 2 3 2 2 2" xfId="11747" xr:uid="{00000000-0005-0000-0000-00005B2F0000}"/>
    <cellStyle name="Percent 3 2 2 2 3 2 2 2 2" xfId="19705" xr:uid="{00000000-0005-0000-0000-00005C2F0000}"/>
    <cellStyle name="Percent 3 2 2 2 3 2 2 3" xfId="15296" xr:uid="{00000000-0005-0000-0000-00005D2F0000}"/>
    <cellStyle name="Percent 3 2 2 2 3 3" xfId="7166" xr:uid="{00000000-0005-0000-0000-00005E2F0000}"/>
    <cellStyle name="Percent 3 2 2 2 3 3 2" xfId="12686" xr:uid="{00000000-0005-0000-0000-00005F2F0000}"/>
    <cellStyle name="Percent 3 2 2 2 3 3 2 2" xfId="20637" xr:uid="{00000000-0005-0000-0000-0000602F0000}"/>
    <cellStyle name="Percent 3 2 2 2 3 3 3" xfId="16229" xr:uid="{00000000-0005-0000-0000-0000612F0000}"/>
    <cellStyle name="Percent 3 2 2 2 3 4" xfId="4761" xr:uid="{00000000-0005-0000-0000-0000622F0000}"/>
    <cellStyle name="Percent 3 2 2 2 3 4 2" xfId="10805" xr:uid="{00000000-0005-0000-0000-0000632F0000}"/>
    <cellStyle name="Percent 3 2 2 2 3 4 2 2" xfId="18773" xr:uid="{00000000-0005-0000-0000-0000642F0000}"/>
    <cellStyle name="Percent 3 2 2 2 3 4 3" xfId="14364" xr:uid="{00000000-0005-0000-0000-0000652F0000}"/>
    <cellStyle name="Percent 3 2 2 2 3 5" xfId="8351" xr:uid="{00000000-0005-0000-0000-0000662F0000}"/>
    <cellStyle name="Percent 3 2 2 2 3 5 2" xfId="16828" xr:uid="{00000000-0005-0000-0000-0000672F0000}"/>
    <cellStyle name="Percent 3 2 2 2 3 6" xfId="21642" xr:uid="{00000000-0005-0000-0000-0000682F0000}"/>
    <cellStyle name="Percent 3 2 2 2 4" xfId="2840" xr:uid="{00000000-0005-0000-0000-0000692F0000}"/>
    <cellStyle name="Percent 3 2 2 2 4 2" xfId="5776" xr:uid="{00000000-0005-0000-0000-00006A2F0000}"/>
    <cellStyle name="Percent 3 2 2 2 4 2 2" xfId="11744" xr:uid="{00000000-0005-0000-0000-00006B2F0000}"/>
    <cellStyle name="Percent 3 2 2 2 4 2 2 2" xfId="19702" xr:uid="{00000000-0005-0000-0000-00006C2F0000}"/>
    <cellStyle name="Percent 3 2 2 2 4 2 3" xfId="15293" xr:uid="{00000000-0005-0000-0000-00006D2F0000}"/>
    <cellStyle name="Percent 3 2 2 2 5" xfId="7163" xr:uid="{00000000-0005-0000-0000-00006E2F0000}"/>
    <cellStyle name="Percent 3 2 2 2 5 2" xfId="12683" xr:uid="{00000000-0005-0000-0000-00006F2F0000}"/>
    <cellStyle name="Percent 3 2 2 2 5 2 2" xfId="20634" xr:uid="{00000000-0005-0000-0000-0000702F0000}"/>
    <cellStyle name="Percent 3 2 2 2 5 3" xfId="16226" xr:uid="{00000000-0005-0000-0000-0000712F0000}"/>
    <cellStyle name="Percent 3 2 2 2 6" xfId="4758" xr:uid="{00000000-0005-0000-0000-0000722F0000}"/>
    <cellStyle name="Percent 3 2 2 2 6 2" xfId="10802" xr:uid="{00000000-0005-0000-0000-0000732F0000}"/>
    <cellStyle name="Percent 3 2 2 2 6 2 2" xfId="18770" xr:uid="{00000000-0005-0000-0000-0000742F0000}"/>
    <cellStyle name="Percent 3 2 2 2 6 3" xfId="14361" xr:uid="{00000000-0005-0000-0000-0000752F0000}"/>
    <cellStyle name="Percent 3 2 2 2 7" xfId="8354" xr:uid="{00000000-0005-0000-0000-0000762F0000}"/>
    <cellStyle name="Percent 3 2 2 2 7 2" xfId="16831" xr:uid="{00000000-0005-0000-0000-0000772F0000}"/>
    <cellStyle name="Percent 3 2 2 2 8" xfId="21639" xr:uid="{00000000-0005-0000-0000-0000782F0000}"/>
    <cellStyle name="Percent 3 2 2 3" xfId="2841" xr:uid="{00000000-0005-0000-0000-0000792F0000}"/>
    <cellStyle name="Percent 3 2 2 3 2" xfId="2842" xr:uid="{00000000-0005-0000-0000-00007A2F0000}"/>
    <cellStyle name="Percent 3 2 2 3 2 2" xfId="2843" xr:uid="{00000000-0005-0000-0000-00007B2F0000}"/>
    <cellStyle name="Percent 3 2 2 3 2 2 2" xfId="2844" xr:uid="{00000000-0005-0000-0000-00007C2F0000}"/>
    <cellStyle name="Percent 3 2 2 3 2 2 2 2" xfId="5782" xr:uid="{00000000-0005-0000-0000-00007D2F0000}"/>
    <cellStyle name="Percent 3 2 2 3 2 2 2 2 2" xfId="11750" xr:uid="{00000000-0005-0000-0000-00007E2F0000}"/>
    <cellStyle name="Percent 3 2 2 3 2 2 2 2 2 2" xfId="19708" xr:uid="{00000000-0005-0000-0000-00007F2F0000}"/>
    <cellStyle name="Percent 3 2 2 3 2 2 2 2 3" xfId="15299" xr:uid="{00000000-0005-0000-0000-0000802F0000}"/>
    <cellStyle name="Percent 3 2 2 3 2 2 3" xfId="7169" xr:uid="{00000000-0005-0000-0000-0000812F0000}"/>
    <cellStyle name="Percent 3 2 2 3 2 2 3 2" xfId="12689" xr:uid="{00000000-0005-0000-0000-0000822F0000}"/>
    <cellStyle name="Percent 3 2 2 3 2 2 3 2 2" xfId="20640" xr:uid="{00000000-0005-0000-0000-0000832F0000}"/>
    <cellStyle name="Percent 3 2 2 3 2 2 3 3" xfId="16232" xr:uid="{00000000-0005-0000-0000-0000842F0000}"/>
    <cellStyle name="Percent 3 2 2 3 2 2 4" xfId="4764" xr:uid="{00000000-0005-0000-0000-0000852F0000}"/>
    <cellStyle name="Percent 3 2 2 3 2 2 4 2" xfId="10808" xr:uid="{00000000-0005-0000-0000-0000862F0000}"/>
    <cellStyle name="Percent 3 2 2 3 2 2 4 2 2" xfId="18776" xr:uid="{00000000-0005-0000-0000-0000872F0000}"/>
    <cellStyle name="Percent 3 2 2 3 2 2 4 3" xfId="14367" xr:uid="{00000000-0005-0000-0000-0000882F0000}"/>
    <cellStyle name="Percent 3 2 2 3 2 2 5" xfId="8348" xr:uid="{00000000-0005-0000-0000-0000892F0000}"/>
    <cellStyle name="Percent 3 2 2 3 2 2 5 2" xfId="16825" xr:uid="{00000000-0005-0000-0000-00008A2F0000}"/>
    <cellStyle name="Percent 3 2 2 3 2 2 6" xfId="21645" xr:uid="{00000000-0005-0000-0000-00008B2F0000}"/>
    <cellStyle name="Percent 3 2 2 3 2 3" xfId="2845" xr:uid="{00000000-0005-0000-0000-00008C2F0000}"/>
    <cellStyle name="Percent 3 2 2 3 2 3 2" xfId="5781" xr:uid="{00000000-0005-0000-0000-00008D2F0000}"/>
    <cellStyle name="Percent 3 2 2 3 2 3 2 2" xfId="11749" xr:uid="{00000000-0005-0000-0000-00008E2F0000}"/>
    <cellStyle name="Percent 3 2 2 3 2 3 2 2 2" xfId="19707" xr:uid="{00000000-0005-0000-0000-00008F2F0000}"/>
    <cellStyle name="Percent 3 2 2 3 2 3 2 3" xfId="15298" xr:uid="{00000000-0005-0000-0000-0000902F0000}"/>
    <cellStyle name="Percent 3 2 2 3 2 4" xfId="7168" xr:uid="{00000000-0005-0000-0000-0000912F0000}"/>
    <cellStyle name="Percent 3 2 2 3 2 4 2" xfId="12688" xr:uid="{00000000-0005-0000-0000-0000922F0000}"/>
    <cellStyle name="Percent 3 2 2 3 2 4 2 2" xfId="20639" xr:uid="{00000000-0005-0000-0000-0000932F0000}"/>
    <cellStyle name="Percent 3 2 2 3 2 4 3" xfId="16231" xr:uid="{00000000-0005-0000-0000-0000942F0000}"/>
    <cellStyle name="Percent 3 2 2 3 2 5" xfId="4763" xr:uid="{00000000-0005-0000-0000-0000952F0000}"/>
    <cellStyle name="Percent 3 2 2 3 2 5 2" xfId="10807" xr:uid="{00000000-0005-0000-0000-0000962F0000}"/>
    <cellStyle name="Percent 3 2 2 3 2 5 2 2" xfId="18775" xr:uid="{00000000-0005-0000-0000-0000972F0000}"/>
    <cellStyle name="Percent 3 2 2 3 2 5 3" xfId="14366" xr:uid="{00000000-0005-0000-0000-0000982F0000}"/>
    <cellStyle name="Percent 3 2 2 3 2 6" xfId="8349" xr:uid="{00000000-0005-0000-0000-0000992F0000}"/>
    <cellStyle name="Percent 3 2 2 3 2 6 2" xfId="16826" xr:uid="{00000000-0005-0000-0000-00009A2F0000}"/>
    <cellStyle name="Percent 3 2 2 3 2 7" xfId="21644" xr:uid="{00000000-0005-0000-0000-00009B2F0000}"/>
    <cellStyle name="Percent 3 2 2 3 3" xfId="2846" xr:uid="{00000000-0005-0000-0000-00009C2F0000}"/>
    <cellStyle name="Percent 3 2 2 3 3 2" xfId="2847" xr:uid="{00000000-0005-0000-0000-00009D2F0000}"/>
    <cellStyle name="Percent 3 2 2 3 3 2 2" xfId="5783" xr:uid="{00000000-0005-0000-0000-00009E2F0000}"/>
    <cellStyle name="Percent 3 2 2 3 3 2 2 2" xfId="11751" xr:uid="{00000000-0005-0000-0000-00009F2F0000}"/>
    <cellStyle name="Percent 3 2 2 3 3 2 2 2 2" xfId="19709" xr:uid="{00000000-0005-0000-0000-0000A02F0000}"/>
    <cellStyle name="Percent 3 2 2 3 3 2 2 3" xfId="15300" xr:uid="{00000000-0005-0000-0000-0000A12F0000}"/>
    <cellStyle name="Percent 3 2 2 3 3 3" xfId="7170" xr:uid="{00000000-0005-0000-0000-0000A22F0000}"/>
    <cellStyle name="Percent 3 2 2 3 3 3 2" xfId="12690" xr:uid="{00000000-0005-0000-0000-0000A32F0000}"/>
    <cellStyle name="Percent 3 2 2 3 3 3 2 2" xfId="20641" xr:uid="{00000000-0005-0000-0000-0000A42F0000}"/>
    <cellStyle name="Percent 3 2 2 3 3 3 3" xfId="16233" xr:uid="{00000000-0005-0000-0000-0000A52F0000}"/>
    <cellStyle name="Percent 3 2 2 3 3 4" xfId="4765" xr:uid="{00000000-0005-0000-0000-0000A62F0000}"/>
    <cellStyle name="Percent 3 2 2 3 3 4 2" xfId="10809" xr:uid="{00000000-0005-0000-0000-0000A72F0000}"/>
    <cellStyle name="Percent 3 2 2 3 3 4 2 2" xfId="18777" xr:uid="{00000000-0005-0000-0000-0000A82F0000}"/>
    <cellStyle name="Percent 3 2 2 3 3 4 3" xfId="14368" xr:uid="{00000000-0005-0000-0000-0000A92F0000}"/>
    <cellStyle name="Percent 3 2 2 3 3 5" xfId="8347" xr:uid="{00000000-0005-0000-0000-0000AA2F0000}"/>
    <cellStyle name="Percent 3 2 2 3 3 5 2" xfId="16824" xr:uid="{00000000-0005-0000-0000-0000AB2F0000}"/>
    <cellStyle name="Percent 3 2 2 3 3 6" xfId="21646" xr:uid="{00000000-0005-0000-0000-0000AC2F0000}"/>
    <cellStyle name="Percent 3 2 2 3 4" xfId="2848" xr:uid="{00000000-0005-0000-0000-0000AD2F0000}"/>
    <cellStyle name="Percent 3 2 2 3 4 2" xfId="5780" xr:uid="{00000000-0005-0000-0000-0000AE2F0000}"/>
    <cellStyle name="Percent 3 2 2 3 4 2 2" xfId="11748" xr:uid="{00000000-0005-0000-0000-0000AF2F0000}"/>
    <cellStyle name="Percent 3 2 2 3 4 2 2 2" xfId="19706" xr:uid="{00000000-0005-0000-0000-0000B02F0000}"/>
    <cellStyle name="Percent 3 2 2 3 4 2 3" xfId="15297" xr:uid="{00000000-0005-0000-0000-0000B12F0000}"/>
    <cellStyle name="Percent 3 2 2 3 5" xfId="7167" xr:uid="{00000000-0005-0000-0000-0000B22F0000}"/>
    <cellStyle name="Percent 3 2 2 3 5 2" xfId="12687" xr:uid="{00000000-0005-0000-0000-0000B32F0000}"/>
    <cellStyle name="Percent 3 2 2 3 5 2 2" xfId="20638" xr:uid="{00000000-0005-0000-0000-0000B42F0000}"/>
    <cellStyle name="Percent 3 2 2 3 5 3" xfId="16230" xr:uid="{00000000-0005-0000-0000-0000B52F0000}"/>
    <cellStyle name="Percent 3 2 2 3 6" xfId="4762" xr:uid="{00000000-0005-0000-0000-0000B62F0000}"/>
    <cellStyle name="Percent 3 2 2 3 6 2" xfId="10806" xr:uid="{00000000-0005-0000-0000-0000B72F0000}"/>
    <cellStyle name="Percent 3 2 2 3 6 2 2" xfId="18774" xr:uid="{00000000-0005-0000-0000-0000B82F0000}"/>
    <cellStyle name="Percent 3 2 2 3 6 3" xfId="14365" xr:uid="{00000000-0005-0000-0000-0000B92F0000}"/>
    <cellStyle name="Percent 3 2 2 3 7" xfId="8350" xr:uid="{00000000-0005-0000-0000-0000BA2F0000}"/>
    <cellStyle name="Percent 3 2 2 3 7 2" xfId="16827" xr:uid="{00000000-0005-0000-0000-0000BB2F0000}"/>
    <cellStyle name="Percent 3 2 2 3 8" xfId="21643" xr:uid="{00000000-0005-0000-0000-0000BC2F0000}"/>
    <cellStyle name="Percent 3 2 2 4" xfId="2849" xr:uid="{00000000-0005-0000-0000-0000BD2F0000}"/>
    <cellStyle name="Percent 3 2 2 4 2" xfId="2850" xr:uid="{00000000-0005-0000-0000-0000BE2F0000}"/>
    <cellStyle name="Percent 3 2 2 4 2 2" xfId="2851" xr:uid="{00000000-0005-0000-0000-0000BF2F0000}"/>
    <cellStyle name="Percent 3 2 2 4 2 2 2" xfId="2852" xr:uid="{00000000-0005-0000-0000-0000C02F0000}"/>
    <cellStyle name="Percent 3 2 2 4 2 2 2 2" xfId="5786" xr:uid="{00000000-0005-0000-0000-0000C12F0000}"/>
    <cellStyle name="Percent 3 2 2 4 2 2 2 2 2" xfId="11754" xr:uid="{00000000-0005-0000-0000-0000C22F0000}"/>
    <cellStyle name="Percent 3 2 2 4 2 2 2 2 2 2" xfId="19712" xr:uid="{00000000-0005-0000-0000-0000C32F0000}"/>
    <cellStyle name="Percent 3 2 2 4 2 2 2 2 3" xfId="15303" xr:uid="{00000000-0005-0000-0000-0000C42F0000}"/>
    <cellStyle name="Percent 3 2 2 4 2 2 3" xfId="7173" xr:uid="{00000000-0005-0000-0000-0000C52F0000}"/>
    <cellStyle name="Percent 3 2 2 4 2 2 3 2" xfId="12693" xr:uid="{00000000-0005-0000-0000-0000C62F0000}"/>
    <cellStyle name="Percent 3 2 2 4 2 2 3 2 2" xfId="20644" xr:uid="{00000000-0005-0000-0000-0000C72F0000}"/>
    <cellStyle name="Percent 3 2 2 4 2 2 3 3" xfId="16236" xr:uid="{00000000-0005-0000-0000-0000C82F0000}"/>
    <cellStyle name="Percent 3 2 2 4 2 2 4" xfId="4768" xr:uid="{00000000-0005-0000-0000-0000C92F0000}"/>
    <cellStyle name="Percent 3 2 2 4 2 2 4 2" xfId="10812" xr:uid="{00000000-0005-0000-0000-0000CA2F0000}"/>
    <cellStyle name="Percent 3 2 2 4 2 2 4 2 2" xfId="18780" xr:uid="{00000000-0005-0000-0000-0000CB2F0000}"/>
    <cellStyle name="Percent 3 2 2 4 2 2 4 3" xfId="14371" xr:uid="{00000000-0005-0000-0000-0000CC2F0000}"/>
    <cellStyle name="Percent 3 2 2 4 2 2 5" xfId="8344" xr:uid="{00000000-0005-0000-0000-0000CD2F0000}"/>
    <cellStyle name="Percent 3 2 2 4 2 2 5 2" xfId="16821" xr:uid="{00000000-0005-0000-0000-0000CE2F0000}"/>
    <cellStyle name="Percent 3 2 2 4 2 2 6" xfId="21649" xr:uid="{00000000-0005-0000-0000-0000CF2F0000}"/>
    <cellStyle name="Percent 3 2 2 4 2 3" xfId="2853" xr:uid="{00000000-0005-0000-0000-0000D02F0000}"/>
    <cellStyle name="Percent 3 2 2 4 2 3 2" xfId="5785" xr:uid="{00000000-0005-0000-0000-0000D12F0000}"/>
    <cellStyle name="Percent 3 2 2 4 2 3 2 2" xfId="11753" xr:uid="{00000000-0005-0000-0000-0000D22F0000}"/>
    <cellStyle name="Percent 3 2 2 4 2 3 2 2 2" xfId="19711" xr:uid="{00000000-0005-0000-0000-0000D32F0000}"/>
    <cellStyle name="Percent 3 2 2 4 2 3 2 3" xfId="15302" xr:uid="{00000000-0005-0000-0000-0000D42F0000}"/>
    <cellStyle name="Percent 3 2 2 4 2 4" xfId="7172" xr:uid="{00000000-0005-0000-0000-0000D52F0000}"/>
    <cellStyle name="Percent 3 2 2 4 2 4 2" xfId="12692" xr:uid="{00000000-0005-0000-0000-0000D62F0000}"/>
    <cellStyle name="Percent 3 2 2 4 2 4 2 2" xfId="20643" xr:uid="{00000000-0005-0000-0000-0000D72F0000}"/>
    <cellStyle name="Percent 3 2 2 4 2 4 3" xfId="16235" xr:uid="{00000000-0005-0000-0000-0000D82F0000}"/>
    <cellStyle name="Percent 3 2 2 4 2 5" xfId="4767" xr:uid="{00000000-0005-0000-0000-0000D92F0000}"/>
    <cellStyle name="Percent 3 2 2 4 2 5 2" xfId="10811" xr:uid="{00000000-0005-0000-0000-0000DA2F0000}"/>
    <cellStyle name="Percent 3 2 2 4 2 5 2 2" xfId="18779" xr:uid="{00000000-0005-0000-0000-0000DB2F0000}"/>
    <cellStyle name="Percent 3 2 2 4 2 5 3" xfId="14370" xr:uid="{00000000-0005-0000-0000-0000DC2F0000}"/>
    <cellStyle name="Percent 3 2 2 4 2 6" xfId="8345" xr:uid="{00000000-0005-0000-0000-0000DD2F0000}"/>
    <cellStyle name="Percent 3 2 2 4 2 6 2" xfId="16822" xr:uid="{00000000-0005-0000-0000-0000DE2F0000}"/>
    <cellStyle name="Percent 3 2 2 4 2 7" xfId="21648" xr:uid="{00000000-0005-0000-0000-0000DF2F0000}"/>
    <cellStyle name="Percent 3 2 2 4 3" xfId="2854" xr:uid="{00000000-0005-0000-0000-0000E02F0000}"/>
    <cellStyle name="Percent 3 2 2 4 3 2" xfId="2855" xr:uid="{00000000-0005-0000-0000-0000E12F0000}"/>
    <cellStyle name="Percent 3 2 2 4 3 2 2" xfId="5787" xr:uid="{00000000-0005-0000-0000-0000E22F0000}"/>
    <cellStyle name="Percent 3 2 2 4 3 2 2 2" xfId="11755" xr:uid="{00000000-0005-0000-0000-0000E32F0000}"/>
    <cellStyle name="Percent 3 2 2 4 3 2 2 2 2" xfId="19713" xr:uid="{00000000-0005-0000-0000-0000E42F0000}"/>
    <cellStyle name="Percent 3 2 2 4 3 2 2 3" xfId="15304" xr:uid="{00000000-0005-0000-0000-0000E52F0000}"/>
    <cellStyle name="Percent 3 2 2 4 3 3" xfId="7174" xr:uid="{00000000-0005-0000-0000-0000E62F0000}"/>
    <cellStyle name="Percent 3 2 2 4 3 3 2" xfId="12694" xr:uid="{00000000-0005-0000-0000-0000E72F0000}"/>
    <cellStyle name="Percent 3 2 2 4 3 3 2 2" xfId="20645" xr:uid="{00000000-0005-0000-0000-0000E82F0000}"/>
    <cellStyle name="Percent 3 2 2 4 3 3 3" xfId="16237" xr:uid="{00000000-0005-0000-0000-0000E92F0000}"/>
    <cellStyle name="Percent 3 2 2 4 3 4" xfId="4769" xr:uid="{00000000-0005-0000-0000-0000EA2F0000}"/>
    <cellStyle name="Percent 3 2 2 4 3 4 2" xfId="10813" xr:uid="{00000000-0005-0000-0000-0000EB2F0000}"/>
    <cellStyle name="Percent 3 2 2 4 3 4 2 2" xfId="18781" xr:uid="{00000000-0005-0000-0000-0000EC2F0000}"/>
    <cellStyle name="Percent 3 2 2 4 3 4 3" xfId="14372" xr:uid="{00000000-0005-0000-0000-0000ED2F0000}"/>
    <cellStyle name="Percent 3 2 2 4 3 5" xfId="8343" xr:uid="{00000000-0005-0000-0000-0000EE2F0000}"/>
    <cellStyle name="Percent 3 2 2 4 3 5 2" xfId="16820" xr:uid="{00000000-0005-0000-0000-0000EF2F0000}"/>
    <cellStyle name="Percent 3 2 2 4 3 6" xfId="21650" xr:uid="{00000000-0005-0000-0000-0000F02F0000}"/>
    <cellStyle name="Percent 3 2 2 4 4" xfId="2856" xr:uid="{00000000-0005-0000-0000-0000F12F0000}"/>
    <cellStyle name="Percent 3 2 2 4 4 2" xfId="5784" xr:uid="{00000000-0005-0000-0000-0000F22F0000}"/>
    <cellStyle name="Percent 3 2 2 4 4 2 2" xfId="11752" xr:uid="{00000000-0005-0000-0000-0000F32F0000}"/>
    <cellStyle name="Percent 3 2 2 4 4 2 2 2" xfId="19710" xr:uid="{00000000-0005-0000-0000-0000F42F0000}"/>
    <cellStyle name="Percent 3 2 2 4 4 2 3" xfId="15301" xr:uid="{00000000-0005-0000-0000-0000F52F0000}"/>
    <cellStyle name="Percent 3 2 2 4 5" xfId="7171" xr:uid="{00000000-0005-0000-0000-0000F62F0000}"/>
    <cellStyle name="Percent 3 2 2 4 5 2" xfId="12691" xr:uid="{00000000-0005-0000-0000-0000F72F0000}"/>
    <cellStyle name="Percent 3 2 2 4 5 2 2" xfId="20642" xr:uid="{00000000-0005-0000-0000-0000F82F0000}"/>
    <cellStyle name="Percent 3 2 2 4 5 3" xfId="16234" xr:uid="{00000000-0005-0000-0000-0000F92F0000}"/>
    <cellStyle name="Percent 3 2 2 4 6" xfId="4766" xr:uid="{00000000-0005-0000-0000-0000FA2F0000}"/>
    <cellStyle name="Percent 3 2 2 4 6 2" xfId="10810" xr:uid="{00000000-0005-0000-0000-0000FB2F0000}"/>
    <cellStyle name="Percent 3 2 2 4 6 2 2" xfId="18778" xr:uid="{00000000-0005-0000-0000-0000FC2F0000}"/>
    <cellStyle name="Percent 3 2 2 4 6 3" xfId="14369" xr:uid="{00000000-0005-0000-0000-0000FD2F0000}"/>
    <cellStyle name="Percent 3 2 2 4 7" xfId="8346" xr:uid="{00000000-0005-0000-0000-0000FE2F0000}"/>
    <cellStyle name="Percent 3 2 2 4 7 2" xfId="16823" xr:uid="{00000000-0005-0000-0000-0000FF2F0000}"/>
    <cellStyle name="Percent 3 2 2 4 8" xfId="21647" xr:uid="{00000000-0005-0000-0000-000000300000}"/>
    <cellStyle name="Percent 3 2 2 5" xfId="2857" xr:uid="{00000000-0005-0000-0000-000001300000}"/>
    <cellStyle name="Percent 3 2 2 5 2" xfId="2858" xr:uid="{00000000-0005-0000-0000-000002300000}"/>
    <cellStyle name="Percent 3 2 2 5 2 2" xfId="2859" xr:uid="{00000000-0005-0000-0000-000003300000}"/>
    <cellStyle name="Percent 3 2 2 5 2 2 2" xfId="5789" xr:uid="{00000000-0005-0000-0000-000004300000}"/>
    <cellStyle name="Percent 3 2 2 5 2 2 2 2" xfId="11757" xr:uid="{00000000-0005-0000-0000-000005300000}"/>
    <cellStyle name="Percent 3 2 2 5 2 2 2 2 2" xfId="19715" xr:uid="{00000000-0005-0000-0000-000006300000}"/>
    <cellStyle name="Percent 3 2 2 5 2 2 2 3" xfId="15306" xr:uid="{00000000-0005-0000-0000-000007300000}"/>
    <cellStyle name="Percent 3 2 2 5 2 3" xfId="7176" xr:uid="{00000000-0005-0000-0000-000008300000}"/>
    <cellStyle name="Percent 3 2 2 5 2 3 2" xfId="12696" xr:uid="{00000000-0005-0000-0000-000009300000}"/>
    <cellStyle name="Percent 3 2 2 5 2 3 2 2" xfId="20647" xr:uid="{00000000-0005-0000-0000-00000A300000}"/>
    <cellStyle name="Percent 3 2 2 5 2 3 3" xfId="16239" xr:uid="{00000000-0005-0000-0000-00000B300000}"/>
    <cellStyle name="Percent 3 2 2 5 2 4" xfId="4771" xr:uid="{00000000-0005-0000-0000-00000C300000}"/>
    <cellStyle name="Percent 3 2 2 5 2 4 2" xfId="10815" xr:uid="{00000000-0005-0000-0000-00000D300000}"/>
    <cellStyle name="Percent 3 2 2 5 2 4 2 2" xfId="18783" xr:uid="{00000000-0005-0000-0000-00000E300000}"/>
    <cellStyle name="Percent 3 2 2 5 2 4 3" xfId="14374" xr:uid="{00000000-0005-0000-0000-00000F300000}"/>
    <cellStyle name="Percent 3 2 2 5 2 5" xfId="8341" xr:uid="{00000000-0005-0000-0000-000010300000}"/>
    <cellStyle name="Percent 3 2 2 5 2 5 2" xfId="16818" xr:uid="{00000000-0005-0000-0000-000011300000}"/>
    <cellStyle name="Percent 3 2 2 5 2 6" xfId="21652" xr:uid="{00000000-0005-0000-0000-000012300000}"/>
    <cellStyle name="Percent 3 2 2 5 3" xfId="2860" xr:uid="{00000000-0005-0000-0000-000013300000}"/>
    <cellStyle name="Percent 3 2 2 5 3 2" xfId="5788" xr:uid="{00000000-0005-0000-0000-000014300000}"/>
    <cellStyle name="Percent 3 2 2 5 3 2 2" xfId="11756" xr:uid="{00000000-0005-0000-0000-000015300000}"/>
    <cellStyle name="Percent 3 2 2 5 3 2 2 2" xfId="19714" xr:uid="{00000000-0005-0000-0000-000016300000}"/>
    <cellStyle name="Percent 3 2 2 5 3 2 3" xfId="15305" xr:uid="{00000000-0005-0000-0000-000017300000}"/>
    <cellStyle name="Percent 3 2 2 5 4" xfId="7175" xr:uid="{00000000-0005-0000-0000-000018300000}"/>
    <cellStyle name="Percent 3 2 2 5 4 2" xfId="12695" xr:uid="{00000000-0005-0000-0000-000019300000}"/>
    <cellStyle name="Percent 3 2 2 5 4 2 2" xfId="20646" xr:uid="{00000000-0005-0000-0000-00001A300000}"/>
    <cellStyle name="Percent 3 2 2 5 4 3" xfId="16238" xr:uid="{00000000-0005-0000-0000-00001B300000}"/>
    <cellStyle name="Percent 3 2 2 5 5" xfId="4770" xr:uid="{00000000-0005-0000-0000-00001C300000}"/>
    <cellStyle name="Percent 3 2 2 5 5 2" xfId="10814" xr:uid="{00000000-0005-0000-0000-00001D300000}"/>
    <cellStyle name="Percent 3 2 2 5 5 2 2" xfId="18782" xr:uid="{00000000-0005-0000-0000-00001E300000}"/>
    <cellStyle name="Percent 3 2 2 5 5 3" xfId="14373" xr:uid="{00000000-0005-0000-0000-00001F300000}"/>
    <cellStyle name="Percent 3 2 2 5 6" xfId="8342" xr:uid="{00000000-0005-0000-0000-000020300000}"/>
    <cellStyle name="Percent 3 2 2 5 6 2" xfId="16819" xr:uid="{00000000-0005-0000-0000-000021300000}"/>
    <cellStyle name="Percent 3 2 2 5 7" xfId="21651" xr:uid="{00000000-0005-0000-0000-000022300000}"/>
    <cellStyle name="Percent 3 2 2 6" xfId="2861" xr:uid="{00000000-0005-0000-0000-000023300000}"/>
    <cellStyle name="Percent 3 2 2 6 2" xfId="2862" xr:uid="{00000000-0005-0000-0000-000024300000}"/>
    <cellStyle name="Percent 3 2 2 6 2 2" xfId="2863" xr:uid="{00000000-0005-0000-0000-000025300000}"/>
    <cellStyle name="Percent 3 2 2 6 2 2 2" xfId="5791" xr:uid="{00000000-0005-0000-0000-000026300000}"/>
    <cellStyle name="Percent 3 2 2 6 2 2 2 2" xfId="11759" xr:uid="{00000000-0005-0000-0000-000027300000}"/>
    <cellStyle name="Percent 3 2 2 6 2 2 2 2 2" xfId="19717" xr:uid="{00000000-0005-0000-0000-000028300000}"/>
    <cellStyle name="Percent 3 2 2 6 2 2 2 3" xfId="15308" xr:uid="{00000000-0005-0000-0000-000029300000}"/>
    <cellStyle name="Percent 3 2 2 6 2 3" xfId="7178" xr:uid="{00000000-0005-0000-0000-00002A300000}"/>
    <cellStyle name="Percent 3 2 2 6 2 3 2" xfId="12698" xr:uid="{00000000-0005-0000-0000-00002B300000}"/>
    <cellStyle name="Percent 3 2 2 6 2 3 2 2" xfId="20649" xr:uid="{00000000-0005-0000-0000-00002C300000}"/>
    <cellStyle name="Percent 3 2 2 6 2 3 3" xfId="16241" xr:uid="{00000000-0005-0000-0000-00002D300000}"/>
    <cellStyle name="Percent 3 2 2 6 2 4" xfId="4773" xr:uid="{00000000-0005-0000-0000-00002E300000}"/>
    <cellStyle name="Percent 3 2 2 6 2 4 2" xfId="10817" xr:uid="{00000000-0005-0000-0000-00002F300000}"/>
    <cellStyle name="Percent 3 2 2 6 2 4 2 2" xfId="18785" xr:uid="{00000000-0005-0000-0000-000030300000}"/>
    <cellStyle name="Percent 3 2 2 6 2 4 3" xfId="14376" xr:uid="{00000000-0005-0000-0000-000031300000}"/>
    <cellStyle name="Percent 3 2 2 6 2 5" xfId="8339" xr:uid="{00000000-0005-0000-0000-000032300000}"/>
    <cellStyle name="Percent 3 2 2 6 2 5 2" xfId="16816" xr:uid="{00000000-0005-0000-0000-000033300000}"/>
    <cellStyle name="Percent 3 2 2 6 2 6" xfId="21654" xr:uid="{00000000-0005-0000-0000-000034300000}"/>
    <cellStyle name="Percent 3 2 2 6 3" xfId="2864" xr:uid="{00000000-0005-0000-0000-000035300000}"/>
    <cellStyle name="Percent 3 2 2 6 3 2" xfId="5790" xr:uid="{00000000-0005-0000-0000-000036300000}"/>
    <cellStyle name="Percent 3 2 2 6 3 2 2" xfId="11758" xr:uid="{00000000-0005-0000-0000-000037300000}"/>
    <cellStyle name="Percent 3 2 2 6 3 2 2 2" xfId="19716" xr:uid="{00000000-0005-0000-0000-000038300000}"/>
    <cellStyle name="Percent 3 2 2 6 3 2 3" xfId="15307" xr:uid="{00000000-0005-0000-0000-000039300000}"/>
    <cellStyle name="Percent 3 2 2 6 4" xfId="7177" xr:uid="{00000000-0005-0000-0000-00003A300000}"/>
    <cellStyle name="Percent 3 2 2 6 4 2" xfId="12697" xr:uid="{00000000-0005-0000-0000-00003B300000}"/>
    <cellStyle name="Percent 3 2 2 6 4 2 2" xfId="20648" xr:uid="{00000000-0005-0000-0000-00003C300000}"/>
    <cellStyle name="Percent 3 2 2 6 4 3" xfId="16240" xr:uid="{00000000-0005-0000-0000-00003D300000}"/>
    <cellStyle name="Percent 3 2 2 6 5" xfId="4772" xr:uid="{00000000-0005-0000-0000-00003E300000}"/>
    <cellStyle name="Percent 3 2 2 6 5 2" xfId="10816" xr:uid="{00000000-0005-0000-0000-00003F300000}"/>
    <cellStyle name="Percent 3 2 2 6 5 2 2" xfId="18784" xr:uid="{00000000-0005-0000-0000-000040300000}"/>
    <cellStyle name="Percent 3 2 2 6 5 3" xfId="14375" xr:uid="{00000000-0005-0000-0000-000041300000}"/>
    <cellStyle name="Percent 3 2 2 6 6" xfId="8340" xr:uid="{00000000-0005-0000-0000-000042300000}"/>
    <cellStyle name="Percent 3 2 2 6 6 2" xfId="16817" xr:uid="{00000000-0005-0000-0000-000043300000}"/>
    <cellStyle name="Percent 3 2 2 6 7" xfId="21653" xr:uid="{00000000-0005-0000-0000-000044300000}"/>
    <cellStyle name="Percent 3 2 2 7" xfId="2865" xr:uid="{00000000-0005-0000-0000-000045300000}"/>
    <cellStyle name="Percent 3 2 2 7 2" xfId="2866" xr:uid="{00000000-0005-0000-0000-000046300000}"/>
    <cellStyle name="Percent 3 2 2 7 2 2" xfId="5792" xr:uid="{00000000-0005-0000-0000-000047300000}"/>
    <cellStyle name="Percent 3 2 2 7 2 2 2" xfId="11760" xr:uid="{00000000-0005-0000-0000-000048300000}"/>
    <cellStyle name="Percent 3 2 2 7 2 2 2 2" xfId="19718" xr:uid="{00000000-0005-0000-0000-000049300000}"/>
    <cellStyle name="Percent 3 2 2 7 2 2 3" xfId="15309" xr:uid="{00000000-0005-0000-0000-00004A300000}"/>
    <cellStyle name="Percent 3 2 2 7 3" xfId="7179" xr:uid="{00000000-0005-0000-0000-00004B300000}"/>
    <cellStyle name="Percent 3 2 2 7 3 2" xfId="12699" xr:uid="{00000000-0005-0000-0000-00004C300000}"/>
    <cellStyle name="Percent 3 2 2 7 3 2 2" xfId="20650" xr:uid="{00000000-0005-0000-0000-00004D300000}"/>
    <cellStyle name="Percent 3 2 2 7 3 3" xfId="16242" xr:uid="{00000000-0005-0000-0000-00004E300000}"/>
    <cellStyle name="Percent 3 2 2 7 4" xfId="4774" xr:uid="{00000000-0005-0000-0000-00004F300000}"/>
    <cellStyle name="Percent 3 2 2 7 4 2" xfId="10818" xr:uid="{00000000-0005-0000-0000-000050300000}"/>
    <cellStyle name="Percent 3 2 2 7 4 2 2" xfId="18786" xr:uid="{00000000-0005-0000-0000-000051300000}"/>
    <cellStyle name="Percent 3 2 2 7 4 3" xfId="14377" xr:uid="{00000000-0005-0000-0000-000052300000}"/>
    <cellStyle name="Percent 3 2 2 7 5" xfId="8338" xr:uid="{00000000-0005-0000-0000-000053300000}"/>
    <cellStyle name="Percent 3 2 2 7 5 2" xfId="16815" xr:uid="{00000000-0005-0000-0000-000054300000}"/>
    <cellStyle name="Percent 3 2 2 7 6" xfId="21655" xr:uid="{00000000-0005-0000-0000-000055300000}"/>
    <cellStyle name="Percent 3 2 2 8" xfId="2867" xr:uid="{00000000-0005-0000-0000-000056300000}"/>
    <cellStyle name="Percent 3 2 2 8 2" xfId="5775" xr:uid="{00000000-0005-0000-0000-000057300000}"/>
    <cellStyle name="Percent 3 2 2 8 2 2" xfId="11743" xr:uid="{00000000-0005-0000-0000-000058300000}"/>
    <cellStyle name="Percent 3 2 2 8 2 2 2" xfId="19701" xr:uid="{00000000-0005-0000-0000-000059300000}"/>
    <cellStyle name="Percent 3 2 2 8 2 3" xfId="15292" xr:uid="{00000000-0005-0000-0000-00005A300000}"/>
    <cellStyle name="Percent 3 2 2 9" xfId="7162" xr:uid="{00000000-0005-0000-0000-00005B300000}"/>
    <cellStyle name="Percent 3 2 2 9 2" xfId="12682" xr:uid="{00000000-0005-0000-0000-00005C300000}"/>
    <cellStyle name="Percent 3 2 2 9 2 2" xfId="20633" xr:uid="{00000000-0005-0000-0000-00005D300000}"/>
    <cellStyle name="Percent 3 2 2 9 3" xfId="16225" xr:uid="{00000000-0005-0000-0000-00005E300000}"/>
    <cellStyle name="Percent 3 3" xfId="2868" xr:uid="{00000000-0005-0000-0000-00005F300000}"/>
    <cellStyle name="Percent 4" xfId="2869" xr:uid="{00000000-0005-0000-0000-000060300000}"/>
    <cellStyle name="Percent 4 2" xfId="2870" xr:uid="{00000000-0005-0000-0000-000061300000}"/>
    <cellStyle name="Percent 5" xfId="2871" xr:uid="{00000000-0005-0000-0000-000062300000}"/>
    <cellStyle name="Percent 5 2" xfId="2872" xr:uid="{00000000-0005-0000-0000-000063300000}"/>
    <cellStyle name="Percent 5 3" xfId="2873" xr:uid="{00000000-0005-0000-0000-000064300000}"/>
    <cellStyle name="Percent 6" xfId="2874" xr:uid="{00000000-0005-0000-0000-000065300000}"/>
    <cellStyle name="Percent 6 2" xfId="2875" xr:uid="{00000000-0005-0000-0000-000066300000}"/>
    <cellStyle name="Percent 7" xfId="2876" xr:uid="{00000000-0005-0000-0000-000067300000}"/>
    <cellStyle name="Percent 7 2" xfId="2877" xr:uid="{00000000-0005-0000-0000-000068300000}"/>
    <cellStyle name="Percent 8" xfId="2878" xr:uid="{00000000-0005-0000-0000-000069300000}"/>
    <cellStyle name="Percent 9" xfId="2879" xr:uid="{00000000-0005-0000-0000-00006A300000}"/>
    <cellStyle name="Percent 9 2" xfId="2880" xr:uid="{00000000-0005-0000-0000-00006B300000}"/>
    <cellStyle name="Pilkku_BINV" xfId="2881" xr:uid="{00000000-0005-0000-0000-00006C300000}"/>
    <cellStyle name="Pourcentage_TEMPTRAN" xfId="2882" xr:uid="{00000000-0005-0000-0000-00006D300000}"/>
    <cellStyle name="PrePop Currency (0)" xfId="2883" xr:uid="{00000000-0005-0000-0000-00006E300000}"/>
    <cellStyle name="PrePop Currency (2)" xfId="2884" xr:uid="{00000000-0005-0000-0000-00006F300000}"/>
    <cellStyle name="PrePop Units (0)" xfId="2885" xr:uid="{00000000-0005-0000-0000-000070300000}"/>
    <cellStyle name="PrePop Units (1)" xfId="2886" xr:uid="{00000000-0005-0000-0000-000071300000}"/>
    <cellStyle name="PrePop Units (2)" xfId="2887" xr:uid="{00000000-0005-0000-0000-000072300000}"/>
    <cellStyle name="Py?r. luku_BINV" xfId="2888" xr:uid="{00000000-0005-0000-0000-000073300000}"/>
    <cellStyle name="Py?r. valuutta_BINV" xfId="2889" xr:uid="{00000000-0005-0000-0000-000074300000}"/>
    <cellStyle name="Qt้ calcul้es" xfId="2890" xr:uid="{00000000-0005-0000-0000-000075300000}"/>
    <cellStyle name="Qt้ calcul้es 2" xfId="2891" xr:uid="{00000000-0005-0000-0000-000076300000}"/>
    <cellStyle name="Qt้ calcul้es 2 2" xfId="8834" xr:uid="{00000000-0005-0000-0000-000077300000}"/>
    <cellStyle name="Qt้ calcul้es 3" xfId="8833" xr:uid="{00000000-0005-0000-0000-000078300000}"/>
    <cellStyle name="QT้ entr้es" xfId="2892" xr:uid="{00000000-0005-0000-0000-000079300000}"/>
    <cellStyle name="Quantity" xfId="2893" xr:uid="{00000000-0005-0000-0000-00007A300000}"/>
    <cellStyle name="Quantity 2" xfId="2894" xr:uid="{00000000-0005-0000-0000-00007B300000}"/>
    <cellStyle name="Quantity 3" xfId="2895" xr:uid="{00000000-0005-0000-0000-00007C300000}"/>
    <cellStyle name="Quantity 4" xfId="2896" xr:uid="{00000000-0005-0000-0000-00007D300000}"/>
    <cellStyle name="Quantity 5" xfId="2897" xr:uid="{00000000-0005-0000-0000-00007E300000}"/>
    <cellStyle name="Quantity 6" xfId="2898" xr:uid="{00000000-0005-0000-0000-00007F300000}"/>
    <cellStyle name="Quantity 7" xfId="2899" xr:uid="{00000000-0005-0000-0000-000080300000}"/>
    <cellStyle name="Quantity 8" xfId="2900" xr:uid="{00000000-0005-0000-0000-000081300000}"/>
    <cellStyle name="Quantity 9" xfId="2901" xr:uid="{00000000-0005-0000-0000-000082300000}"/>
    <cellStyle name="report_title" xfId="2902" xr:uid="{00000000-0005-0000-0000-000083300000}"/>
    <cellStyle name="Reset  - Style7" xfId="2903" xr:uid="{00000000-0005-0000-0000-000084300000}"/>
    <cellStyle name="RevList" xfId="2904" xr:uid="{00000000-0005-0000-0000-000085300000}"/>
    <cellStyle name="SCH1" xfId="2905" xr:uid="{00000000-0005-0000-0000-000086300000}"/>
    <cellStyle name="shade" xfId="2906" xr:uid="{00000000-0005-0000-0000-000087300000}"/>
    <cellStyle name="Sheet Title" xfId="2907" xr:uid="{00000000-0005-0000-0000-000088300000}"/>
    <cellStyle name="Special" xfId="2908" xr:uid="{00000000-0005-0000-0000-000089300000}"/>
    <cellStyle name="Standard_4710.0000" xfId="2909" xr:uid="{00000000-0005-0000-0000-00008A300000}"/>
    <cellStyle name="Style 1" xfId="2910" xr:uid="{00000000-0005-0000-0000-00008B300000}"/>
    <cellStyle name="Style 1 2" xfId="2911" xr:uid="{00000000-0005-0000-0000-00008C300000}"/>
    <cellStyle name="Style 2" xfId="2912" xr:uid="{00000000-0005-0000-0000-00008D300000}"/>
    <cellStyle name="Style 3" xfId="2913" xr:uid="{00000000-0005-0000-0000-00008E300000}"/>
    <cellStyle name="Style 4" xfId="2914" xr:uid="{00000000-0005-0000-0000-00008F300000}"/>
    <cellStyle name="subhead" xfId="2915" xr:uid="{00000000-0005-0000-0000-000090300000}"/>
    <cellStyle name="SubHeading" xfId="2916" xr:uid="{00000000-0005-0000-0000-000091300000}"/>
    <cellStyle name="Subtotal" xfId="2917" xr:uid="{00000000-0005-0000-0000-000092300000}"/>
    <cellStyle name="SumData" xfId="2918" xr:uid="{00000000-0005-0000-0000-000093300000}"/>
    <cellStyle name="Table  - Style6" xfId="2919" xr:uid="{00000000-0005-0000-0000-000094300000}"/>
    <cellStyle name="Table  - Style6 2" xfId="2920" xr:uid="{00000000-0005-0000-0000-000095300000}"/>
    <cellStyle name="Table  - Style6 3" xfId="2921" xr:uid="{00000000-0005-0000-0000-000096300000}"/>
    <cellStyle name="Table  - Style6 4" xfId="2922" xr:uid="{00000000-0005-0000-0000-000097300000}"/>
    <cellStyle name="Table  - Style6 5" xfId="2923" xr:uid="{00000000-0005-0000-0000-000098300000}"/>
    <cellStyle name="Text Indent A" xfId="2924" xr:uid="{00000000-0005-0000-0000-000099300000}"/>
    <cellStyle name="Text Indent B" xfId="2925" xr:uid="{00000000-0005-0000-0000-00009A300000}"/>
    <cellStyle name="Text Indent C" xfId="2926" xr:uid="{00000000-0005-0000-0000-00009B300000}"/>
    <cellStyle name="thai" xfId="2927" xr:uid="{00000000-0005-0000-0000-00009C300000}"/>
    <cellStyle name="Title" xfId="2928" xr:uid="{00000000-0005-0000-0000-00009D300000}"/>
    <cellStyle name="Title  - Style1" xfId="2929" xr:uid="{00000000-0005-0000-0000-00009E300000}"/>
    <cellStyle name="Title 1" xfId="2930" xr:uid="{00000000-0005-0000-0000-00009F300000}"/>
    <cellStyle name="Title 10" xfId="2931" xr:uid="{00000000-0005-0000-0000-0000A0300000}"/>
    <cellStyle name="Title 100" xfId="7847" xr:uid="{00000000-0005-0000-0000-0000A1300000}"/>
    <cellStyle name="Title 101" xfId="7125" xr:uid="{00000000-0005-0000-0000-0000A2300000}"/>
    <cellStyle name="Title 102" xfId="7982" xr:uid="{00000000-0005-0000-0000-0000A3300000}"/>
    <cellStyle name="Title 103" xfId="7986" xr:uid="{00000000-0005-0000-0000-0000A4300000}"/>
    <cellStyle name="Title 104" xfId="7989" xr:uid="{00000000-0005-0000-0000-0000A5300000}"/>
    <cellStyle name="Title 105" xfId="7992" xr:uid="{00000000-0005-0000-0000-0000A6300000}"/>
    <cellStyle name="Title 106" xfId="7995" xr:uid="{00000000-0005-0000-0000-0000A7300000}"/>
    <cellStyle name="Title 107" xfId="7998" xr:uid="{00000000-0005-0000-0000-0000A8300000}"/>
    <cellStyle name="Title 108" xfId="8001" xr:uid="{00000000-0005-0000-0000-0000A9300000}"/>
    <cellStyle name="Title 109" xfId="8004" xr:uid="{00000000-0005-0000-0000-0000AA300000}"/>
    <cellStyle name="Title 11" xfId="2932" xr:uid="{00000000-0005-0000-0000-0000AB300000}"/>
    <cellStyle name="Title 110" xfId="8007" xr:uid="{00000000-0005-0000-0000-0000AC300000}"/>
    <cellStyle name="Title 111" xfId="8010" xr:uid="{00000000-0005-0000-0000-0000AD300000}"/>
    <cellStyle name="Title 112" xfId="8013" xr:uid="{00000000-0005-0000-0000-0000AE300000}"/>
    <cellStyle name="Title 113" xfId="8016" xr:uid="{00000000-0005-0000-0000-0000AF300000}"/>
    <cellStyle name="Title 114" xfId="8019" xr:uid="{00000000-0005-0000-0000-0000B0300000}"/>
    <cellStyle name="Title 115" xfId="8022" xr:uid="{00000000-0005-0000-0000-0000B1300000}"/>
    <cellStyle name="Title 116" xfId="8025" xr:uid="{00000000-0005-0000-0000-0000B2300000}"/>
    <cellStyle name="Title 117" xfId="8028" xr:uid="{00000000-0005-0000-0000-0000B3300000}"/>
    <cellStyle name="Title 118" xfId="8031" xr:uid="{00000000-0005-0000-0000-0000B4300000}"/>
    <cellStyle name="Title 119" xfId="8034" xr:uid="{00000000-0005-0000-0000-0000B5300000}"/>
    <cellStyle name="Title 12" xfId="2933" xr:uid="{00000000-0005-0000-0000-0000B6300000}"/>
    <cellStyle name="Title 120" xfId="8037" xr:uid="{00000000-0005-0000-0000-0000B7300000}"/>
    <cellStyle name="Title 121" xfId="8040" xr:uid="{00000000-0005-0000-0000-0000B8300000}"/>
    <cellStyle name="Title 122" xfId="8043" xr:uid="{00000000-0005-0000-0000-0000B9300000}"/>
    <cellStyle name="Title 123" xfId="8046" xr:uid="{00000000-0005-0000-0000-0000BA300000}"/>
    <cellStyle name="Title 124" xfId="8049" xr:uid="{00000000-0005-0000-0000-0000BB300000}"/>
    <cellStyle name="Title 125" xfId="8052" xr:uid="{00000000-0005-0000-0000-0000BC300000}"/>
    <cellStyle name="Title 126" xfId="8055" xr:uid="{00000000-0005-0000-0000-0000BD300000}"/>
    <cellStyle name="Title 127" xfId="8058" xr:uid="{00000000-0005-0000-0000-0000BE300000}"/>
    <cellStyle name="Title 128" xfId="8061" xr:uid="{00000000-0005-0000-0000-0000BF300000}"/>
    <cellStyle name="Title 129" xfId="8064" xr:uid="{00000000-0005-0000-0000-0000C0300000}"/>
    <cellStyle name="Title 13" xfId="2934" xr:uid="{00000000-0005-0000-0000-0000C1300000}"/>
    <cellStyle name="Title 14" xfId="2935" xr:uid="{00000000-0005-0000-0000-0000C2300000}"/>
    <cellStyle name="Title 15" xfId="2936" xr:uid="{00000000-0005-0000-0000-0000C3300000}"/>
    <cellStyle name="Title 16" xfId="2937" xr:uid="{00000000-0005-0000-0000-0000C4300000}"/>
    <cellStyle name="Title 17" xfId="2938" xr:uid="{00000000-0005-0000-0000-0000C5300000}"/>
    <cellStyle name="Title 18" xfId="2939" xr:uid="{00000000-0005-0000-0000-0000C6300000}"/>
    <cellStyle name="Title 19" xfId="2940" xr:uid="{00000000-0005-0000-0000-0000C7300000}"/>
    <cellStyle name="Title 2" xfId="2941" xr:uid="{00000000-0005-0000-0000-0000C8300000}"/>
    <cellStyle name="Title 2 2" xfId="2942" xr:uid="{00000000-0005-0000-0000-0000C9300000}"/>
    <cellStyle name="Title 20" xfId="2943" xr:uid="{00000000-0005-0000-0000-0000CA300000}"/>
    <cellStyle name="Title 21" xfId="5316" xr:uid="{00000000-0005-0000-0000-0000CB300000}"/>
    <cellStyle name="Title 22" xfId="6275" xr:uid="{00000000-0005-0000-0000-0000CC300000}"/>
    <cellStyle name="Title 23" xfId="6294" xr:uid="{00000000-0005-0000-0000-0000CD300000}"/>
    <cellStyle name="Title 24" xfId="5870" xr:uid="{00000000-0005-0000-0000-0000CE300000}"/>
    <cellStyle name="Title 25" xfId="6285" xr:uid="{00000000-0005-0000-0000-0000CF300000}"/>
    <cellStyle name="Title 26" xfId="6319" xr:uid="{00000000-0005-0000-0000-0000D0300000}"/>
    <cellStyle name="Title 27" xfId="7720" xr:uid="{00000000-0005-0000-0000-0000D1300000}"/>
    <cellStyle name="Title 28" xfId="7940" xr:uid="{00000000-0005-0000-0000-0000D2300000}"/>
    <cellStyle name="Title 29" xfId="7305" xr:uid="{00000000-0005-0000-0000-0000D3300000}"/>
    <cellStyle name="Title 3" xfId="2944" xr:uid="{00000000-0005-0000-0000-0000D4300000}"/>
    <cellStyle name="Title 30" xfId="7912" xr:uid="{00000000-0005-0000-0000-0000D5300000}"/>
    <cellStyle name="Title 31" xfId="7215" xr:uid="{00000000-0005-0000-0000-0000D6300000}"/>
    <cellStyle name="Title 32" xfId="7886" xr:uid="{00000000-0005-0000-0000-0000D7300000}"/>
    <cellStyle name="Title 33" xfId="7197" xr:uid="{00000000-0005-0000-0000-0000D8300000}"/>
    <cellStyle name="Title 34" xfId="7863" xr:uid="{00000000-0005-0000-0000-0000D9300000}"/>
    <cellStyle name="Title 35" xfId="7160" xr:uid="{00000000-0005-0000-0000-0000DA300000}"/>
    <cellStyle name="Title 36" xfId="7846" xr:uid="{00000000-0005-0000-0000-0000DB300000}"/>
    <cellStyle name="Title 37" xfId="7981" xr:uid="{00000000-0005-0000-0000-0000DC300000}"/>
    <cellStyle name="Title 38" xfId="7830" xr:uid="{00000000-0005-0000-0000-0000DD300000}"/>
    <cellStyle name="Title 39" xfId="6318" xr:uid="{00000000-0005-0000-0000-0000DE300000}"/>
    <cellStyle name="Title 4" xfId="2945" xr:uid="{00000000-0005-0000-0000-0000DF300000}"/>
    <cellStyle name="Title 40" xfId="7815" xr:uid="{00000000-0005-0000-0000-0000E0300000}"/>
    <cellStyle name="Title 41" xfId="6983" xr:uid="{00000000-0005-0000-0000-0000E1300000}"/>
    <cellStyle name="Title 42" xfId="7801" xr:uid="{00000000-0005-0000-0000-0000E2300000}"/>
    <cellStyle name="Title 43" xfId="6886" xr:uid="{00000000-0005-0000-0000-0000E3300000}"/>
    <cellStyle name="Title 44" xfId="7952" xr:uid="{00000000-0005-0000-0000-0000E4300000}"/>
    <cellStyle name="Title 45" xfId="7724" xr:uid="{00000000-0005-0000-0000-0000E5300000}"/>
    <cellStyle name="Title 46" xfId="7921" xr:uid="{00000000-0005-0000-0000-0000E6300000}"/>
    <cellStyle name="Title 47" xfId="7309" xr:uid="{00000000-0005-0000-0000-0000E7300000}"/>
    <cellStyle name="Title 48" xfId="7895" xr:uid="{00000000-0005-0000-0000-0000E8300000}"/>
    <cellStyle name="Title 49" xfId="6780" xr:uid="{00000000-0005-0000-0000-0000E9300000}"/>
    <cellStyle name="Title 5" xfId="2946" xr:uid="{00000000-0005-0000-0000-0000EA300000}"/>
    <cellStyle name="Title 50" xfId="7871" xr:uid="{00000000-0005-0000-0000-0000EB300000}"/>
    <cellStyle name="Title 51" xfId="6751" xr:uid="{00000000-0005-0000-0000-0000EC300000}"/>
    <cellStyle name="Title 52" xfId="7750" xr:uid="{00000000-0005-0000-0000-0000ED300000}"/>
    <cellStyle name="Title 53" xfId="6740" xr:uid="{00000000-0005-0000-0000-0000EE300000}"/>
    <cellStyle name="Title 54" xfId="7742" xr:uid="{00000000-0005-0000-0000-0000EF300000}"/>
    <cellStyle name="Title 55" xfId="6730" xr:uid="{00000000-0005-0000-0000-0000F0300000}"/>
    <cellStyle name="Title 56" xfId="7949" xr:uid="{00000000-0005-0000-0000-0000F1300000}"/>
    <cellStyle name="Title 57" xfId="6720" xr:uid="{00000000-0005-0000-0000-0000F2300000}"/>
    <cellStyle name="Title 58" xfId="7918" xr:uid="{00000000-0005-0000-0000-0000F3300000}"/>
    <cellStyle name="Title 59" xfId="6711" xr:uid="{00000000-0005-0000-0000-0000F4300000}"/>
    <cellStyle name="Title 6" xfId="2947" xr:uid="{00000000-0005-0000-0000-0000F5300000}"/>
    <cellStyle name="Title 60" xfId="7892" xr:uid="{00000000-0005-0000-0000-0000F6300000}"/>
    <cellStyle name="Title 61" xfId="6704" xr:uid="{00000000-0005-0000-0000-0000F7300000}"/>
    <cellStyle name="Title 62" xfId="7868" xr:uid="{00000000-0005-0000-0000-0000F8300000}"/>
    <cellStyle name="Title 63" xfId="6698" xr:uid="{00000000-0005-0000-0000-0000F9300000}"/>
    <cellStyle name="Title 64" xfId="7193" xr:uid="{00000000-0005-0000-0000-0000FA300000}"/>
    <cellStyle name="Title 65" xfId="6692" xr:uid="{00000000-0005-0000-0000-0000FB300000}"/>
    <cellStyle name="Title 66" xfId="7136" xr:uid="{00000000-0005-0000-0000-0000FC300000}"/>
    <cellStyle name="Title 67" xfId="7973" xr:uid="{00000000-0005-0000-0000-0000FD300000}"/>
    <cellStyle name="Title 68" xfId="7121" xr:uid="{00000000-0005-0000-0000-0000FE300000}"/>
    <cellStyle name="Title 69" xfId="7978" xr:uid="{00000000-0005-0000-0000-0000FF300000}"/>
    <cellStyle name="Title 7" xfId="2948" xr:uid="{00000000-0005-0000-0000-000000310000}"/>
    <cellStyle name="Title 70" xfId="7105" xr:uid="{00000000-0005-0000-0000-000001310000}"/>
    <cellStyle name="Title 71" xfId="7814" xr:uid="{00000000-0005-0000-0000-000002310000}"/>
    <cellStyle name="Title 72" xfId="6980" xr:uid="{00000000-0005-0000-0000-000003310000}"/>
    <cellStyle name="Title 73" xfId="7799" xr:uid="{00000000-0005-0000-0000-000004310000}"/>
    <cellStyle name="Title 74" xfId="6883" xr:uid="{00000000-0005-0000-0000-000005310000}"/>
    <cellStyle name="Title 75" xfId="7786" xr:uid="{00000000-0005-0000-0000-000006310000}"/>
    <cellStyle name="Title 76" xfId="6835" xr:uid="{00000000-0005-0000-0000-000007310000}"/>
    <cellStyle name="Title 77" xfId="7775" xr:uid="{00000000-0005-0000-0000-000008310000}"/>
    <cellStyle name="Title 78" xfId="6788" xr:uid="{00000000-0005-0000-0000-000009310000}"/>
    <cellStyle name="Title 79" xfId="7766" xr:uid="{00000000-0005-0000-0000-00000A310000}"/>
    <cellStyle name="Title 8" xfId="2949" xr:uid="{00000000-0005-0000-0000-00000B310000}"/>
    <cellStyle name="Title 80" xfId="6759" xr:uid="{00000000-0005-0000-0000-00000C310000}"/>
    <cellStyle name="Title 81" xfId="7757" xr:uid="{00000000-0005-0000-0000-00000D310000}"/>
    <cellStyle name="Title 82" xfId="6748" xr:uid="{00000000-0005-0000-0000-00000E310000}"/>
    <cellStyle name="Title 83" xfId="7748" xr:uid="{00000000-0005-0000-0000-00000F310000}"/>
    <cellStyle name="Title 84" xfId="6738" xr:uid="{00000000-0005-0000-0000-000010310000}"/>
    <cellStyle name="Title 85" xfId="7740" xr:uid="{00000000-0005-0000-0000-000011310000}"/>
    <cellStyle name="Title 86" xfId="6729" xr:uid="{00000000-0005-0000-0000-000012310000}"/>
    <cellStyle name="Title 87" xfId="6341" xr:uid="{00000000-0005-0000-0000-000013310000}"/>
    <cellStyle name="Title 88" xfId="6719" xr:uid="{00000000-0005-0000-0000-000014310000}"/>
    <cellStyle name="Title 89" xfId="7426" xr:uid="{00000000-0005-0000-0000-000015310000}"/>
    <cellStyle name="Title 9" xfId="2950" xr:uid="{00000000-0005-0000-0000-000016310000}"/>
    <cellStyle name="Title 90" xfId="7934" xr:uid="{00000000-0005-0000-0000-000017310000}"/>
    <cellStyle name="Title 91" xfId="6321" xr:uid="{00000000-0005-0000-0000-000018310000}"/>
    <cellStyle name="Title 92" xfId="7907" xr:uid="{00000000-0005-0000-0000-000019310000}"/>
    <cellStyle name="Title 93" xfId="7210" xr:uid="{00000000-0005-0000-0000-00001A310000}"/>
    <cellStyle name="Title 94" xfId="7882" xr:uid="{00000000-0005-0000-0000-00001B310000}"/>
    <cellStyle name="Title 95" xfId="7192" xr:uid="{00000000-0005-0000-0000-00001C310000}"/>
    <cellStyle name="Title 96" xfId="6691" xr:uid="{00000000-0005-0000-0000-00001D310000}"/>
    <cellStyle name="Title 97" xfId="7134" xr:uid="{00000000-0005-0000-0000-00001E310000}"/>
    <cellStyle name="Title 98" xfId="6685" xr:uid="{00000000-0005-0000-0000-00001F310000}"/>
    <cellStyle name="Title 99" xfId="6370" xr:uid="{00000000-0005-0000-0000-000020310000}"/>
    <cellStyle name="Title_Book1" xfId="2951" xr:uid="{00000000-0005-0000-0000-000021310000}"/>
    <cellStyle name="Total" xfId="2952" xr:uid="{00000000-0005-0000-0000-000022310000}"/>
    <cellStyle name="Total 10" xfId="2953" xr:uid="{00000000-0005-0000-0000-000023310000}"/>
    <cellStyle name="Total 10 2" xfId="9580" xr:uid="{00000000-0005-0000-0000-000024310000}"/>
    <cellStyle name="Total 11" xfId="2954" xr:uid="{00000000-0005-0000-0000-000025310000}"/>
    <cellStyle name="Total 11 2" xfId="9971" xr:uid="{00000000-0005-0000-0000-000026310000}"/>
    <cellStyle name="Total 2" xfId="2955" xr:uid="{00000000-0005-0000-0000-000027310000}"/>
    <cellStyle name="Total 2 10" xfId="2956" xr:uid="{00000000-0005-0000-0000-000028310000}"/>
    <cellStyle name="Total 2 10 2" xfId="9366" xr:uid="{00000000-0005-0000-0000-000029310000}"/>
    <cellStyle name="Total 2 11" xfId="2957" xr:uid="{00000000-0005-0000-0000-00002A310000}"/>
    <cellStyle name="Total 2 11 2" xfId="8853" xr:uid="{00000000-0005-0000-0000-00002B310000}"/>
    <cellStyle name="Total 2 12" xfId="8208" xr:uid="{00000000-0005-0000-0000-00002C310000}"/>
    <cellStyle name="Total 2 2" xfId="2958" xr:uid="{00000000-0005-0000-0000-00002D310000}"/>
    <cellStyle name="Total 2 2 2" xfId="2959" xr:uid="{00000000-0005-0000-0000-00002E310000}"/>
    <cellStyle name="Total 2 2 2 2" xfId="8854" xr:uid="{00000000-0005-0000-0000-00002F310000}"/>
    <cellStyle name="Total 2 2 3" xfId="2960" xr:uid="{00000000-0005-0000-0000-000030310000}"/>
    <cellStyle name="Total 2 2 3 2" xfId="9364" xr:uid="{00000000-0005-0000-0000-000031310000}"/>
    <cellStyle name="Total 2 2 4" xfId="9581" xr:uid="{00000000-0005-0000-0000-000032310000}"/>
    <cellStyle name="Total 2 3" xfId="2961" xr:uid="{00000000-0005-0000-0000-000033310000}"/>
    <cellStyle name="Total 2 3 2" xfId="2962" xr:uid="{00000000-0005-0000-0000-000034310000}"/>
    <cellStyle name="Total 2 3 2 2" xfId="9362" xr:uid="{00000000-0005-0000-0000-000035310000}"/>
    <cellStyle name="Total 2 3 3" xfId="9363" xr:uid="{00000000-0005-0000-0000-000036310000}"/>
    <cellStyle name="Total 2 4" xfId="2963" xr:uid="{00000000-0005-0000-0000-000037310000}"/>
    <cellStyle name="Total 2 4 2" xfId="2964" xr:uid="{00000000-0005-0000-0000-000038310000}"/>
    <cellStyle name="Total 2 4 2 2" xfId="9360" xr:uid="{00000000-0005-0000-0000-000039310000}"/>
    <cellStyle name="Total 2 4 3" xfId="9361" xr:uid="{00000000-0005-0000-0000-00003A310000}"/>
    <cellStyle name="Total 2 5" xfId="2965" xr:uid="{00000000-0005-0000-0000-00003B310000}"/>
    <cellStyle name="Total 2 5 2" xfId="2966" xr:uid="{00000000-0005-0000-0000-00003C310000}"/>
    <cellStyle name="Total 2 5 2 2" xfId="9358" xr:uid="{00000000-0005-0000-0000-00003D310000}"/>
    <cellStyle name="Total 2 5 3" xfId="9359" xr:uid="{00000000-0005-0000-0000-00003E310000}"/>
    <cellStyle name="Total 2 6" xfId="2967" xr:uid="{00000000-0005-0000-0000-00003F310000}"/>
    <cellStyle name="Total 2 6 2" xfId="2968" xr:uid="{00000000-0005-0000-0000-000040310000}"/>
    <cellStyle name="Total 2 6 2 2" xfId="9356" xr:uid="{00000000-0005-0000-0000-000041310000}"/>
    <cellStyle name="Total 2 6 3" xfId="9357" xr:uid="{00000000-0005-0000-0000-000042310000}"/>
    <cellStyle name="Total 2 7" xfId="2969" xr:uid="{00000000-0005-0000-0000-000043310000}"/>
    <cellStyle name="Total 2 7 2" xfId="2970" xr:uid="{00000000-0005-0000-0000-000044310000}"/>
    <cellStyle name="Total 2 7 2 2" xfId="8855" xr:uid="{00000000-0005-0000-0000-000045310000}"/>
    <cellStyle name="Total 2 7 3" xfId="9355" xr:uid="{00000000-0005-0000-0000-000046310000}"/>
    <cellStyle name="Total 2 8" xfId="2971" xr:uid="{00000000-0005-0000-0000-000047310000}"/>
    <cellStyle name="Total 2 8 2" xfId="2972" xr:uid="{00000000-0005-0000-0000-000048310000}"/>
    <cellStyle name="Total 2 8 2 2" xfId="9353" xr:uid="{00000000-0005-0000-0000-000049310000}"/>
    <cellStyle name="Total 2 8 3" xfId="9354" xr:uid="{00000000-0005-0000-0000-00004A310000}"/>
    <cellStyle name="Total 2 9" xfId="2973" xr:uid="{00000000-0005-0000-0000-00004B310000}"/>
    <cellStyle name="Total 2 9 2" xfId="2974" xr:uid="{00000000-0005-0000-0000-00004C310000}"/>
    <cellStyle name="Total 2 9 2 2" xfId="9351" xr:uid="{00000000-0005-0000-0000-00004D310000}"/>
    <cellStyle name="Total 2 9 3" xfId="9352" xr:uid="{00000000-0005-0000-0000-00004E310000}"/>
    <cellStyle name="Total 3" xfId="2975" xr:uid="{00000000-0005-0000-0000-00004F310000}"/>
    <cellStyle name="Total 3 2" xfId="2976" xr:uid="{00000000-0005-0000-0000-000050310000}"/>
    <cellStyle name="Total 3 2 2" xfId="9584" xr:uid="{00000000-0005-0000-0000-000051310000}"/>
    <cellStyle name="Total 3 3" xfId="2977" xr:uid="{00000000-0005-0000-0000-000052310000}"/>
    <cellStyle name="Total 3 3 2" xfId="9585" xr:uid="{00000000-0005-0000-0000-000053310000}"/>
    <cellStyle name="Total 3 4" xfId="2978" xr:uid="{00000000-0005-0000-0000-000054310000}"/>
    <cellStyle name="Total 3 4 2" xfId="9586" xr:uid="{00000000-0005-0000-0000-000055310000}"/>
    <cellStyle name="Total 3 5" xfId="2979" xr:uid="{00000000-0005-0000-0000-000056310000}"/>
    <cellStyle name="Total 3 5 2" xfId="9587" xr:uid="{00000000-0005-0000-0000-000057310000}"/>
    <cellStyle name="Total 3 6" xfId="9583" xr:uid="{00000000-0005-0000-0000-000058310000}"/>
    <cellStyle name="Total 4" xfId="2980" xr:uid="{00000000-0005-0000-0000-000059310000}"/>
    <cellStyle name="Total 4 2" xfId="9588" xr:uid="{00000000-0005-0000-0000-00005A310000}"/>
    <cellStyle name="Total 5" xfId="2981" xr:uid="{00000000-0005-0000-0000-00005B310000}"/>
    <cellStyle name="Total 5 2" xfId="9589" xr:uid="{00000000-0005-0000-0000-00005C310000}"/>
    <cellStyle name="Total 6" xfId="2982" xr:uid="{00000000-0005-0000-0000-00005D310000}"/>
    <cellStyle name="Total 6 2" xfId="9590" xr:uid="{00000000-0005-0000-0000-00005E310000}"/>
    <cellStyle name="Total 7" xfId="2983" xr:uid="{00000000-0005-0000-0000-00005F310000}"/>
    <cellStyle name="Total 7 2" xfId="9591" xr:uid="{00000000-0005-0000-0000-000060310000}"/>
    <cellStyle name="Total 8" xfId="2984" xr:uid="{00000000-0005-0000-0000-000061310000}"/>
    <cellStyle name="Total 8 2" xfId="9592" xr:uid="{00000000-0005-0000-0000-000062310000}"/>
    <cellStyle name="Total 9" xfId="2985" xr:uid="{00000000-0005-0000-0000-000063310000}"/>
    <cellStyle name="Total 9 2" xfId="9593" xr:uid="{00000000-0005-0000-0000-000064310000}"/>
    <cellStyle name="Total_Book1" xfId="2986" xr:uid="{00000000-0005-0000-0000-000065310000}"/>
    <cellStyle name="TotCol - Style5" xfId="2987" xr:uid="{00000000-0005-0000-0000-000066310000}"/>
    <cellStyle name="TotRow - Style4" xfId="2988" xr:uid="{00000000-0005-0000-0000-000067310000}"/>
    <cellStyle name="TotRow - Style4 2" xfId="2989" xr:uid="{00000000-0005-0000-0000-000068310000}"/>
    <cellStyle name="TotRow - Style4 3" xfId="2990" xr:uid="{00000000-0005-0000-0000-000069310000}"/>
    <cellStyle name="TotRow - Style4 4" xfId="2991" xr:uid="{00000000-0005-0000-0000-00006A310000}"/>
    <cellStyle name="TotRow - Style4 5" xfId="2992" xr:uid="{00000000-0005-0000-0000-00006B310000}"/>
    <cellStyle name="Tusental (0)_pldt" xfId="2993" xr:uid="{00000000-0005-0000-0000-00006C310000}"/>
    <cellStyle name="Tusental_pldt" xfId="2994" xr:uid="{00000000-0005-0000-0000-00006D310000}"/>
    <cellStyle name="User_Defined_A" xfId="2995" xr:uid="{00000000-0005-0000-0000-00006E310000}"/>
    <cellStyle name="Valuta (0)_pldt" xfId="2996" xr:uid="{00000000-0005-0000-0000-00006F310000}"/>
    <cellStyle name="Valuta_pldt" xfId="2997" xr:uid="{00000000-0005-0000-0000-000070310000}"/>
    <cellStyle name="Valuutta_BINV" xfId="2998" xr:uid="{00000000-0005-0000-0000-000071310000}"/>
    <cellStyle name="Virg? [0]_RESULTS" xfId="2999" xr:uid="{00000000-0005-0000-0000-000072310000}"/>
    <cellStyle name="Virg?_RESULTS" xfId="3000" xr:uid="{00000000-0005-0000-0000-000073310000}"/>
    <cellStyle name="Virg・ [0]_RESULTS" xfId="3001" xr:uid="{00000000-0005-0000-0000-000074310000}"/>
    <cellStyle name="Virg・_RESULTS" xfId="3002" xr:uid="{00000000-0005-0000-0000-000075310000}"/>
    <cellStyle name="Virgule fixe" xfId="3003" xr:uid="{00000000-0005-0000-0000-000076310000}"/>
    <cellStyle name="Währung [0]_Beschichtung (2)" xfId="3004" xr:uid="{00000000-0005-0000-0000-000077310000}"/>
    <cellStyle name="Währung_Beschichtung (2)" xfId="3005" xr:uid="{00000000-0005-0000-0000-000078310000}"/>
    <cellStyle name="Warning Text" xfId="3006" xr:uid="{00000000-0005-0000-0000-000079310000}"/>
    <cellStyle name="Warning Text 2" xfId="3007" xr:uid="{00000000-0005-0000-0000-00007A310000}"/>
    <cellStyle name="Warning Text 2 2" xfId="3008" xr:uid="{00000000-0005-0000-0000-00007B310000}"/>
    <cellStyle name="Warning Text 3" xfId="3009" xr:uid="{00000000-0005-0000-0000-00007C310000}"/>
    <cellStyle name="Warning Text 4" xfId="3010" xr:uid="{00000000-0005-0000-0000-00007D310000}"/>
    <cellStyle name="Warning Text_TYTB-UT_Estimate Cost M&amp;E Rev00B_1301-16" xfId="3011" xr:uid="{00000000-0005-0000-0000-00007E310000}"/>
    <cellStyle name="wrap" xfId="3012" xr:uid="{00000000-0005-0000-0000-00007F310000}"/>
    <cellStyle name="Wไhrung [0]_OPTIMIR1 (deutsch)" xfId="3013" xr:uid="{00000000-0005-0000-0000-000080310000}"/>
    <cellStyle name="Wไhrung_OPTIMIR1 (deutsch)" xfId="3014" xr:uid="{00000000-0005-0000-0000-000081310000}"/>
    <cellStyle name="ﾄ褊褂燾・[0]_PERSONAL" xfId="3015" xr:uid="{00000000-0005-0000-0000-000082310000}"/>
    <cellStyle name="ﾄ褊褂燾饑PERSONAL" xfId="3016" xr:uid="{00000000-0005-0000-0000-000083310000}"/>
    <cellStyle name="ﾎ磊隆_PERSONAL" xfId="3017" xr:uid="{00000000-0005-0000-0000-000084310000}"/>
    <cellStyle name="ﾔ竟瑙糺・[0]_PERSONAL" xfId="3018" xr:uid="{00000000-0005-0000-0000-000085310000}"/>
    <cellStyle name="ﾔ竟瑙糺饑PERSONAL" xfId="3019" xr:uid="{00000000-0005-0000-0000-000086310000}"/>
    <cellStyle name="การคำนวณ 2" xfId="3021" xr:uid="{00000000-0005-0000-0000-000087310000}"/>
    <cellStyle name="การคำนวณ 3" xfId="3022" xr:uid="{00000000-0005-0000-0000-000088310000}"/>
    <cellStyle name="การคำนวณ 4" xfId="3023" xr:uid="{00000000-0005-0000-0000-000089310000}"/>
    <cellStyle name="การคำนวณ 5" xfId="3024" xr:uid="{00000000-0005-0000-0000-00008A310000}"/>
    <cellStyle name="การคำนวณ 6" xfId="3020" xr:uid="{00000000-0005-0000-0000-00008B310000}"/>
    <cellStyle name="ข้อความเตือน 2" xfId="3025" xr:uid="{00000000-0005-0000-0000-00008C310000}"/>
    <cellStyle name="ข้อความอธิบาย 2" xfId="3026" xr:uid="{00000000-0005-0000-0000-00008D310000}"/>
    <cellStyle name="เครื่องหมายจุลภาค [0] 2" xfId="3027" xr:uid="{00000000-0005-0000-0000-00008F310000}"/>
    <cellStyle name="เครื่องหมายจุลภาค 10" xfId="3028" xr:uid="{00000000-0005-0000-0000-000090310000}"/>
    <cellStyle name="เครื่องหมายจุลภาค 10 2" xfId="3029" xr:uid="{00000000-0005-0000-0000-000091310000}"/>
    <cellStyle name="เครื่องหมายจุลภาค 10 2 2" xfId="4776" xr:uid="{00000000-0005-0000-0000-000092310000}"/>
    <cellStyle name="เครื่องหมายจุลภาค 10 3" xfId="4775" xr:uid="{00000000-0005-0000-0000-000093310000}"/>
    <cellStyle name="เครื่องหมายจุลภาค 11" xfId="3030" xr:uid="{00000000-0005-0000-0000-000094310000}"/>
    <cellStyle name="เครื่องหมายจุลภาค 11 2" xfId="3031" xr:uid="{00000000-0005-0000-0000-000095310000}"/>
    <cellStyle name="เครื่องหมายจุลภาค 11 3" xfId="3032" xr:uid="{00000000-0005-0000-0000-000096310000}"/>
    <cellStyle name="เครื่องหมายจุลภาค 12" xfId="3033" xr:uid="{00000000-0005-0000-0000-000097310000}"/>
    <cellStyle name="เครื่องหมายจุลภาค 12 2" xfId="3034" xr:uid="{00000000-0005-0000-0000-000098310000}"/>
    <cellStyle name="เครื่องหมายจุลภาค 12 2 2" xfId="3035" xr:uid="{00000000-0005-0000-0000-000099310000}"/>
    <cellStyle name="เครื่องหมายจุลภาค 12 2 3" xfId="3036" xr:uid="{00000000-0005-0000-0000-00009A310000}"/>
    <cellStyle name="เครื่องหมายจุลภาค 12 2 4" xfId="3037" xr:uid="{00000000-0005-0000-0000-00009B310000}"/>
    <cellStyle name="เครื่องหมายจุลภาค 13" xfId="3038" xr:uid="{00000000-0005-0000-0000-00009C310000}"/>
    <cellStyle name="เครื่องหมายจุลภาค 13 2" xfId="3039" xr:uid="{00000000-0005-0000-0000-00009D310000}"/>
    <cellStyle name="เครื่องหมายจุลภาค 14" xfId="3040" xr:uid="{00000000-0005-0000-0000-00009E310000}"/>
    <cellStyle name="เครื่องหมายจุลภาค 15" xfId="3041" xr:uid="{00000000-0005-0000-0000-00009F310000}"/>
    <cellStyle name="เครื่องหมายจุลภาค 16" xfId="3042" xr:uid="{00000000-0005-0000-0000-0000A0310000}"/>
    <cellStyle name="เครื่องหมายจุลภาค 16 10" xfId="3043" xr:uid="{00000000-0005-0000-0000-0000A1310000}"/>
    <cellStyle name="เครื่องหมายจุลภาค 16 10 2" xfId="5793" xr:uid="{00000000-0005-0000-0000-0000A2310000}"/>
    <cellStyle name="เครื่องหมายจุลภาค 16 10 2 2" xfId="11761" xr:uid="{00000000-0005-0000-0000-0000A3310000}"/>
    <cellStyle name="เครื่องหมายจุลภาค 16 10 2 2 2" xfId="19719" xr:uid="{00000000-0005-0000-0000-0000A4310000}"/>
    <cellStyle name="เครื่องหมายจุลภาค 16 10 2 3" xfId="15310" xr:uid="{00000000-0005-0000-0000-0000A5310000}"/>
    <cellStyle name="เครื่องหมายจุลภาค 16 11" xfId="7221" xr:uid="{00000000-0005-0000-0000-0000A6310000}"/>
    <cellStyle name="เครื่องหมายจุลภาค 16 11 2" xfId="12700" xr:uid="{00000000-0005-0000-0000-0000A7310000}"/>
    <cellStyle name="เครื่องหมายจุลภาค 16 11 2 2" xfId="20651" xr:uid="{00000000-0005-0000-0000-0000A8310000}"/>
    <cellStyle name="เครื่องหมายจุลภาค 16 11 3" xfId="16243" xr:uid="{00000000-0005-0000-0000-0000A9310000}"/>
    <cellStyle name="เครื่องหมายจุลภาค 16 12" xfId="4777" xr:uid="{00000000-0005-0000-0000-0000AA310000}"/>
    <cellStyle name="เครื่องหมายจุลภาค 16 12 2" xfId="10819" xr:uid="{00000000-0005-0000-0000-0000AB310000}"/>
    <cellStyle name="เครื่องหมายจุลภาค 16 12 2 2" xfId="18787" xr:uid="{00000000-0005-0000-0000-0000AC310000}"/>
    <cellStyle name="เครื่องหมายจุลภาค 16 12 3" xfId="14378" xr:uid="{00000000-0005-0000-0000-0000AD310000}"/>
    <cellStyle name="เครื่องหมายจุลภาค 16 13" xfId="8330" xr:uid="{00000000-0005-0000-0000-0000AE310000}"/>
    <cellStyle name="เครื่องหมายจุลภาค 16 13 2" xfId="16814" xr:uid="{00000000-0005-0000-0000-0000AF310000}"/>
    <cellStyle name="เครื่องหมายจุลภาค 16 14" xfId="21656" xr:uid="{00000000-0005-0000-0000-0000B0310000}"/>
    <cellStyle name="เครื่องหมายจุลภาค 16 2" xfId="3044" xr:uid="{00000000-0005-0000-0000-0000B1310000}"/>
    <cellStyle name="เครื่องหมายจุลภาค 16 3" xfId="3045" xr:uid="{00000000-0005-0000-0000-0000B2310000}"/>
    <cellStyle name="เครื่องหมายจุลภาค 16 4" xfId="3046" xr:uid="{00000000-0005-0000-0000-0000B3310000}"/>
    <cellStyle name="เครื่องหมายจุลภาค 16 4 2" xfId="3047" xr:uid="{00000000-0005-0000-0000-0000B4310000}"/>
    <cellStyle name="เครื่องหมายจุลภาค 16 4 2 2" xfId="3048" xr:uid="{00000000-0005-0000-0000-0000B5310000}"/>
    <cellStyle name="เครื่องหมายจุลภาค 16 4 2 2 2" xfId="3049" xr:uid="{00000000-0005-0000-0000-0000B6310000}"/>
    <cellStyle name="เครื่องหมายจุลภาค 16 4 2 2 2 2" xfId="5796" xr:uid="{00000000-0005-0000-0000-0000B7310000}"/>
    <cellStyle name="เครื่องหมายจุลภาค 16 4 2 2 2 2 2" xfId="11764" xr:uid="{00000000-0005-0000-0000-0000B8310000}"/>
    <cellStyle name="เครื่องหมายจุลภาค 16 4 2 2 2 2 2 2" xfId="19722" xr:uid="{00000000-0005-0000-0000-0000B9310000}"/>
    <cellStyle name="เครื่องหมายจุลภาค 16 4 2 2 2 2 3" xfId="15313" xr:uid="{00000000-0005-0000-0000-0000BA310000}"/>
    <cellStyle name="เครื่องหมายจุลภาค 16 4 2 2 3" xfId="7226" xr:uid="{00000000-0005-0000-0000-0000BB310000}"/>
    <cellStyle name="เครื่องหมายจุลภาค 16 4 2 2 3 2" xfId="12703" xr:uid="{00000000-0005-0000-0000-0000BC310000}"/>
    <cellStyle name="เครื่องหมายจุลภาค 16 4 2 2 3 2 2" xfId="20654" xr:uid="{00000000-0005-0000-0000-0000BD310000}"/>
    <cellStyle name="เครื่องหมายจุลภาค 16 4 2 2 3 3" xfId="16246" xr:uid="{00000000-0005-0000-0000-0000BE310000}"/>
    <cellStyle name="เครื่องหมายจุลภาค 16 4 2 2 4" xfId="4780" xr:uid="{00000000-0005-0000-0000-0000BF310000}"/>
    <cellStyle name="เครื่องหมายจุลภาค 16 4 2 2 4 2" xfId="10822" xr:uid="{00000000-0005-0000-0000-0000C0310000}"/>
    <cellStyle name="เครื่องหมายจุลภาค 16 4 2 2 4 2 2" xfId="18790" xr:uid="{00000000-0005-0000-0000-0000C1310000}"/>
    <cellStyle name="เครื่องหมายจุลภาค 16 4 2 2 4 3" xfId="14381" xr:uid="{00000000-0005-0000-0000-0000C2310000}"/>
    <cellStyle name="เครื่องหมายจุลภาค 16 4 2 2 5" xfId="8327" xr:uid="{00000000-0005-0000-0000-0000C3310000}"/>
    <cellStyle name="เครื่องหมายจุลภาค 16 4 2 2 5 2" xfId="16811" xr:uid="{00000000-0005-0000-0000-0000C4310000}"/>
    <cellStyle name="เครื่องหมายจุลภาค 16 4 2 2 6" xfId="21659" xr:uid="{00000000-0005-0000-0000-0000C5310000}"/>
    <cellStyle name="เครื่องหมายจุลภาค 16 4 2 3" xfId="3050" xr:uid="{00000000-0005-0000-0000-0000C6310000}"/>
    <cellStyle name="เครื่องหมายจุลภาค 16 4 2 3 2" xfId="5795" xr:uid="{00000000-0005-0000-0000-0000C7310000}"/>
    <cellStyle name="เครื่องหมายจุลภาค 16 4 2 3 2 2" xfId="11763" xr:uid="{00000000-0005-0000-0000-0000C8310000}"/>
    <cellStyle name="เครื่องหมายจุลภาค 16 4 2 3 2 2 2" xfId="19721" xr:uid="{00000000-0005-0000-0000-0000C9310000}"/>
    <cellStyle name="เครื่องหมายจุลภาค 16 4 2 3 2 3" xfId="15312" xr:uid="{00000000-0005-0000-0000-0000CA310000}"/>
    <cellStyle name="เครื่องหมายจุลภาค 16 4 2 4" xfId="7225" xr:uid="{00000000-0005-0000-0000-0000CB310000}"/>
    <cellStyle name="เครื่องหมายจุลภาค 16 4 2 4 2" xfId="12702" xr:uid="{00000000-0005-0000-0000-0000CC310000}"/>
    <cellStyle name="เครื่องหมายจุลภาค 16 4 2 4 2 2" xfId="20653" xr:uid="{00000000-0005-0000-0000-0000CD310000}"/>
    <cellStyle name="เครื่องหมายจุลภาค 16 4 2 4 3" xfId="16245" xr:uid="{00000000-0005-0000-0000-0000CE310000}"/>
    <cellStyle name="เครื่องหมายจุลภาค 16 4 2 5" xfId="4779" xr:uid="{00000000-0005-0000-0000-0000CF310000}"/>
    <cellStyle name="เครื่องหมายจุลภาค 16 4 2 5 2" xfId="10821" xr:uid="{00000000-0005-0000-0000-0000D0310000}"/>
    <cellStyle name="เครื่องหมายจุลภาค 16 4 2 5 2 2" xfId="18789" xr:uid="{00000000-0005-0000-0000-0000D1310000}"/>
    <cellStyle name="เครื่องหมายจุลภาค 16 4 2 5 3" xfId="14380" xr:uid="{00000000-0005-0000-0000-0000D2310000}"/>
    <cellStyle name="เครื่องหมายจุลภาค 16 4 2 6" xfId="8328" xr:uid="{00000000-0005-0000-0000-0000D3310000}"/>
    <cellStyle name="เครื่องหมายจุลภาค 16 4 2 6 2" xfId="16812" xr:uid="{00000000-0005-0000-0000-0000D4310000}"/>
    <cellStyle name="เครื่องหมายจุลภาค 16 4 2 7" xfId="21658" xr:uid="{00000000-0005-0000-0000-0000D5310000}"/>
    <cellStyle name="เครื่องหมายจุลภาค 16 4 3" xfId="3051" xr:uid="{00000000-0005-0000-0000-0000D6310000}"/>
    <cellStyle name="เครื่องหมายจุลภาค 16 4 3 2" xfId="3052" xr:uid="{00000000-0005-0000-0000-0000D7310000}"/>
    <cellStyle name="เครื่องหมายจุลภาค 16 4 3 2 2" xfId="5797" xr:uid="{00000000-0005-0000-0000-0000D8310000}"/>
    <cellStyle name="เครื่องหมายจุลภาค 16 4 3 2 2 2" xfId="11765" xr:uid="{00000000-0005-0000-0000-0000D9310000}"/>
    <cellStyle name="เครื่องหมายจุลภาค 16 4 3 2 2 2 2" xfId="19723" xr:uid="{00000000-0005-0000-0000-0000DA310000}"/>
    <cellStyle name="เครื่องหมายจุลภาค 16 4 3 2 2 3" xfId="15314" xr:uid="{00000000-0005-0000-0000-0000DB310000}"/>
    <cellStyle name="เครื่องหมายจุลภาค 16 4 3 3" xfId="7227" xr:uid="{00000000-0005-0000-0000-0000DC310000}"/>
    <cellStyle name="เครื่องหมายจุลภาค 16 4 3 3 2" xfId="12704" xr:uid="{00000000-0005-0000-0000-0000DD310000}"/>
    <cellStyle name="เครื่องหมายจุลภาค 16 4 3 3 2 2" xfId="20655" xr:uid="{00000000-0005-0000-0000-0000DE310000}"/>
    <cellStyle name="เครื่องหมายจุลภาค 16 4 3 3 3" xfId="16247" xr:uid="{00000000-0005-0000-0000-0000DF310000}"/>
    <cellStyle name="เครื่องหมายจุลภาค 16 4 3 4" xfId="4781" xr:uid="{00000000-0005-0000-0000-0000E0310000}"/>
    <cellStyle name="เครื่องหมายจุลภาค 16 4 3 4 2" xfId="10823" xr:uid="{00000000-0005-0000-0000-0000E1310000}"/>
    <cellStyle name="เครื่องหมายจุลภาค 16 4 3 4 2 2" xfId="18791" xr:uid="{00000000-0005-0000-0000-0000E2310000}"/>
    <cellStyle name="เครื่องหมายจุลภาค 16 4 3 4 3" xfId="14382" xr:uid="{00000000-0005-0000-0000-0000E3310000}"/>
    <cellStyle name="เครื่องหมายจุลภาค 16 4 3 5" xfId="8326" xr:uid="{00000000-0005-0000-0000-0000E4310000}"/>
    <cellStyle name="เครื่องหมายจุลภาค 16 4 3 5 2" xfId="16810" xr:uid="{00000000-0005-0000-0000-0000E5310000}"/>
    <cellStyle name="เครื่องหมายจุลภาค 16 4 3 6" xfId="21660" xr:uid="{00000000-0005-0000-0000-0000E6310000}"/>
    <cellStyle name="เครื่องหมายจุลภาค 16 4 4" xfId="3053" xr:uid="{00000000-0005-0000-0000-0000E7310000}"/>
    <cellStyle name="เครื่องหมายจุลภาค 16 4 4 2" xfId="5794" xr:uid="{00000000-0005-0000-0000-0000E8310000}"/>
    <cellStyle name="เครื่องหมายจุลภาค 16 4 4 2 2" xfId="11762" xr:uid="{00000000-0005-0000-0000-0000E9310000}"/>
    <cellStyle name="เครื่องหมายจุลภาค 16 4 4 2 2 2" xfId="19720" xr:uid="{00000000-0005-0000-0000-0000EA310000}"/>
    <cellStyle name="เครื่องหมายจุลภาค 16 4 4 2 3" xfId="15311" xr:uid="{00000000-0005-0000-0000-0000EB310000}"/>
    <cellStyle name="เครื่องหมายจุลภาค 16 4 5" xfId="7224" xr:uid="{00000000-0005-0000-0000-0000EC310000}"/>
    <cellStyle name="เครื่องหมายจุลภาค 16 4 5 2" xfId="12701" xr:uid="{00000000-0005-0000-0000-0000ED310000}"/>
    <cellStyle name="เครื่องหมายจุลภาค 16 4 5 2 2" xfId="20652" xr:uid="{00000000-0005-0000-0000-0000EE310000}"/>
    <cellStyle name="เครื่องหมายจุลภาค 16 4 5 3" xfId="16244" xr:uid="{00000000-0005-0000-0000-0000EF310000}"/>
    <cellStyle name="เครื่องหมายจุลภาค 16 4 6" xfId="4778" xr:uid="{00000000-0005-0000-0000-0000F0310000}"/>
    <cellStyle name="เครื่องหมายจุลภาค 16 4 6 2" xfId="10820" xr:uid="{00000000-0005-0000-0000-0000F1310000}"/>
    <cellStyle name="เครื่องหมายจุลภาค 16 4 6 2 2" xfId="18788" xr:uid="{00000000-0005-0000-0000-0000F2310000}"/>
    <cellStyle name="เครื่องหมายจุลภาค 16 4 6 3" xfId="14379" xr:uid="{00000000-0005-0000-0000-0000F3310000}"/>
    <cellStyle name="เครื่องหมายจุลภาค 16 4 7" xfId="8329" xr:uid="{00000000-0005-0000-0000-0000F4310000}"/>
    <cellStyle name="เครื่องหมายจุลภาค 16 4 7 2" xfId="16813" xr:uid="{00000000-0005-0000-0000-0000F5310000}"/>
    <cellStyle name="เครื่องหมายจุลภาค 16 4 8" xfId="21657" xr:uid="{00000000-0005-0000-0000-0000F6310000}"/>
    <cellStyle name="เครื่องหมายจุลภาค 16 5" xfId="3054" xr:uid="{00000000-0005-0000-0000-0000F7310000}"/>
    <cellStyle name="เครื่องหมายจุลภาค 16 5 2" xfId="3055" xr:uid="{00000000-0005-0000-0000-0000F8310000}"/>
    <cellStyle name="เครื่องหมายจุลภาค 16 5 2 2" xfId="3056" xr:uid="{00000000-0005-0000-0000-0000F9310000}"/>
    <cellStyle name="เครื่องหมายจุลภาค 16 5 2 2 2" xfId="3057" xr:uid="{00000000-0005-0000-0000-0000FA310000}"/>
    <cellStyle name="เครื่องหมายจุลภาค 16 5 2 2 2 2" xfId="5800" xr:uid="{00000000-0005-0000-0000-0000FB310000}"/>
    <cellStyle name="เครื่องหมายจุลภาค 16 5 2 2 2 2 2" xfId="11768" xr:uid="{00000000-0005-0000-0000-0000FC310000}"/>
    <cellStyle name="เครื่องหมายจุลภาค 16 5 2 2 2 2 2 2" xfId="19726" xr:uid="{00000000-0005-0000-0000-0000FD310000}"/>
    <cellStyle name="เครื่องหมายจุลภาค 16 5 2 2 2 2 3" xfId="15317" xr:uid="{00000000-0005-0000-0000-0000FE310000}"/>
    <cellStyle name="เครื่องหมายจุลภาค 16 5 2 2 3" xfId="7230" xr:uid="{00000000-0005-0000-0000-0000FF310000}"/>
    <cellStyle name="เครื่องหมายจุลภาค 16 5 2 2 3 2" xfId="12707" xr:uid="{00000000-0005-0000-0000-000000320000}"/>
    <cellStyle name="เครื่องหมายจุลภาค 16 5 2 2 3 2 2" xfId="20658" xr:uid="{00000000-0005-0000-0000-000001320000}"/>
    <cellStyle name="เครื่องหมายจุลภาค 16 5 2 2 3 3" xfId="16250" xr:uid="{00000000-0005-0000-0000-000002320000}"/>
    <cellStyle name="เครื่องหมายจุลภาค 16 5 2 2 4" xfId="4784" xr:uid="{00000000-0005-0000-0000-000003320000}"/>
    <cellStyle name="เครื่องหมายจุลภาค 16 5 2 2 4 2" xfId="10826" xr:uid="{00000000-0005-0000-0000-000004320000}"/>
    <cellStyle name="เครื่องหมายจุลภาค 16 5 2 2 4 2 2" xfId="18794" xr:uid="{00000000-0005-0000-0000-000005320000}"/>
    <cellStyle name="เครื่องหมายจุลภาค 16 5 2 2 4 3" xfId="14385" xr:uid="{00000000-0005-0000-0000-000006320000}"/>
    <cellStyle name="เครื่องหมายจุลภาค 16 5 2 2 5" xfId="8323" xr:uid="{00000000-0005-0000-0000-000007320000}"/>
    <cellStyle name="เครื่องหมายจุลภาค 16 5 2 2 5 2" xfId="16807" xr:uid="{00000000-0005-0000-0000-000008320000}"/>
    <cellStyle name="เครื่องหมายจุลภาค 16 5 2 2 6" xfId="21663" xr:uid="{00000000-0005-0000-0000-000009320000}"/>
    <cellStyle name="เครื่องหมายจุลภาค 16 5 2 3" xfId="3058" xr:uid="{00000000-0005-0000-0000-00000A320000}"/>
    <cellStyle name="เครื่องหมายจุลภาค 16 5 2 3 2" xfId="5799" xr:uid="{00000000-0005-0000-0000-00000B320000}"/>
    <cellStyle name="เครื่องหมายจุลภาค 16 5 2 3 2 2" xfId="11767" xr:uid="{00000000-0005-0000-0000-00000C320000}"/>
    <cellStyle name="เครื่องหมายจุลภาค 16 5 2 3 2 2 2" xfId="19725" xr:uid="{00000000-0005-0000-0000-00000D320000}"/>
    <cellStyle name="เครื่องหมายจุลภาค 16 5 2 3 2 3" xfId="15316" xr:uid="{00000000-0005-0000-0000-00000E320000}"/>
    <cellStyle name="เครื่องหมายจุลภาค 16 5 2 4" xfId="7229" xr:uid="{00000000-0005-0000-0000-00000F320000}"/>
    <cellStyle name="เครื่องหมายจุลภาค 16 5 2 4 2" xfId="12706" xr:uid="{00000000-0005-0000-0000-000010320000}"/>
    <cellStyle name="เครื่องหมายจุลภาค 16 5 2 4 2 2" xfId="20657" xr:uid="{00000000-0005-0000-0000-000011320000}"/>
    <cellStyle name="เครื่องหมายจุลภาค 16 5 2 4 3" xfId="16249" xr:uid="{00000000-0005-0000-0000-000012320000}"/>
    <cellStyle name="เครื่องหมายจุลภาค 16 5 2 5" xfId="4783" xr:uid="{00000000-0005-0000-0000-000013320000}"/>
    <cellStyle name="เครื่องหมายจุลภาค 16 5 2 5 2" xfId="10825" xr:uid="{00000000-0005-0000-0000-000014320000}"/>
    <cellStyle name="เครื่องหมายจุลภาค 16 5 2 5 2 2" xfId="18793" xr:uid="{00000000-0005-0000-0000-000015320000}"/>
    <cellStyle name="เครื่องหมายจุลภาค 16 5 2 5 3" xfId="14384" xr:uid="{00000000-0005-0000-0000-000016320000}"/>
    <cellStyle name="เครื่องหมายจุลภาค 16 5 2 6" xfId="8324" xr:uid="{00000000-0005-0000-0000-000017320000}"/>
    <cellStyle name="เครื่องหมายจุลภาค 16 5 2 6 2" xfId="16808" xr:uid="{00000000-0005-0000-0000-000018320000}"/>
    <cellStyle name="เครื่องหมายจุลภาค 16 5 2 7" xfId="21662" xr:uid="{00000000-0005-0000-0000-000019320000}"/>
    <cellStyle name="เครื่องหมายจุลภาค 16 5 3" xfId="3059" xr:uid="{00000000-0005-0000-0000-00001A320000}"/>
    <cellStyle name="เครื่องหมายจุลภาค 16 5 3 2" xfId="3060" xr:uid="{00000000-0005-0000-0000-00001B320000}"/>
    <cellStyle name="เครื่องหมายจุลภาค 16 5 3 2 2" xfId="5801" xr:uid="{00000000-0005-0000-0000-00001C320000}"/>
    <cellStyle name="เครื่องหมายจุลภาค 16 5 3 2 2 2" xfId="11769" xr:uid="{00000000-0005-0000-0000-00001D320000}"/>
    <cellStyle name="เครื่องหมายจุลภาค 16 5 3 2 2 2 2" xfId="19727" xr:uid="{00000000-0005-0000-0000-00001E320000}"/>
    <cellStyle name="เครื่องหมายจุลภาค 16 5 3 2 2 3" xfId="15318" xr:uid="{00000000-0005-0000-0000-00001F320000}"/>
    <cellStyle name="เครื่องหมายจุลภาค 16 5 3 3" xfId="7231" xr:uid="{00000000-0005-0000-0000-000020320000}"/>
    <cellStyle name="เครื่องหมายจุลภาค 16 5 3 3 2" xfId="12708" xr:uid="{00000000-0005-0000-0000-000021320000}"/>
    <cellStyle name="เครื่องหมายจุลภาค 16 5 3 3 2 2" xfId="20659" xr:uid="{00000000-0005-0000-0000-000022320000}"/>
    <cellStyle name="เครื่องหมายจุลภาค 16 5 3 3 3" xfId="16251" xr:uid="{00000000-0005-0000-0000-000023320000}"/>
    <cellStyle name="เครื่องหมายจุลภาค 16 5 3 4" xfId="4785" xr:uid="{00000000-0005-0000-0000-000024320000}"/>
    <cellStyle name="เครื่องหมายจุลภาค 16 5 3 4 2" xfId="10827" xr:uid="{00000000-0005-0000-0000-000025320000}"/>
    <cellStyle name="เครื่องหมายจุลภาค 16 5 3 4 2 2" xfId="18795" xr:uid="{00000000-0005-0000-0000-000026320000}"/>
    <cellStyle name="เครื่องหมายจุลภาค 16 5 3 4 3" xfId="14386" xr:uid="{00000000-0005-0000-0000-000027320000}"/>
    <cellStyle name="เครื่องหมายจุลภาค 16 5 3 5" xfId="8322" xr:uid="{00000000-0005-0000-0000-000028320000}"/>
    <cellStyle name="เครื่องหมายจุลภาค 16 5 3 5 2" xfId="16806" xr:uid="{00000000-0005-0000-0000-000029320000}"/>
    <cellStyle name="เครื่องหมายจุลภาค 16 5 3 6" xfId="21664" xr:uid="{00000000-0005-0000-0000-00002A320000}"/>
    <cellStyle name="เครื่องหมายจุลภาค 16 5 4" xfId="3061" xr:uid="{00000000-0005-0000-0000-00002B320000}"/>
    <cellStyle name="เครื่องหมายจุลภาค 16 5 4 2" xfId="5798" xr:uid="{00000000-0005-0000-0000-00002C320000}"/>
    <cellStyle name="เครื่องหมายจุลภาค 16 5 4 2 2" xfId="11766" xr:uid="{00000000-0005-0000-0000-00002D320000}"/>
    <cellStyle name="เครื่องหมายจุลภาค 16 5 4 2 2 2" xfId="19724" xr:uid="{00000000-0005-0000-0000-00002E320000}"/>
    <cellStyle name="เครื่องหมายจุลภาค 16 5 4 2 3" xfId="15315" xr:uid="{00000000-0005-0000-0000-00002F320000}"/>
    <cellStyle name="เครื่องหมายจุลภาค 16 5 5" xfId="7228" xr:uid="{00000000-0005-0000-0000-000030320000}"/>
    <cellStyle name="เครื่องหมายจุลภาค 16 5 5 2" xfId="12705" xr:uid="{00000000-0005-0000-0000-000031320000}"/>
    <cellStyle name="เครื่องหมายจุลภาค 16 5 5 2 2" xfId="20656" xr:uid="{00000000-0005-0000-0000-000032320000}"/>
    <cellStyle name="เครื่องหมายจุลภาค 16 5 5 3" xfId="16248" xr:uid="{00000000-0005-0000-0000-000033320000}"/>
    <cellStyle name="เครื่องหมายจุลภาค 16 5 6" xfId="4782" xr:uid="{00000000-0005-0000-0000-000034320000}"/>
    <cellStyle name="เครื่องหมายจุลภาค 16 5 6 2" xfId="10824" xr:uid="{00000000-0005-0000-0000-000035320000}"/>
    <cellStyle name="เครื่องหมายจุลภาค 16 5 6 2 2" xfId="18792" xr:uid="{00000000-0005-0000-0000-000036320000}"/>
    <cellStyle name="เครื่องหมายจุลภาค 16 5 6 3" xfId="14383" xr:uid="{00000000-0005-0000-0000-000037320000}"/>
    <cellStyle name="เครื่องหมายจุลภาค 16 5 7" xfId="8325" xr:uid="{00000000-0005-0000-0000-000038320000}"/>
    <cellStyle name="เครื่องหมายจุลภาค 16 5 7 2" xfId="16809" xr:uid="{00000000-0005-0000-0000-000039320000}"/>
    <cellStyle name="เครื่องหมายจุลภาค 16 5 8" xfId="21661" xr:uid="{00000000-0005-0000-0000-00003A320000}"/>
    <cellStyle name="เครื่องหมายจุลภาค 16 6" xfId="3062" xr:uid="{00000000-0005-0000-0000-00003B320000}"/>
    <cellStyle name="เครื่องหมายจุลภาค 16 6 2" xfId="3063" xr:uid="{00000000-0005-0000-0000-00003C320000}"/>
    <cellStyle name="เครื่องหมายจุลภาค 16 6 2 2" xfId="3064" xr:uid="{00000000-0005-0000-0000-00003D320000}"/>
    <cellStyle name="เครื่องหมายจุลภาค 16 6 2 2 2" xfId="3065" xr:uid="{00000000-0005-0000-0000-00003E320000}"/>
    <cellStyle name="เครื่องหมายจุลภาค 16 6 2 2 2 2" xfId="5804" xr:uid="{00000000-0005-0000-0000-00003F320000}"/>
    <cellStyle name="เครื่องหมายจุลภาค 16 6 2 2 2 2 2" xfId="11772" xr:uid="{00000000-0005-0000-0000-000040320000}"/>
    <cellStyle name="เครื่องหมายจุลภาค 16 6 2 2 2 2 2 2" xfId="19730" xr:uid="{00000000-0005-0000-0000-000041320000}"/>
    <cellStyle name="เครื่องหมายจุลภาค 16 6 2 2 2 2 3" xfId="15321" xr:uid="{00000000-0005-0000-0000-000042320000}"/>
    <cellStyle name="เครื่องหมายจุลภาค 16 6 2 2 3" xfId="7234" xr:uid="{00000000-0005-0000-0000-000043320000}"/>
    <cellStyle name="เครื่องหมายจุลภาค 16 6 2 2 3 2" xfId="12711" xr:uid="{00000000-0005-0000-0000-000044320000}"/>
    <cellStyle name="เครื่องหมายจุลภาค 16 6 2 2 3 2 2" xfId="20662" xr:uid="{00000000-0005-0000-0000-000045320000}"/>
    <cellStyle name="เครื่องหมายจุลภาค 16 6 2 2 3 3" xfId="16254" xr:uid="{00000000-0005-0000-0000-000046320000}"/>
    <cellStyle name="เครื่องหมายจุลภาค 16 6 2 2 4" xfId="4788" xr:uid="{00000000-0005-0000-0000-000047320000}"/>
    <cellStyle name="เครื่องหมายจุลภาค 16 6 2 2 4 2" xfId="10830" xr:uid="{00000000-0005-0000-0000-000048320000}"/>
    <cellStyle name="เครื่องหมายจุลภาค 16 6 2 2 4 2 2" xfId="18798" xr:uid="{00000000-0005-0000-0000-000049320000}"/>
    <cellStyle name="เครื่องหมายจุลภาค 16 6 2 2 4 3" xfId="14389" xr:uid="{00000000-0005-0000-0000-00004A320000}"/>
    <cellStyle name="เครื่องหมายจุลภาค 16 6 2 2 5" xfId="8319" xr:uid="{00000000-0005-0000-0000-00004B320000}"/>
    <cellStyle name="เครื่องหมายจุลภาค 16 6 2 2 5 2" xfId="16803" xr:uid="{00000000-0005-0000-0000-00004C320000}"/>
    <cellStyle name="เครื่องหมายจุลภาค 16 6 2 2 6" xfId="21667" xr:uid="{00000000-0005-0000-0000-00004D320000}"/>
    <cellStyle name="เครื่องหมายจุลภาค 16 6 2 3" xfId="3066" xr:uid="{00000000-0005-0000-0000-00004E320000}"/>
    <cellStyle name="เครื่องหมายจุลภาค 16 6 2 3 2" xfId="5803" xr:uid="{00000000-0005-0000-0000-00004F320000}"/>
    <cellStyle name="เครื่องหมายจุลภาค 16 6 2 3 2 2" xfId="11771" xr:uid="{00000000-0005-0000-0000-000050320000}"/>
    <cellStyle name="เครื่องหมายจุลภาค 16 6 2 3 2 2 2" xfId="19729" xr:uid="{00000000-0005-0000-0000-000051320000}"/>
    <cellStyle name="เครื่องหมายจุลภาค 16 6 2 3 2 3" xfId="15320" xr:uid="{00000000-0005-0000-0000-000052320000}"/>
    <cellStyle name="เครื่องหมายจุลภาค 16 6 2 4" xfId="7233" xr:uid="{00000000-0005-0000-0000-000053320000}"/>
    <cellStyle name="เครื่องหมายจุลภาค 16 6 2 4 2" xfId="12710" xr:uid="{00000000-0005-0000-0000-000054320000}"/>
    <cellStyle name="เครื่องหมายจุลภาค 16 6 2 4 2 2" xfId="20661" xr:uid="{00000000-0005-0000-0000-000055320000}"/>
    <cellStyle name="เครื่องหมายจุลภาค 16 6 2 4 3" xfId="16253" xr:uid="{00000000-0005-0000-0000-000056320000}"/>
    <cellStyle name="เครื่องหมายจุลภาค 16 6 2 5" xfId="4787" xr:uid="{00000000-0005-0000-0000-000057320000}"/>
    <cellStyle name="เครื่องหมายจุลภาค 16 6 2 5 2" xfId="10829" xr:uid="{00000000-0005-0000-0000-000058320000}"/>
    <cellStyle name="เครื่องหมายจุลภาค 16 6 2 5 2 2" xfId="18797" xr:uid="{00000000-0005-0000-0000-000059320000}"/>
    <cellStyle name="เครื่องหมายจุลภาค 16 6 2 5 3" xfId="14388" xr:uid="{00000000-0005-0000-0000-00005A320000}"/>
    <cellStyle name="เครื่องหมายจุลภาค 16 6 2 6" xfId="8320" xr:uid="{00000000-0005-0000-0000-00005B320000}"/>
    <cellStyle name="เครื่องหมายจุลภาค 16 6 2 6 2" xfId="16804" xr:uid="{00000000-0005-0000-0000-00005C320000}"/>
    <cellStyle name="เครื่องหมายจุลภาค 16 6 2 7" xfId="21666" xr:uid="{00000000-0005-0000-0000-00005D320000}"/>
    <cellStyle name="เครื่องหมายจุลภาค 16 6 3" xfId="3067" xr:uid="{00000000-0005-0000-0000-00005E320000}"/>
    <cellStyle name="เครื่องหมายจุลภาค 16 6 3 2" xfId="3068" xr:uid="{00000000-0005-0000-0000-00005F320000}"/>
    <cellStyle name="เครื่องหมายจุลภาค 16 6 3 2 2" xfId="5805" xr:uid="{00000000-0005-0000-0000-000060320000}"/>
    <cellStyle name="เครื่องหมายจุลภาค 16 6 3 2 2 2" xfId="11773" xr:uid="{00000000-0005-0000-0000-000061320000}"/>
    <cellStyle name="เครื่องหมายจุลภาค 16 6 3 2 2 2 2" xfId="19731" xr:uid="{00000000-0005-0000-0000-000062320000}"/>
    <cellStyle name="เครื่องหมายจุลภาค 16 6 3 2 2 3" xfId="15322" xr:uid="{00000000-0005-0000-0000-000063320000}"/>
    <cellStyle name="เครื่องหมายจุลภาค 16 6 3 3" xfId="7235" xr:uid="{00000000-0005-0000-0000-000064320000}"/>
    <cellStyle name="เครื่องหมายจุลภาค 16 6 3 3 2" xfId="12712" xr:uid="{00000000-0005-0000-0000-000065320000}"/>
    <cellStyle name="เครื่องหมายจุลภาค 16 6 3 3 2 2" xfId="20663" xr:uid="{00000000-0005-0000-0000-000066320000}"/>
    <cellStyle name="เครื่องหมายจุลภาค 16 6 3 3 3" xfId="16255" xr:uid="{00000000-0005-0000-0000-000067320000}"/>
    <cellStyle name="เครื่องหมายจุลภาค 16 6 3 4" xfId="4789" xr:uid="{00000000-0005-0000-0000-000068320000}"/>
    <cellStyle name="เครื่องหมายจุลภาค 16 6 3 4 2" xfId="10831" xr:uid="{00000000-0005-0000-0000-000069320000}"/>
    <cellStyle name="เครื่องหมายจุลภาค 16 6 3 4 2 2" xfId="18799" xr:uid="{00000000-0005-0000-0000-00006A320000}"/>
    <cellStyle name="เครื่องหมายจุลภาค 16 6 3 4 3" xfId="14390" xr:uid="{00000000-0005-0000-0000-00006B320000}"/>
    <cellStyle name="เครื่องหมายจุลภาค 16 6 3 5" xfId="8318" xr:uid="{00000000-0005-0000-0000-00006C320000}"/>
    <cellStyle name="เครื่องหมายจุลภาค 16 6 3 5 2" xfId="16802" xr:uid="{00000000-0005-0000-0000-00006D320000}"/>
    <cellStyle name="เครื่องหมายจุลภาค 16 6 3 6" xfId="21668" xr:uid="{00000000-0005-0000-0000-00006E320000}"/>
    <cellStyle name="เครื่องหมายจุลภาค 16 6 4" xfId="3069" xr:uid="{00000000-0005-0000-0000-00006F320000}"/>
    <cellStyle name="เครื่องหมายจุลภาค 16 6 4 2" xfId="5802" xr:uid="{00000000-0005-0000-0000-000070320000}"/>
    <cellStyle name="เครื่องหมายจุลภาค 16 6 4 2 2" xfId="11770" xr:uid="{00000000-0005-0000-0000-000071320000}"/>
    <cellStyle name="เครื่องหมายจุลภาค 16 6 4 2 2 2" xfId="19728" xr:uid="{00000000-0005-0000-0000-000072320000}"/>
    <cellStyle name="เครื่องหมายจุลภาค 16 6 4 2 3" xfId="15319" xr:uid="{00000000-0005-0000-0000-000073320000}"/>
    <cellStyle name="เครื่องหมายจุลภาค 16 6 5" xfId="7232" xr:uid="{00000000-0005-0000-0000-000074320000}"/>
    <cellStyle name="เครื่องหมายจุลภาค 16 6 5 2" xfId="12709" xr:uid="{00000000-0005-0000-0000-000075320000}"/>
    <cellStyle name="เครื่องหมายจุลภาค 16 6 5 2 2" xfId="20660" xr:uid="{00000000-0005-0000-0000-000076320000}"/>
    <cellStyle name="เครื่องหมายจุลภาค 16 6 5 3" xfId="16252" xr:uid="{00000000-0005-0000-0000-000077320000}"/>
    <cellStyle name="เครื่องหมายจุลภาค 16 6 6" xfId="4786" xr:uid="{00000000-0005-0000-0000-000078320000}"/>
    <cellStyle name="เครื่องหมายจุลภาค 16 6 6 2" xfId="10828" xr:uid="{00000000-0005-0000-0000-000079320000}"/>
    <cellStyle name="เครื่องหมายจุลภาค 16 6 6 2 2" xfId="18796" xr:uid="{00000000-0005-0000-0000-00007A320000}"/>
    <cellStyle name="เครื่องหมายจุลภาค 16 6 6 3" xfId="14387" xr:uid="{00000000-0005-0000-0000-00007B320000}"/>
    <cellStyle name="เครื่องหมายจุลภาค 16 6 7" xfId="8321" xr:uid="{00000000-0005-0000-0000-00007C320000}"/>
    <cellStyle name="เครื่องหมายจุลภาค 16 6 7 2" xfId="16805" xr:uid="{00000000-0005-0000-0000-00007D320000}"/>
    <cellStyle name="เครื่องหมายจุลภาค 16 6 8" xfId="21665" xr:uid="{00000000-0005-0000-0000-00007E320000}"/>
    <cellStyle name="เครื่องหมายจุลภาค 16 7" xfId="3070" xr:uid="{00000000-0005-0000-0000-00007F320000}"/>
    <cellStyle name="เครื่องหมายจุลภาค 16 7 2" xfId="3071" xr:uid="{00000000-0005-0000-0000-000080320000}"/>
    <cellStyle name="เครื่องหมายจุลภาค 16 7 2 2" xfId="3072" xr:uid="{00000000-0005-0000-0000-000081320000}"/>
    <cellStyle name="เครื่องหมายจุลภาค 16 7 2 2 2" xfId="5807" xr:uid="{00000000-0005-0000-0000-000082320000}"/>
    <cellStyle name="เครื่องหมายจุลภาค 16 7 2 2 2 2" xfId="11775" xr:uid="{00000000-0005-0000-0000-000083320000}"/>
    <cellStyle name="เครื่องหมายจุลภาค 16 7 2 2 2 2 2" xfId="19733" xr:uid="{00000000-0005-0000-0000-000084320000}"/>
    <cellStyle name="เครื่องหมายจุลภาค 16 7 2 2 2 3" xfId="15324" xr:uid="{00000000-0005-0000-0000-000085320000}"/>
    <cellStyle name="เครื่องหมายจุลภาค 16 7 2 3" xfId="7237" xr:uid="{00000000-0005-0000-0000-000086320000}"/>
    <cellStyle name="เครื่องหมายจุลภาค 16 7 2 3 2" xfId="12714" xr:uid="{00000000-0005-0000-0000-000087320000}"/>
    <cellStyle name="เครื่องหมายจุลภาค 16 7 2 3 2 2" xfId="20665" xr:uid="{00000000-0005-0000-0000-000088320000}"/>
    <cellStyle name="เครื่องหมายจุลภาค 16 7 2 3 3" xfId="16257" xr:uid="{00000000-0005-0000-0000-000089320000}"/>
    <cellStyle name="เครื่องหมายจุลภาค 16 7 2 4" xfId="4791" xr:uid="{00000000-0005-0000-0000-00008A320000}"/>
    <cellStyle name="เครื่องหมายจุลภาค 16 7 2 4 2" xfId="10833" xr:uid="{00000000-0005-0000-0000-00008B320000}"/>
    <cellStyle name="เครื่องหมายจุลภาค 16 7 2 4 2 2" xfId="18801" xr:uid="{00000000-0005-0000-0000-00008C320000}"/>
    <cellStyle name="เครื่องหมายจุลภาค 16 7 2 4 3" xfId="14392" xr:uid="{00000000-0005-0000-0000-00008D320000}"/>
    <cellStyle name="เครื่องหมายจุลภาค 16 7 2 5" xfId="8316" xr:uid="{00000000-0005-0000-0000-00008E320000}"/>
    <cellStyle name="เครื่องหมายจุลภาค 16 7 2 5 2" xfId="16800" xr:uid="{00000000-0005-0000-0000-00008F320000}"/>
    <cellStyle name="เครื่องหมายจุลภาค 16 7 2 6" xfId="21670" xr:uid="{00000000-0005-0000-0000-000090320000}"/>
    <cellStyle name="เครื่องหมายจุลภาค 16 7 3" xfId="3073" xr:uid="{00000000-0005-0000-0000-000091320000}"/>
    <cellStyle name="เครื่องหมายจุลภาค 16 7 3 2" xfId="5806" xr:uid="{00000000-0005-0000-0000-000092320000}"/>
    <cellStyle name="เครื่องหมายจุลภาค 16 7 3 2 2" xfId="11774" xr:uid="{00000000-0005-0000-0000-000093320000}"/>
    <cellStyle name="เครื่องหมายจุลภาค 16 7 3 2 2 2" xfId="19732" xr:uid="{00000000-0005-0000-0000-000094320000}"/>
    <cellStyle name="เครื่องหมายจุลภาค 16 7 3 2 3" xfId="15323" xr:uid="{00000000-0005-0000-0000-000095320000}"/>
    <cellStyle name="เครื่องหมายจุลภาค 16 7 4" xfId="7236" xr:uid="{00000000-0005-0000-0000-000096320000}"/>
    <cellStyle name="เครื่องหมายจุลภาค 16 7 4 2" xfId="12713" xr:uid="{00000000-0005-0000-0000-000097320000}"/>
    <cellStyle name="เครื่องหมายจุลภาค 16 7 4 2 2" xfId="20664" xr:uid="{00000000-0005-0000-0000-000098320000}"/>
    <cellStyle name="เครื่องหมายจุลภาค 16 7 4 3" xfId="16256" xr:uid="{00000000-0005-0000-0000-000099320000}"/>
    <cellStyle name="เครื่องหมายจุลภาค 16 7 5" xfId="4790" xr:uid="{00000000-0005-0000-0000-00009A320000}"/>
    <cellStyle name="เครื่องหมายจุลภาค 16 7 5 2" xfId="10832" xr:uid="{00000000-0005-0000-0000-00009B320000}"/>
    <cellStyle name="เครื่องหมายจุลภาค 16 7 5 2 2" xfId="18800" xr:uid="{00000000-0005-0000-0000-00009C320000}"/>
    <cellStyle name="เครื่องหมายจุลภาค 16 7 5 3" xfId="14391" xr:uid="{00000000-0005-0000-0000-00009D320000}"/>
    <cellStyle name="เครื่องหมายจุลภาค 16 7 6" xfId="8317" xr:uid="{00000000-0005-0000-0000-00009E320000}"/>
    <cellStyle name="เครื่องหมายจุลภาค 16 7 6 2" xfId="16801" xr:uid="{00000000-0005-0000-0000-00009F320000}"/>
    <cellStyle name="เครื่องหมายจุลภาค 16 7 7" xfId="21669" xr:uid="{00000000-0005-0000-0000-0000A0320000}"/>
    <cellStyle name="เครื่องหมายจุลภาค 16 8" xfId="3074" xr:uid="{00000000-0005-0000-0000-0000A1320000}"/>
    <cellStyle name="เครื่องหมายจุลภาค 16 8 2" xfId="3075" xr:uid="{00000000-0005-0000-0000-0000A2320000}"/>
    <cellStyle name="เครื่องหมายจุลภาค 16 8 2 2" xfId="3076" xr:uid="{00000000-0005-0000-0000-0000A3320000}"/>
    <cellStyle name="เครื่องหมายจุลภาค 16 8 2 2 2" xfId="5809" xr:uid="{00000000-0005-0000-0000-0000A4320000}"/>
    <cellStyle name="เครื่องหมายจุลภาค 16 8 2 2 2 2" xfId="11777" xr:uid="{00000000-0005-0000-0000-0000A5320000}"/>
    <cellStyle name="เครื่องหมายจุลภาค 16 8 2 2 2 2 2" xfId="19735" xr:uid="{00000000-0005-0000-0000-0000A6320000}"/>
    <cellStyle name="เครื่องหมายจุลภาค 16 8 2 2 2 3" xfId="15326" xr:uid="{00000000-0005-0000-0000-0000A7320000}"/>
    <cellStyle name="เครื่องหมายจุลภาค 16 8 2 3" xfId="7239" xr:uid="{00000000-0005-0000-0000-0000A8320000}"/>
    <cellStyle name="เครื่องหมายจุลภาค 16 8 2 3 2" xfId="12716" xr:uid="{00000000-0005-0000-0000-0000A9320000}"/>
    <cellStyle name="เครื่องหมายจุลภาค 16 8 2 3 2 2" xfId="20667" xr:uid="{00000000-0005-0000-0000-0000AA320000}"/>
    <cellStyle name="เครื่องหมายจุลภาค 16 8 2 3 3" xfId="16259" xr:uid="{00000000-0005-0000-0000-0000AB320000}"/>
    <cellStyle name="เครื่องหมายจุลภาค 16 8 2 4" xfId="4793" xr:uid="{00000000-0005-0000-0000-0000AC320000}"/>
    <cellStyle name="เครื่องหมายจุลภาค 16 8 2 4 2" xfId="10835" xr:uid="{00000000-0005-0000-0000-0000AD320000}"/>
    <cellStyle name="เครื่องหมายจุลภาค 16 8 2 4 2 2" xfId="18803" xr:uid="{00000000-0005-0000-0000-0000AE320000}"/>
    <cellStyle name="เครื่องหมายจุลภาค 16 8 2 4 3" xfId="14394" xr:uid="{00000000-0005-0000-0000-0000AF320000}"/>
    <cellStyle name="เครื่องหมายจุลภาค 16 8 2 5" xfId="8314" xr:uid="{00000000-0005-0000-0000-0000B0320000}"/>
    <cellStyle name="เครื่องหมายจุลภาค 16 8 2 5 2" xfId="16798" xr:uid="{00000000-0005-0000-0000-0000B1320000}"/>
    <cellStyle name="เครื่องหมายจุลภาค 16 8 2 6" xfId="21672" xr:uid="{00000000-0005-0000-0000-0000B2320000}"/>
    <cellStyle name="เครื่องหมายจุลภาค 16 8 3" xfId="3077" xr:uid="{00000000-0005-0000-0000-0000B3320000}"/>
    <cellStyle name="เครื่องหมายจุลภาค 16 8 3 2" xfId="5808" xr:uid="{00000000-0005-0000-0000-0000B4320000}"/>
    <cellStyle name="เครื่องหมายจุลภาค 16 8 3 2 2" xfId="11776" xr:uid="{00000000-0005-0000-0000-0000B5320000}"/>
    <cellStyle name="เครื่องหมายจุลภาค 16 8 3 2 2 2" xfId="19734" xr:uid="{00000000-0005-0000-0000-0000B6320000}"/>
    <cellStyle name="เครื่องหมายจุลภาค 16 8 3 2 3" xfId="15325" xr:uid="{00000000-0005-0000-0000-0000B7320000}"/>
    <cellStyle name="เครื่องหมายจุลภาค 16 8 4" xfId="7238" xr:uid="{00000000-0005-0000-0000-0000B8320000}"/>
    <cellStyle name="เครื่องหมายจุลภาค 16 8 4 2" xfId="12715" xr:uid="{00000000-0005-0000-0000-0000B9320000}"/>
    <cellStyle name="เครื่องหมายจุลภาค 16 8 4 2 2" xfId="20666" xr:uid="{00000000-0005-0000-0000-0000BA320000}"/>
    <cellStyle name="เครื่องหมายจุลภาค 16 8 4 3" xfId="16258" xr:uid="{00000000-0005-0000-0000-0000BB320000}"/>
    <cellStyle name="เครื่องหมายจุลภาค 16 8 5" xfId="4792" xr:uid="{00000000-0005-0000-0000-0000BC320000}"/>
    <cellStyle name="เครื่องหมายจุลภาค 16 8 5 2" xfId="10834" xr:uid="{00000000-0005-0000-0000-0000BD320000}"/>
    <cellStyle name="เครื่องหมายจุลภาค 16 8 5 2 2" xfId="18802" xr:uid="{00000000-0005-0000-0000-0000BE320000}"/>
    <cellStyle name="เครื่องหมายจุลภาค 16 8 5 3" xfId="14393" xr:uid="{00000000-0005-0000-0000-0000BF320000}"/>
    <cellStyle name="เครื่องหมายจุลภาค 16 8 6" xfId="8315" xr:uid="{00000000-0005-0000-0000-0000C0320000}"/>
    <cellStyle name="เครื่องหมายจุลภาค 16 8 6 2" xfId="16799" xr:uid="{00000000-0005-0000-0000-0000C1320000}"/>
    <cellStyle name="เครื่องหมายจุลภาค 16 8 7" xfId="21671" xr:uid="{00000000-0005-0000-0000-0000C2320000}"/>
    <cellStyle name="เครื่องหมายจุลภาค 16 9" xfId="3078" xr:uid="{00000000-0005-0000-0000-0000C3320000}"/>
    <cellStyle name="เครื่องหมายจุลภาค 16 9 2" xfId="3079" xr:uid="{00000000-0005-0000-0000-0000C4320000}"/>
    <cellStyle name="เครื่องหมายจุลภาค 16 9 2 2" xfId="5810" xr:uid="{00000000-0005-0000-0000-0000C5320000}"/>
    <cellStyle name="เครื่องหมายจุลภาค 16 9 2 2 2" xfId="11778" xr:uid="{00000000-0005-0000-0000-0000C6320000}"/>
    <cellStyle name="เครื่องหมายจุลภาค 16 9 2 2 2 2" xfId="19736" xr:uid="{00000000-0005-0000-0000-0000C7320000}"/>
    <cellStyle name="เครื่องหมายจุลภาค 16 9 2 2 3" xfId="15327" xr:uid="{00000000-0005-0000-0000-0000C8320000}"/>
    <cellStyle name="เครื่องหมายจุลภาค 16 9 3" xfId="7240" xr:uid="{00000000-0005-0000-0000-0000C9320000}"/>
    <cellStyle name="เครื่องหมายจุลภาค 16 9 3 2" xfId="12717" xr:uid="{00000000-0005-0000-0000-0000CA320000}"/>
    <cellStyle name="เครื่องหมายจุลภาค 16 9 3 2 2" xfId="20668" xr:uid="{00000000-0005-0000-0000-0000CB320000}"/>
    <cellStyle name="เครื่องหมายจุลภาค 16 9 3 3" xfId="16260" xr:uid="{00000000-0005-0000-0000-0000CC320000}"/>
    <cellStyle name="เครื่องหมายจุลภาค 16 9 4" xfId="4794" xr:uid="{00000000-0005-0000-0000-0000CD320000}"/>
    <cellStyle name="เครื่องหมายจุลภาค 16 9 4 2" xfId="10836" xr:uid="{00000000-0005-0000-0000-0000CE320000}"/>
    <cellStyle name="เครื่องหมายจุลภาค 16 9 4 2 2" xfId="18804" xr:uid="{00000000-0005-0000-0000-0000CF320000}"/>
    <cellStyle name="เครื่องหมายจุลภาค 16 9 4 3" xfId="14395" xr:uid="{00000000-0005-0000-0000-0000D0320000}"/>
    <cellStyle name="เครื่องหมายจุลภาค 16 9 5" xfId="8313" xr:uid="{00000000-0005-0000-0000-0000D1320000}"/>
    <cellStyle name="เครื่องหมายจุลภาค 16 9 5 2" xfId="16797" xr:uid="{00000000-0005-0000-0000-0000D2320000}"/>
    <cellStyle name="เครื่องหมายจุลภาค 16 9 6" xfId="21673" xr:uid="{00000000-0005-0000-0000-0000D3320000}"/>
    <cellStyle name="เครื่องหมายจุลภาค 17" xfId="3080" xr:uid="{00000000-0005-0000-0000-0000D4320000}"/>
    <cellStyle name="เครื่องหมายจุลภาค 18" xfId="3081" xr:uid="{00000000-0005-0000-0000-0000D5320000}"/>
    <cellStyle name="เครื่องหมายจุลภาค 18 2" xfId="3082" xr:uid="{00000000-0005-0000-0000-0000D6320000}"/>
    <cellStyle name="เครื่องหมายจุลภาค 18 3" xfId="3083" xr:uid="{00000000-0005-0000-0000-0000D7320000}"/>
    <cellStyle name="เครื่องหมายจุลภาค 19" xfId="3084" xr:uid="{00000000-0005-0000-0000-0000D8320000}"/>
    <cellStyle name="เครื่องหมายจุลภาค 2" xfId="3085" xr:uid="{00000000-0005-0000-0000-0000D9320000}"/>
    <cellStyle name="เครื่องหมายจุลภาค 2 2" xfId="3086" xr:uid="{00000000-0005-0000-0000-0000DA320000}"/>
    <cellStyle name="เครื่องหมายจุลภาค 2 2 2" xfId="3087" xr:uid="{00000000-0005-0000-0000-0000DB320000}"/>
    <cellStyle name="เครื่องหมายจุลภาค 2 2 3" xfId="3088" xr:uid="{00000000-0005-0000-0000-0000DC320000}"/>
    <cellStyle name="เครื่องหมายจุลภาค 2 2 4" xfId="3089" xr:uid="{00000000-0005-0000-0000-0000DD320000}"/>
    <cellStyle name="เครื่องหมายจุลภาค 2 2 5" xfId="4795" xr:uid="{00000000-0005-0000-0000-0000DE320000}"/>
    <cellStyle name="เครื่องหมายจุลภาค 2 3" xfId="3090" xr:uid="{00000000-0005-0000-0000-0000DF320000}"/>
    <cellStyle name="เครื่องหมายจุลภาค 2 3 2" xfId="3091" xr:uid="{00000000-0005-0000-0000-0000E0320000}"/>
    <cellStyle name="เครื่องหมายจุลภาค 2 3 3" xfId="3092" xr:uid="{00000000-0005-0000-0000-0000E1320000}"/>
    <cellStyle name="เครื่องหมายจุลภาค 2 3 4" xfId="3093" xr:uid="{00000000-0005-0000-0000-0000E2320000}"/>
    <cellStyle name="เครื่องหมายจุลภาค 2 3 4 2" xfId="8858" xr:uid="{00000000-0005-0000-0000-0000E3320000}"/>
    <cellStyle name="เครื่องหมายจุลภาค 2 3 5" xfId="4796" xr:uid="{00000000-0005-0000-0000-0000E4320000}"/>
    <cellStyle name="เครื่องหมายจุลภาค 2 3 5 2" xfId="22166" xr:uid="{00000000-0005-0000-0000-0000E5320000}"/>
    <cellStyle name="เครื่องหมายจุลภาค 2 3 5 3" xfId="22198" xr:uid="{00000000-0005-0000-0000-0000E6320000}"/>
    <cellStyle name="เครื่องหมายจุลภาค 2 3 6" xfId="8857" xr:uid="{00000000-0005-0000-0000-0000E7320000}"/>
    <cellStyle name="เครื่องหมายจุลภาค 2 4" xfId="3094" xr:uid="{00000000-0005-0000-0000-0000E8320000}"/>
    <cellStyle name="เครื่องหมายจุลภาค 2 4 2" xfId="3095" xr:uid="{00000000-0005-0000-0000-0000E9320000}"/>
    <cellStyle name="เครื่องหมายจุลภาค 2 4 3" xfId="3096" xr:uid="{00000000-0005-0000-0000-0000EA320000}"/>
    <cellStyle name="เครื่องหมายจุลภาค 2 4 4" xfId="5812" xr:uid="{00000000-0005-0000-0000-0000EB320000}"/>
    <cellStyle name="เครื่องหมายจุลภาค 2 5" xfId="3097" xr:uid="{00000000-0005-0000-0000-0000EC320000}"/>
    <cellStyle name="เครื่องหมายจุลภาค 2 6" xfId="3098" xr:uid="{00000000-0005-0000-0000-0000ED320000}"/>
    <cellStyle name="เครื่องหมายจุลภาค 2 7" xfId="5811" xr:uid="{00000000-0005-0000-0000-0000EE320000}"/>
    <cellStyle name="เครื่องหมายจุลภาค 2_BOQ Lotus Samui2 REV04_20-01-2009" xfId="3099" xr:uid="{00000000-0005-0000-0000-0000EF320000}"/>
    <cellStyle name="เครื่องหมายจุลภาค 20" xfId="3100" xr:uid="{00000000-0005-0000-0000-0000F0320000}"/>
    <cellStyle name="เครื่องหมายจุลภาค 3" xfId="3101" xr:uid="{00000000-0005-0000-0000-0000F1320000}"/>
    <cellStyle name="เครื่องหมายจุลภาค 3 2" xfId="3102" xr:uid="{00000000-0005-0000-0000-0000F2320000}"/>
    <cellStyle name="เครื่องหมายจุลภาค 3 2 2" xfId="3103" xr:uid="{00000000-0005-0000-0000-0000F3320000}"/>
    <cellStyle name="เครื่องหมายจุลภาค 3 3" xfId="3104" xr:uid="{00000000-0005-0000-0000-0000F4320000}"/>
    <cellStyle name="เครื่องหมายจุลภาค 3 4" xfId="3105" xr:uid="{00000000-0005-0000-0000-0000F5320000}"/>
    <cellStyle name="เครื่องหมายจุลภาค 3 4 2" xfId="3106" xr:uid="{00000000-0005-0000-0000-0000F6320000}"/>
    <cellStyle name="เครื่องหมายจุลภาค 3 5" xfId="5813" xr:uid="{00000000-0005-0000-0000-0000F7320000}"/>
    <cellStyle name="เครื่องหมายจุลภาค 3_BOQ Mc Donald's Paseo Rev.0" xfId="3107" xr:uid="{00000000-0005-0000-0000-0000F8320000}"/>
    <cellStyle name="เครื่องหมายจุลภาค 4" xfId="3108" xr:uid="{00000000-0005-0000-0000-0000F9320000}"/>
    <cellStyle name="เครื่องหมายจุลภาค 4 2" xfId="3109" xr:uid="{00000000-0005-0000-0000-0000FA320000}"/>
    <cellStyle name="เครื่องหมายจุลภาค 4 3" xfId="3110" xr:uid="{00000000-0005-0000-0000-0000FB320000}"/>
    <cellStyle name="เครื่องหมายจุลภาค 4 3 10" xfId="7246" xr:uid="{00000000-0005-0000-0000-0000FC320000}"/>
    <cellStyle name="เครื่องหมายจุลภาค 4 3 10 2" xfId="12718" xr:uid="{00000000-0005-0000-0000-0000FD320000}"/>
    <cellStyle name="เครื่องหมายจุลภาค 4 3 10 2 2" xfId="20669" xr:uid="{00000000-0005-0000-0000-0000FE320000}"/>
    <cellStyle name="เครื่องหมายจุลภาค 4 3 10 3" xfId="16261" xr:uid="{00000000-0005-0000-0000-0000FF320000}"/>
    <cellStyle name="เครื่องหมายจุลภาค 4 3 11" xfId="4797" xr:uid="{00000000-0005-0000-0000-000000330000}"/>
    <cellStyle name="เครื่องหมายจุลภาค 4 3 11 2" xfId="10837" xr:uid="{00000000-0005-0000-0000-000001330000}"/>
    <cellStyle name="เครื่องหมายจุลภาค 4 3 11 2 2" xfId="18805" xr:uid="{00000000-0005-0000-0000-000002330000}"/>
    <cellStyle name="เครื่องหมายจุลภาค 4 3 11 3" xfId="14396" xr:uid="{00000000-0005-0000-0000-000003330000}"/>
    <cellStyle name="เครื่องหมายจุลภาค 4 3 12" xfId="8311" xr:uid="{00000000-0005-0000-0000-000004330000}"/>
    <cellStyle name="เครื่องหมายจุลภาค 4 3 12 2" xfId="16796" xr:uid="{00000000-0005-0000-0000-000005330000}"/>
    <cellStyle name="เครื่องหมายจุลภาค 4 3 13" xfId="21674" xr:uid="{00000000-0005-0000-0000-000006330000}"/>
    <cellStyle name="เครื่องหมายจุลภาค 4 3 2" xfId="3111" xr:uid="{00000000-0005-0000-0000-000007330000}"/>
    <cellStyle name="เครื่องหมายจุลภาค 4 3 2 10" xfId="4798" xr:uid="{00000000-0005-0000-0000-000008330000}"/>
    <cellStyle name="เครื่องหมายจุลภาค 4 3 2 10 2" xfId="10838" xr:uid="{00000000-0005-0000-0000-000009330000}"/>
    <cellStyle name="เครื่องหมายจุลภาค 4 3 2 10 2 2" xfId="18806" xr:uid="{00000000-0005-0000-0000-00000A330000}"/>
    <cellStyle name="เครื่องหมายจุลภาค 4 3 2 10 3" xfId="14397" xr:uid="{00000000-0005-0000-0000-00000B330000}"/>
    <cellStyle name="เครื่องหมายจุลภาค 4 3 2 11" xfId="8310" xr:uid="{00000000-0005-0000-0000-00000C330000}"/>
    <cellStyle name="เครื่องหมายจุลภาค 4 3 2 11 2" xfId="16795" xr:uid="{00000000-0005-0000-0000-00000D330000}"/>
    <cellStyle name="เครื่องหมายจุลภาค 4 3 2 12" xfId="21675" xr:uid="{00000000-0005-0000-0000-00000E330000}"/>
    <cellStyle name="เครื่องหมายจุลภาค 4 3 2 2" xfId="3112" xr:uid="{00000000-0005-0000-0000-00000F330000}"/>
    <cellStyle name="เครื่องหมายจุลภาค 4 3 2 2 2" xfId="3113" xr:uid="{00000000-0005-0000-0000-000010330000}"/>
    <cellStyle name="เครื่องหมายจุลภาค 4 3 2 2 2 2" xfId="3114" xr:uid="{00000000-0005-0000-0000-000011330000}"/>
    <cellStyle name="เครื่องหมายจุลภาค 4 3 2 2 2 2 2" xfId="3115" xr:uid="{00000000-0005-0000-0000-000012330000}"/>
    <cellStyle name="เครื่องหมายจุลภาค 4 3 2 2 2 2 2 2" xfId="5819" xr:uid="{00000000-0005-0000-0000-000013330000}"/>
    <cellStyle name="เครื่องหมายจุลภาค 4 3 2 2 2 2 2 2 2" xfId="11783" xr:uid="{00000000-0005-0000-0000-000014330000}"/>
    <cellStyle name="เครื่องหมายจุลภาค 4 3 2 2 2 2 2 2 2 2" xfId="19741" xr:uid="{00000000-0005-0000-0000-000015330000}"/>
    <cellStyle name="เครื่องหมายจุลภาค 4 3 2 2 2 2 2 2 3" xfId="15332" xr:uid="{00000000-0005-0000-0000-000016330000}"/>
    <cellStyle name="เครื่องหมายจุลภาค 4 3 2 2 2 2 3" xfId="7250" xr:uid="{00000000-0005-0000-0000-000017330000}"/>
    <cellStyle name="เครื่องหมายจุลภาค 4 3 2 2 2 2 3 2" xfId="12722" xr:uid="{00000000-0005-0000-0000-000018330000}"/>
    <cellStyle name="เครื่องหมายจุลภาค 4 3 2 2 2 2 3 2 2" xfId="20673" xr:uid="{00000000-0005-0000-0000-000019330000}"/>
    <cellStyle name="เครื่องหมายจุลภาค 4 3 2 2 2 2 3 3" xfId="16265" xr:uid="{00000000-0005-0000-0000-00001A330000}"/>
    <cellStyle name="เครื่องหมายจุลภาค 4 3 2 2 2 2 4" xfId="4801" xr:uid="{00000000-0005-0000-0000-00001B330000}"/>
    <cellStyle name="เครื่องหมายจุลภาค 4 3 2 2 2 2 4 2" xfId="10841" xr:uid="{00000000-0005-0000-0000-00001C330000}"/>
    <cellStyle name="เครื่องหมายจุลภาค 4 3 2 2 2 2 4 2 2" xfId="18809" xr:uid="{00000000-0005-0000-0000-00001D330000}"/>
    <cellStyle name="เครื่องหมายจุลภาค 4 3 2 2 2 2 4 3" xfId="14400" xr:uid="{00000000-0005-0000-0000-00001E330000}"/>
    <cellStyle name="เครื่องหมายจุลภาค 4 3 2 2 2 2 5" xfId="8307" xr:uid="{00000000-0005-0000-0000-00001F330000}"/>
    <cellStyle name="เครื่องหมายจุลภาค 4 3 2 2 2 2 5 2" xfId="16792" xr:uid="{00000000-0005-0000-0000-000020330000}"/>
    <cellStyle name="เครื่องหมายจุลภาค 4 3 2 2 2 2 6" xfId="21678" xr:uid="{00000000-0005-0000-0000-000021330000}"/>
    <cellStyle name="เครื่องหมายจุลภาค 4 3 2 2 2 3" xfId="3116" xr:uid="{00000000-0005-0000-0000-000022330000}"/>
    <cellStyle name="เครื่องหมายจุลภาค 4 3 2 2 2 3 2" xfId="5818" xr:uid="{00000000-0005-0000-0000-000023330000}"/>
    <cellStyle name="เครื่องหมายจุลภาค 4 3 2 2 2 3 2 2" xfId="11782" xr:uid="{00000000-0005-0000-0000-000024330000}"/>
    <cellStyle name="เครื่องหมายจุลภาค 4 3 2 2 2 3 2 2 2" xfId="19740" xr:uid="{00000000-0005-0000-0000-000025330000}"/>
    <cellStyle name="เครื่องหมายจุลภาค 4 3 2 2 2 3 2 3" xfId="15331" xr:uid="{00000000-0005-0000-0000-000026330000}"/>
    <cellStyle name="เครื่องหมายจุลภาค 4 3 2 2 2 4" xfId="7249" xr:uid="{00000000-0005-0000-0000-000027330000}"/>
    <cellStyle name="เครื่องหมายจุลภาค 4 3 2 2 2 4 2" xfId="12721" xr:uid="{00000000-0005-0000-0000-000028330000}"/>
    <cellStyle name="เครื่องหมายจุลภาค 4 3 2 2 2 4 2 2" xfId="20672" xr:uid="{00000000-0005-0000-0000-000029330000}"/>
    <cellStyle name="เครื่องหมายจุลภาค 4 3 2 2 2 4 3" xfId="16264" xr:uid="{00000000-0005-0000-0000-00002A330000}"/>
    <cellStyle name="เครื่องหมายจุลภาค 4 3 2 2 2 5" xfId="4800" xr:uid="{00000000-0005-0000-0000-00002B330000}"/>
    <cellStyle name="เครื่องหมายจุลภาค 4 3 2 2 2 5 2" xfId="10840" xr:uid="{00000000-0005-0000-0000-00002C330000}"/>
    <cellStyle name="เครื่องหมายจุลภาค 4 3 2 2 2 5 2 2" xfId="18808" xr:uid="{00000000-0005-0000-0000-00002D330000}"/>
    <cellStyle name="เครื่องหมายจุลภาค 4 3 2 2 2 5 3" xfId="14399" xr:uid="{00000000-0005-0000-0000-00002E330000}"/>
    <cellStyle name="เครื่องหมายจุลภาค 4 3 2 2 2 6" xfId="8308" xr:uid="{00000000-0005-0000-0000-00002F330000}"/>
    <cellStyle name="เครื่องหมายจุลภาค 4 3 2 2 2 6 2" xfId="16793" xr:uid="{00000000-0005-0000-0000-000030330000}"/>
    <cellStyle name="เครื่องหมายจุลภาค 4 3 2 2 2 7" xfId="21677" xr:uid="{00000000-0005-0000-0000-000031330000}"/>
    <cellStyle name="เครื่องหมายจุลภาค 4 3 2 2 3" xfId="3117" xr:uid="{00000000-0005-0000-0000-000032330000}"/>
    <cellStyle name="เครื่องหมายจุลภาค 4 3 2 2 3 2" xfId="3118" xr:uid="{00000000-0005-0000-0000-000033330000}"/>
    <cellStyle name="เครื่องหมายจุลภาค 4 3 2 2 3 2 2" xfId="5820" xr:uid="{00000000-0005-0000-0000-000034330000}"/>
    <cellStyle name="เครื่องหมายจุลภาค 4 3 2 2 3 2 2 2" xfId="11784" xr:uid="{00000000-0005-0000-0000-000035330000}"/>
    <cellStyle name="เครื่องหมายจุลภาค 4 3 2 2 3 2 2 2 2" xfId="19742" xr:uid="{00000000-0005-0000-0000-000036330000}"/>
    <cellStyle name="เครื่องหมายจุลภาค 4 3 2 2 3 2 2 3" xfId="15333" xr:uid="{00000000-0005-0000-0000-000037330000}"/>
    <cellStyle name="เครื่องหมายจุลภาค 4 3 2 2 3 3" xfId="7251" xr:uid="{00000000-0005-0000-0000-000038330000}"/>
    <cellStyle name="เครื่องหมายจุลภาค 4 3 2 2 3 3 2" xfId="12723" xr:uid="{00000000-0005-0000-0000-000039330000}"/>
    <cellStyle name="เครื่องหมายจุลภาค 4 3 2 2 3 3 2 2" xfId="20674" xr:uid="{00000000-0005-0000-0000-00003A330000}"/>
    <cellStyle name="เครื่องหมายจุลภาค 4 3 2 2 3 3 3" xfId="16266" xr:uid="{00000000-0005-0000-0000-00003B330000}"/>
    <cellStyle name="เครื่องหมายจุลภาค 4 3 2 2 3 4" xfId="4802" xr:uid="{00000000-0005-0000-0000-00003C330000}"/>
    <cellStyle name="เครื่องหมายจุลภาค 4 3 2 2 3 4 2" xfId="10842" xr:uid="{00000000-0005-0000-0000-00003D330000}"/>
    <cellStyle name="เครื่องหมายจุลภาค 4 3 2 2 3 4 2 2" xfId="18810" xr:uid="{00000000-0005-0000-0000-00003E330000}"/>
    <cellStyle name="เครื่องหมายจุลภาค 4 3 2 2 3 4 3" xfId="14401" xr:uid="{00000000-0005-0000-0000-00003F330000}"/>
    <cellStyle name="เครื่องหมายจุลภาค 4 3 2 2 3 5" xfId="8306" xr:uid="{00000000-0005-0000-0000-000040330000}"/>
    <cellStyle name="เครื่องหมายจุลภาค 4 3 2 2 3 5 2" xfId="16791" xr:uid="{00000000-0005-0000-0000-000041330000}"/>
    <cellStyle name="เครื่องหมายจุลภาค 4 3 2 2 3 6" xfId="21679" xr:uid="{00000000-0005-0000-0000-000042330000}"/>
    <cellStyle name="เครื่องหมายจุลภาค 4 3 2 2 4" xfId="3119" xr:uid="{00000000-0005-0000-0000-000043330000}"/>
    <cellStyle name="เครื่องหมายจุลภาค 4 3 2 2 4 2" xfId="5817" xr:uid="{00000000-0005-0000-0000-000044330000}"/>
    <cellStyle name="เครื่องหมายจุลภาค 4 3 2 2 4 2 2" xfId="11781" xr:uid="{00000000-0005-0000-0000-000045330000}"/>
    <cellStyle name="เครื่องหมายจุลภาค 4 3 2 2 4 2 2 2" xfId="19739" xr:uid="{00000000-0005-0000-0000-000046330000}"/>
    <cellStyle name="เครื่องหมายจุลภาค 4 3 2 2 4 2 3" xfId="15330" xr:uid="{00000000-0005-0000-0000-000047330000}"/>
    <cellStyle name="เครื่องหมายจุลภาค 4 3 2 2 5" xfId="7248" xr:uid="{00000000-0005-0000-0000-000048330000}"/>
    <cellStyle name="เครื่องหมายจุลภาค 4 3 2 2 5 2" xfId="12720" xr:uid="{00000000-0005-0000-0000-000049330000}"/>
    <cellStyle name="เครื่องหมายจุลภาค 4 3 2 2 5 2 2" xfId="20671" xr:uid="{00000000-0005-0000-0000-00004A330000}"/>
    <cellStyle name="เครื่องหมายจุลภาค 4 3 2 2 5 3" xfId="16263" xr:uid="{00000000-0005-0000-0000-00004B330000}"/>
    <cellStyle name="เครื่องหมายจุลภาค 4 3 2 2 6" xfId="4799" xr:uid="{00000000-0005-0000-0000-00004C330000}"/>
    <cellStyle name="เครื่องหมายจุลภาค 4 3 2 2 6 2" xfId="10839" xr:uid="{00000000-0005-0000-0000-00004D330000}"/>
    <cellStyle name="เครื่องหมายจุลภาค 4 3 2 2 6 2 2" xfId="18807" xr:uid="{00000000-0005-0000-0000-00004E330000}"/>
    <cellStyle name="เครื่องหมายจุลภาค 4 3 2 2 6 3" xfId="14398" xr:uid="{00000000-0005-0000-0000-00004F330000}"/>
    <cellStyle name="เครื่องหมายจุลภาค 4 3 2 2 7" xfId="8309" xr:uid="{00000000-0005-0000-0000-000050330000}"/>
    <cellStyle name="เครื่องหมายจุลภาค 4 3 2 2 7 2" xfId="16794" xr:uid="{00000000-0005-0000-0000-000051330000}"/>
    <cellStyle name="เครื่องหมายจุลภาค 4 3 2 2 8" xfId="21676" xr:uid="{00000000-0005-0000-0000-000052330000}"/>
    <cellStyle name="เครื่องหมายจุลภาค 4 3 2 3" xfId="3120" xr:uid="{00000000-0005-0000-0000-000053330000}"/>
    <cellStyle name="เครื่องหมายจุลภาค 4 3 2 3 2" xfId="3121" xr:uid="{00000000-0005-0000-0000-000054330000}"/>
    <cellStyle name="เครื่องหมายจุลภาค 4 3 2 3 2 2" xfId="3122" xr:uid="{00000000-0005-0000-0000-000055330000}"/>
    <cellStyle name="เครื่องหมายจุลภาค 4 3 2 3 2 2 2" xfId="3123" xr:uid="{00000000-0005-0000-0000-000056330000}"/>
    <cellStyle name="เครื่องหมายจุลภาค 4 3 2 3 2 2 2 2" xfId="5823" xr:uid="{00000000-0005-0000-0000-000057330000}"/>
    <cellStyle name="เครื่องหมายจุลภาค 4 3 2 3 2 2 2 2 2" xfId="11787" xr:uid="{00000000-0005-0000-0000-000058330000}"/>
    <cellStyle name="เครื่องหมายจุลภาค 4 3 2 3 2 2 2 2 2 2" xfId="19745" xr:uid="{00000000-0005-0000-0000-000059330000}"/>
    <cellStyle name="เครื่องหมายจุลภาค 4 3 2 3 2 2 2 2 3" xfId="15336" xr:uid="{00000000-0005-0000-0000-00005A330000}"/>
    <cellStyle name="เครื่องหมายจุลภาค 4 3 2 3 2 2 3" xfId="7254" xr:uid="{00000000-0005-0000-0000-00005B330000}"/>
    <cellStyle name="เครื่องหมายจุลภาค 4 3 2 3 2 2 3 2" xfId="12726" xr:uid="{00000000-0005-0000-0000-00005C330000}"/>
    <cellStyle name="เครื่องหมายจุลภาค 4 3 2 3 2 2 3 2 2" xfId="20677" xr:uid="{00000000-0005-0000-0000-00005D330000}"/>
    <cellStyle name="เครื่องหมายจุลภาค 4 3 2 3 2 2 3 3" xfId="16269" xr:uid="{00000000-0005-0000-0000-00005E330000}"/>
    <cellStyle name="เครื่องหมายจุลภาค 4 3 2 3 2 2 4" xfId="4805" xr:uid="{00000000-0005-0000-0000-00005F330000}"/>
    <cellStyle name="เครื่องหมายจุลภาค 4 3 2 3 2 2 4 2" xfId="10845" xr:uid="{00000000-0005-0000-0000-000060330000}"/>
    <cellStyle name="เครื่องหมายจุลภาค 4 3 2 3 2 2 4 2 2" xfId="18813" xr:uid="{00000000-0005-0000-0000-000061330000}"/>
    <cellStyle name="เครื่องหมายจุลภาค 4 3 2 3 2 2 4 3" xfId="14404" xr:uid="{00000000-0005-0000-0000-000062330000}"/>
    <cellStyle name="เครื่องหมายจุลภาค 4 3 2 3 2 2 5" xfId="8303" xr:uid="{00000000-0005-0000-0000-000063330000}"/>
    <cellStyle name="เครื่องหมายจุลภาค 4 3 2 3 2 2 5 2" xfId="16788" xr:uid="{00000000-0005-0000-0000-000064330000}"/>
    <cellStyle name="เครื่องหมายจุลภาค 4 3 2 3 2 2 6" xfId="21682" xr:uid="{00000000-0005-0000-0000-000065330000}"/>
    <cellStyle name="เครื่องหมายจุลภาค 4 3 2 3 2 3" xfId="3124" xr:uid="{00000000-0005-0000-0000-000066330000}"/>
    <cellStyle name="เครื่องหมายจุลภาค 4 3 2 3 2 3 2" xfId="5822" xr:uid="{00000000-0005-0000-0000-000067330000}"/>
    <cellStyle name="เครื่องหมายจุลภาค 4 3 2 3 2 3 2 2" xfId="11786" xr:uid="{00000000-0005-0000-0000-000068330000}"/>
    <cellStyle name="เครื่องหมายจุลภาค 4 3 2 3 2 3 2 2 2" xfId="19744" xr:uid="{00000000-0005-0000-0000-000069330000}"/>
    <cellStyle name="เครื่องหมายจุลภาค 4 3 2 3 2 3 2 3" xfId="15335" xr:uid="{00000000-0005-0000-0000-00006A330000}"/>
    <cellStyle name="เครื่องหมายจุลภาค 4 3 2 3 2 4" xfId="7253" xr:uid="{00000000-0005-0000-0000-00006B330000}"/>
    <cellStyle name="เครื่องหมายจุลภาค 4 3 2 3 2 4 2" xfId="12725" xr:uid="{00000000-0005-0000-0000-00006C330000}"/>
    <cellStyle name="เครื่องหมายจุลภาค 4 3 2 3 2 4 2 2" xfId="20676" xr:uid="{00000000-0005-0000-0000-00006D330000}"/>
    <cellStyle name="เครื่องหมายจุลภาค 4 3 2 3 2 4 3" xfId="16268" xr:uid="{00000000-0005-0000-0000-00006E330000}"/>
    <cellStyle name="เครื่องหมายจุลภาค 4 3 2 3 2 5" xfId="4804" xr:uid="{00000000-0005-0000-0000-00006F330000}"/>
    <cellStyle name="เครื่องหมายจุลภาค 4 3 2 3 2 5 2" xfId="10844" xr:uid="{00000000-0005-0000-0000-000070330000}"/>
    <cellStyle name="เครื่องหมายจุลภาค 4 3 2 3 2 5 2 2" xfId="18812" xr:uid="{00000000-0005-0000-0000-000071330000}"/>
    <cellStyle name="เครื่องหมายจุลภาค 4 3 2 3 2 5 3" xfId="14403" xr:uid="{00000000-0005-0000-0000-000072330000}"/>
    <cellStyle name="เครื่องหมายจุลภาค 4 3 2 3 2 6" xfId="8304" xr:uid="{00000000-0005-0000-0000-000073330000}"/>
    <cellStyle name="เครื่องหมายจุลภาค 4 3 2 3 2 6 2" xfId="16789" xr:uid="{00000000-0005-0000-0000-000074330000}"/>
    <cellStyle name="เครื่องหมายจุลภาค 4 3 2 3 2 7" xfId="21681" xr:uid="{00000000-0005-0000-0000-000075330000}"/>
    <cellStyle name="เครื่องหมายจุลภาค 4 3 2 3 3" xfId="3125" xr:uid="{00000000-0005-0000-0000-000076330000}"/>
    <cellStyle name="เครื่องหมายจุลภาค 4 3 2 3 3 2" xfId="3126" xr:uid="{00000000-0005-0000-0000-000077330000}"/>
    <cellStyle name="เครื่องหมายจุลภาค 4 3 2 3 3 2 2" xfId="5824" xr:uid="{00000000-0005-0000-0000-000078330000}"/>
    <cellStyle name="เครื่องหมายจุลภาค 4 3 2 3 3 2 2 2" xfId="11788" xr:uid="{00000000-0005-0000-0000-000079330000}"/>
    <cellStyle name="เครื่องหมายจุลภาค 4 3 2 3 3 2 2 2 2" xfId="19746" xr:uid="{00000000-0005-0000-0000-00007A330000}"/>
    <cellStyle name="เครื่องหมายจุลภาค 4 3 2 3 3 2 2 3" xfId="15337" xr:uid="{00000000-0005-0000-0000-00007B330000}"/>
    <cellStyle name="เครื่องหมายจุลภาค 4 3 2 3 3 3" xfId="7255" xr:uid="{00000000-0005-0000-0000-00007C330000}"/>
    <cellStyle name="เครื่องหมายจุลภาค 4 3 2 3 3 3 2" xfId="12727" xr:uid="{00000000-0005-0000-0000-00007D330000}"/>
    <cellStyle name="เครื่องหมายจุลภาค 4 3 2 3 3 3 2 2" xfId="20678" xr:uid="{00000000-0005-0000-0000-00007E330000}"/>
    <cellStyle name="เครื่องหมายจุลภาค 4 3 2 3 3 3 3" xfId="16270" xr:uid="{00000000-0005-0000-0000-00007F330000}"/>
    <cellStyle name="เครื่องหมายจุลภาค 4 3 2 3 3 4" xfId="4806" xr:uid="{00000000-0005-0000-0000-000080330000}"/>
    <cellStyle name="เครื่องหมายจุลภาค 4 3 2 3 3 4 2" xfId="10846" xr:uid="{00000000-0005-0000-0000-000081330000}"/>
    <cellStyle name="เครื่องหมายจุลภาค 4 3 2 3 3 4 2 2" xfId="18814" xr:uid="{00000000-0005-0000-0000-000082330000}"/>
    <cellStyle name="เครื่องหมายจุลภาค 4 3 2 3 3 4 3" xfId="14405" xr:uid="{00000000-0005-0000-0000-000083330000}"/>
    <cellStyle name="เครื่องหมายจุลภาค 4 3 2 3 3 5" xfId="8302" xr:uid="{00000000-0005-0000-0000-000084330000}"/>
    <cellStyle name="เครื่องหมายจุลภาค 4 3 2 3 3 5 2" xfId="16787" xr:uid="{00000000-0005-0000-0000-000085330000}"/>
    <cellStyle name="เครื่องหมายจุลภาค 4 3 2 3 3 6" xfId="21683" xr:uid="{00000000-0005-0000-0000-000086330000}"/>
    <cellStyle name="เครื่องหมายจุลภาค 4 3 2 3 4" xfId="3127" xr:uid="{00000000-0005-0000-0000-000087330000}"/>
    <cellStyle name="เครื่องหมายจุลภาค 4 3 2 3 4 2" xfId="5821" xr:uid="{00000000-0005-0000-0000-000088330000}"/>
    <cellStyle name="เครื่องหมายจุลภาค 4 3 2 3 4 2 2" xfId="11785" xr:uid="{00000000-0005-0000-0000-000089330000}"/>
    <cellStyle name="เครื่องหมายจุลภาค 4 3 2 3 4 2 2 2" xfId="19743" xr:uid="{00000000-0005-0000-0000-00008A330000}"/>
    <cellStyle name="เครื่องหมายจุลภาค 4 3 2 3 4 2 3" xfId="15334" xr:uid="{00000000-0005-0000-0000-00008B330000}"/>
    <cellStyle name="เครื่องหมายจุลภาค 4 3 2 3 5" xfId="7252" xr:uid="{00000000-0005-0000-0000-00008C330000}"/>
    <cellStyle name="เครื่องหมายจุลภาค 4 3 2 3 5 2" xfId="12724" xr:uid="{00000000-0005-0000-0000-00008D330000}"/>
    <cellStyle name="เครื่องหมายจุลภาค 4 3 2 3 5 2 2" xfId="20675" xr:uid="{00000000-0005-0000-0000-00008E330000}"/>
    <cellStyle name="เครื่องหมายจุลภาค 4 3 2 3 5 3" xfId="16267" xr:uid="{00000000-0005-0000-0000-00008F330000}"/>
    <cellStyle name="เครื่องหมายจุลภาค 4 3 2 3 6" xfId="4803" xr:uid="{00000000-0005-0000-0000-000090330000}"/>
    <cellStyle name="เครื่องหมายจุลภาค 4 3 2 3 6 2" xfId="10843" xr:uid="{00000000-0005-0000-0000-000091330000}"/>
    <cellStyle name="เครื่องหมายจุลภาค 4 3 2 3 6 2 2" xfId="18811" xr:uid="{00000000-0005-0000-0000-000092330000}"/>
    <cellStyle name="เครื่องหมายจุลภาค 4 3 2 3 6 3" xfId="14402" xr:uid="{00000000-0005-0000-0000-000093330000}"/>
    <cellStyle name="เครื่องหมายจุลภาค 4 3 2 3 7" xfId="8305" xr:uid="{00000000-0005-0000-0000-000094330000}"/>
    <cellStyle name="เครื่องหมายจุลภาค 4 3 2 3 7 2" xfId="16790" xr:uid="{00000000-0005-0000-0000-000095330000}"/>
    <cellStyle name="เครื่องหมายจุลภาค 4 3 2 3 8" xfId="21680" xr:uid="{00000000-0005-0000-0000-000096330000}"/>
    <cellStyle name="เครื่องหมายจุลภาค 4 3 2 4" xfId="3128" xr:uid="{00000000-0005-0000-0000-000097330000}"/>
    <cellStyle name="เครื่องหมายจุลภาค 4 3 2 4 2" xfId="3129" xr:uid="{00000000-0005-0000-0000-000098330000}"/>
    <cellStyle name="เครื่องหมายจุลภาค 4 3 2 4 2 2" xfId="3130" xr:uid="{00000000-0005-0000-0000-000099330000}"/>
    <cellStyle name="เครื่องหมายจุลภาค 4 3 2 4 2 2 2" xfId="3131" xr:uid="{00000000-0005-0000-0000-00009A330000}"/>
    <cellStyle name="เครื่องหมายจุลภาค 4 3 2 4 2 2 2 2" xfId="5827" xr:uid="{00000000-0005-0000-0000-00009B330000}"/>
    <cellStyle name="เครื่องหมายจุลภาค 4 3 2 4 2 2 2 2 2" xfId="11791" xr:uid="{00000000-0005-0000-0000-00009C330000}"/>
    <cellStyle name="เครื่องหมายจุลภาค 4 3 2 4 2 2 2 2 2 2" xfId="19749" xr:uid="{00000000-0005-0000-0000-00009D330000}"/>
    <cellStyle name="เครื่องหมายจุลภาค 4 3 2 4 2 2 2 2 3" xfId="15340" xr:uid="{00000000-0005-0000-0000-00009E330000}"/>
    <cellStyle name="เครื่องหมายจุลภาค 4 3 2 4 2 2 3" xfId="7258" xr:uid="{00000000-0005-0000-0000-00009F330000}"/>
    <cellStyle name="เครื่องหมายจุลภาค 4 3 2 4 2 2 3 2" xfId="12730" xr:uid="{00000000-0005-0000-0000-0000A0330000}"/>
    <cellStyle name="เครื่องหมายจุลภาค 4 3 2 4 2 2 3 2 2" xfId="20681" xr:uid="{00000000-0005-0000-0000-0000A1330000}"/>
    <cellStyle name="เครื่องหมายจุลภาค 4 3 2 4 2 2 3 3" xfId="16273" xr:uid="{00000000-0005-0000-0000-0000A2330000}"/>
    <cellStyle name="เครื่องหมายจุลภาค 4 3 2 4 2 2 4" xfId="4809" xr:uid="{00000000-0005-0000-0000-0000A3330000}"/>
    <cellStyle name="เครื่องหมายจุลภาค 4 3 2 4 2 2 4 2" xfId="10849" xr:uid="{00000000-0005-0000-0000-0000A4330000}"/>
    <cellStyle name="เครื่องหมายจุลภาค 4 3 2 4 2 2 4 2 2" xfId="18817" xr:uid="{00000000-0005-0000-0000-0000A5330000}"/>
    <cellStyle name="เครื่องหมายจุลภาค 4 3 2 4 2 2 4 3" xfId="14408" xr:uid="{00000000-0005-0000-0000-0000A6330000}"/>
    <cellStyle name="เครื่องหมายจุลภาค 4 3 2 4 2 2 5" xfId="8299" xr:uid="{00000000-0005-0000-0000-0000A7330000}"/>
    <cellStyle name="เครื่องหมายจุลภาค 4 3 2 4 2 2 5 2" xfId="16784" xr:uid="{00000000-0005-0000-0000-0000A8330000}"/>
    <cellStyle name="เครื่องหมายจุลภาค 4 3 2 4 2 2 6" xfId="21686" xr:uid="{00000000-0005-0000-0000-0000A9330000}"/>
    <cellStyle name="เครื่องหมายจุลภาค 4 3 2 4 2 3" xfId="3132" xr:uid="{00000000-0005-0000-0000-0000AA330000}"/>
    <cellStyle name="เครื่องหมายจุลภาค 4 3 2 4 2 3 2" xfId="5826" xr:uid="{00000000-0005-0000-0000-0000AB330000}"/>
    <cellStyle name="เครื่องหมายจุลภาค 4 3 2 4 2 3 2 2" xfId="11790" xr:uid="{00000000-0005-0000-0000-0000AC330000}"/>
    <cellStyle name="เครื่องหมายจุลภาค 4 3 2 4 2 3 2 2 2" xfId="19748" xr:uid="{00000000-0005-0000-0000-0000AD330000}"/>
    <cellStyle name="เครื่องหมายจุลภาค 4 3 2 4 2 3 2 3" xfId="15339" xr:uid="{00000000-0005-0000-0000-0000AE330000}"/>
    <cellStyle name="เครื่องหมายจุลภาค 4 3 2 4 2 4" xfId="7257" xr:uid="{00000000-0005-0000-0000-0000AF330000}"/>
    <cellStyle name="เครื่องหมายจุลภาค 4 3 2 4 2 4 2" xfId="12729" xr:uid="{00000000-0005-0000-0000-0000B0330000}"/>
    <cellStyle name="เครื่องหมายจุลภาค 4 3 2 4 2 4 2 2" xfId="20680" xr:uid="{00000000-0005-0000-0000-0000B1330000}"/>
    <cellStyle name="เครื่องหมายจุลภาค 4 3 2 4 2 4 3" xfId="16272" xr:uid="{00000000-0005-0000-0000-0000B2330000}"/>
    <cellStyle name="เครื่องหมายจุลภาค 4 3 2 4 2 5" xfId="4808" xr:uid="{00000000-0005-0000-0000-0000B3330000}"/>
    <cellStyle name="เครื่องหมายจุลภาค 4 3 2 4 2 5 2" xfId="10848" xr:uid="{00000000-0005-0000-0000-0000B4330000}"/>
    <cellStyle name="เครื่องหมายจุลภาค 4 3 2 4 2 5 2 2" xfId="18816" xr:uid="{00000000-0005-0000-0000-0000B5330000}"/>
    <cellStyle name="เครื่องหมายจุลภาค 4 3 2 4 2 5 3" xfId="14407" xr:uid="{00000000-0005-0000-0000-0000B6330000}"/>
    <cellStyle name="เครื่องหมายจุลภาค 4 3 2 4 2 6" xfId="8300" xr:uid="{00000000-0005-0000-0000-0000B7330000}"/>
    <cellStyle name="เครื่องหมายจุลภาค 4 3 2 4 2 6 2" xfId="16785" xr:uid="{00000000-0005-0000-0000-0000B8330000}"/>
    <cellStyle name="เครื่องหมายจุลภาค 4 3 2 4 2 7" xfId="21685" xr:uid="{00000000-0005-0000-0000-0000B9330000}"/>
    <cellStyle name="เครื่องหมายจุลภาค 4 3 2 4 3" xfId="3133" xr:uid="{00000000-0005-0000-0000-0000BA330000}"/>
    <cellStyle name="เครื่องหมายจุลภาค 4 3 2 4 3 2" xfId="3134" xr:uid="{00000000-0005-0000-0000-0000BB330000}"/>
    <cellStyle name="เครื่องหมายจุลภาค 4 3 2 4 3 2 2" xfId="5828" xr:uid="{00000000-0005-0000-0000-0000BC330000}"/>
    <cellStyle name="เครื่องหมายจุลภาค 4 3 2 4 3 2 2 2" xfId="11792" xr:uid="{00000000-0005-0000-0000-0000BD330000}"/>
    <cellStyle name="เครื่องหมายจุลภาค 4 3 2 4 3 2 2 2 2" xfId="19750" xr:uid="{00000000-0005-0000-0000-0000BE330000}"/>
    <cellStyle name="เครื่องหมายจุลภาค 4 3 2 4 3 2 2 3" xfId="15341" xr:uid="{00000000-0005-0000-0000-0000BF330000}"/>
    <cellStyle name="เครื่องหมายจุลภาค 4 3 2 4 3 3" xfId="7259" xr:uid="{00000000-0005-0000-0000-0000C0330000}"/>
    <cellStyle name="เครื่องหมายจุลภาค 4 3 2 4 3 3 2" xfId="12731" xr:uid="{00000000-0005-0000-0000-0000C1330000}"/>
    <cellStyle name="เครื่องหมายจุลภาค 4 3 2 4 3 3 2 2" xfId="20682" xr:uid="{00000000-0005-0000-0000-0000C2330000}"/>
    <cellStyle name="เครื่องหมายจุลภาค 4 3 2 4 3 3 3" xfId="16274" xr:uid="{00000000-0005-0000-0000-0000C3330000}"/>
    <cellStyle name="เครื่องหมายจุลภาค 4 3 2 4 3 4" xfId="4810" xr:uid="{00000000-0005-0000-0000-0000C4330000}"/>
    <cellStyle name="เครื่องหมายจุลภาค 4 3 2 4 3 4 2" xfId="10850" xr:uid="{00000000-0005-0000-0000-0000C5330000}"/>
    <cellStyle name="เครื่องหมายจุลภาค 4 3 2 4 3 4 2 2" xfId="18818" xr:uid="{00000000-0005-0000-0000-0000C6330000}"/>
    <cellStyle name="เครื่องหมายจุลภาค 4 3 2 4 3 4 3" xfId="14409" xr:uid="{00000000-0005-0000-0000-0000C7330000}"/>
    <cellStyle name="เครื่องหมายจุลภาค 4 3 2 4 3 5" xfId="8298" xr:uid="{00000000-0005-0000-0000-0000C8330000}"/>
    <cellStyle name="เครื่องหมายจุลภาค 4 3 2 4 3 5 2" xfId="16783" xr:uid="{00000000-0005-0000-0000-0000C9330000}"/>
    <cellStyle name="เครื่องหมายจุลภาค 4 3 2 4 3 6" xfId="21687" xr:uid="{00000000-0005-0000-0000-0000CA330000}"/>
    <cellStyle name="เครื่องหมายจุลภาค 4 3 2 4 4" xfId="3135" xr:uid="{00000000-0005-0000-0000-0000CB330000}"/>
    <cellStyle name="เครื่องหมายจุลภาค 4 3 2 4 4 2" xfId="5825" xr:uid="{00000000-0005-0000-0000-0000CC330000}"/>
    <cellStyle name="เครื่องหมายจุลภาค 4 3 2 4 4 2 2" xfId="11789" xr:uid="{00000000-0005-0000-0000-0000CD330000}"/>
    <cellStyle name="เครื่องหมายจุลภาค 4 3 2 4 4 2 2 2" xfId="19747" xr:uid="{00000000-0005-0000-0000-0000CE330000}"/>
    <cellStyle name="เครื่องหมายจุลภาค 4 3 2 4 4 2 3" xfId="15338" xr:uid="{00000000-0005-0000-0000-0000CF330000}"/>
    <cellStyle name="เครื่องหมายจุลภาค 4 3 2 4 5" xfId="7256" xr:uid="{00000000-0005-0000-0000-0000D0330000}"/>
    <cellStyle name="เครื่องหมายจุลภาค 4 3 2 4 5 2" xfId="12728" xr:uid="{00000000-0005-0000-0000-0000D1330000}"/>
    <cellStyle name="เครื่องหมายจุลภาค 4 3 2 4 5 2 2" xfId="20679" xr:uid="{00000000-0005-0000-0000-0000D2330000}"/>
    <cellStyle name="เครื่องหมายจุลภาค 4 3 2 4 5 3" xfId="16271" xr:uid="{00000000-0005-0000-0000-0000D3330000}"/>
    <cellStyle name="เครื่องหมายจุลภาค 4 3 2 4 6" xfId="4807" xr:uid="{00000000-0005-0000-0000-0000D4330000}"/>
    <cellStyle name="เครื่องหมายจุลภาค 4 3 2 4 6 2" xfId="10847" xr:uid="{00000000-0005-0000-0000-0000D5330000}"/>
    <cellStyle name="เครื่องหมายจุลภาค 4 3 2 4 6 2 2" xfId="18815" xr:uid="{00000000-0005-0000-0000-0000D6330000}"/>
    <cellStyle name="เครื่องหมายจุลภาค 4 3 2 4 6 3" xfId="14406" xr:uid="{00000000-0005-0000-0000-0000D7330000}"/>
    <cellStyle name="เครื่องหมายจุลภาค 4 3 2 4 7" xfId="8301" xr:uid="{00000000-0005-0000-0000-0000D8330000}"/>
    <cellStyle name="เครื่องหมายจุลภาค 4 3 2 4 7 2" xfId="16786" xr:uid="{00000000-0005-0000-0000-0000D9330000}"/>
    <cellStyle name="เครื่องหมายจุลภาค 4 3 2 4 8" xfId="21684" xr:uid="{00000000-0005-0000-0000-0000DA330000}"/>
    <cellStyle name="เครื่องหมายจุลภาค 4 3 2 5" xfId="3136" xr:uid="{00000000-0005-0000-0000-0000DB330000}"/>
    <cellStyle name="เครื่องหมายจุลภาค 4 3 2 5 2" xfId="3137" xr:uid="{00000000-0005-0000-0000-0000DC330000}"/>
    <cellStyle name="เครื่องหมายจุลภาค 4 3 2 5 2 2" xfId="3138" xr:uid="{00000000-0005-0000-0000-0000DD330000}"/>
    <cellStyle name="เครื่องหมายจุลภาค 4 3 2 5 2 2 2" xfId="5830" xr:uid="{00000000-0005-0000-0000-0000DE330000}"/>
    <cellStyle name="เครื่องหมายจุลภาค 4 3 2 5 2 2 2 2" xfId="11794" xr:uid="{00000000-0005-0000-0000-0000DF330000}"/>
    <cellStyle name="เครื่องหมายจุลภาค 4 3 2 5 2 2 2 2 2" xfId="19752" xr:uid="{00000000-0005-0000-0000-0000E0330000}"/>
    <cellStyle name="เครื่องหมายจุลภาค 4 3 2 5 2 2 2 3" xfId="15343" xr:uid="{00000000-0005-0000-0000-0000E1330000}"/>
    <cellStyle name="เครื่องหมายจุลภาค 4 3 2 5 2 3" xfId="7261" xr:uid="{00000000-0005-0000-0000-0000E2330000}"/>
    <cellStyle name="เครื่องหมายจุลภาค 4 3 2 5 2 3 2" xfId="12733" xr:uid="{00000000-0005-0000-0000-0000E3330000}"/>
    <cellStyle name="เครื่องหมายจุลภาค 4 3 2 5 2 3 2 2" xfId="20684" xr:uid="{00000000-0005-0000-0000-0000E4330000}"/>
    <cellStyle name="เครื่องหมายจุลภาค 4 3 2 5 2 3 3" xfId="16276" xr:uid="{00000000-0005-0000-0000-0000E5330000}"/>
    <cellStyle name="เครื่องหมายจุลภาค 4 3 2 5 2 4" xfId="4812" xr:uid="{00000000-0005-0000-0000-0000E6330000}"/>
    <cellStyle name="เครื่องหมายจุลภาค 4 3 2 5 2 4 2" xfId="10852" xr:uid="{00000000-0005-0000-0000-0000E7330000}"/>
    <cellStyle name="เครื่องหมายจุลภาค 4 3 2 5 2 4 2 2" xfId="18820" xr:uid="{00000000-0005-0000-0000-0000E8330000}"/>
    <cellStyle name="เครื่องหมายจุลภาค 4 3 2 5 2 4 3" xfId="14411" xr:uid="{00000000-0005-0000-0000-0000E9330000}"/>
    <cellStyle name="เครื่องหมายจุลภาค 4 3 2 5 2 5" xfId="8296" xr:uid="{00000000-0005-0000-0000-0000EA330000}"/>
    <cellStyle name="เครื่องหมายจุลภาค 4 3 2 5 2 5 2" xfId="16781" xr:uid="{00000000-0005-0000-0000-0000EB330000}"/>
    <cellStyle name="เครื่องหมายจุลภาค 4 3 2 5 2 6" xfId="21689" xr:uid="{00000000-0005-0000-0000-0000EC330000}"/>
    <cellStyle name="เครื่องหมายจุลภาค 4 3 2 5 3" xfId="3139" xr:uid="{00000000-0005-0000-0000-0000ED330000}"/>
    <cellStyle name="เครื่องหมายจุลภาค 4 3 2 5 3 2" xfId="5829" xr:uid="{00000000-0005-0000-0000-0000EE330000}"/>
    <cellStyle name="เครื่องหมายจุลภาค 4 3 2 5 3 2 2" xfId="11793" xr:uid="{00000000-0005-0000-0000-0000EF330000}"/>
    <cellStyle name="เครื่องหมายจุลภาค 4 3 2 5 3 2 2 2" xfId="19751" xr:uid="{00000000-0005-0000-0000-0000F0330000}"/>
    <cellStyle name="เครื่องหมายจุลภาค 4 3 2 5 3 2 3" xfId="15342" xr:uid="{00000000-0005-0000-0000-0000F1330000}"/>
    <cellStyle name="เครื่องหมายจุลภาค 4 3 2 5 4" xfId="7260" xr:uid="{00000000-0005-0000-0000-0000F2330000}"/>
    <cellStyle name="เครื่องหมายจุลภาค 4 3 2 5 4 2" xfId="12732" xr:uid="{00000000-0005-0000-0000-0000F3330000}"/>
    <cellStyle name="เครื่องหมายจุลภาค 4 3 2 5 4 2 2" xfId="20683" xr:uid="{00000000-0005-0000-0000-0000F4330000}"/>
    <cellStyle name="เครื่องหมายจุลภาค 4 3 2 5 4 3" xfId="16275" xr:uid="{00000000-0005-0000-0000-0000F5330000}"/>
    <cellStyle name="เครื่องหมายจุลภาค 4 3 2 5 5" xfId="4811" xr:uid="{00000000-0005-0000-0000-0000F6330000}"/>
    <cellStyle name="เครื่องหมายจุลภาค 4 3 2 5 5 2" xfId="10851" xr:uid="{00000000-0005-0000-0000-0000F7330000}"/>
    <cellStyle name="เครื่องหมายจุลภาค 4 3 2 5 5 2 2" xfId="18819" xr:uid="{00000000-0005-0000-0000-0000F8330000}"/>
    <cellStyle name="เครื่องหมายจุลภาค 4 3 2 5 5 3" xfId="14410" xr:uid="{00000000-0005-0000-0000-0000F9330000}"/>
    <cellStyle name="เครื่องหมายจุลภาค 4 3 2 5 6" xfId="8297" xr:uid="{00000000-0005-0000-0000-0000FA330000}"/>
    <cellStyle name="เครื่องหมายจุลภาค 4 3 2 5 6 2" xfId="16782" xr:uid="{00000000-0005-0000-0000-0000FB330000}"/>
    <cellStyle name="เครื่องหมายจุลภาค 4 3 2 5 7" xfId="21688" xr:uid="{00000000-0005-0000-0000-0000FC330000}"/>
    <cellStyle name="เครื่องหมายจุลภาค 4 3 2 6" xfId="3140" xr:uid="{00000000-0005-0000-0000-0000FD330000}"/>
    <cellStyle name="เครื่องหมายจุลภาค 4 3 2 6 2" xfId="3141" xr:uid="{00000000-0005-0000-0000-0000FE330000}"/>
    <cellStyle name="เครื่องหมายจุลภาค 4 3 2 6 2 2" xfId="3142" xr:uid="{00000000-0005-0000-0000-0000FF330000}"/>
    <cellStyle name="เครื่องหมายจุลภาค 4 3 2 6 2 2 2" xfId="5832" xr:uid="{00000000-0005-0000-0000-000000340000}"/>
    <cellStyle name="เครื่องหมายจุลภาค 4 3 2 6 2 2 2 2" xfId="11796" xr:uid="{00000000-0005-0000-0000-000001340000}"/>
    <cellStyle name="เครื่องหมายจุลภาค 4 3 2 6 2 2 2 2 2" xfId="19754" xr:uid="{00000000-0005-0000-0000-000002340000}"/>
    <cellStyle name="เครื่องหมายจุลภาค 4 3 2 6 2 2 2 3" xfId="15345" xr:uid="{00000000-0005-0000-0000-000003340000}"/>
    <cellStyle name="เครื่องหมายจุลภาค 4 3 2 6 2 3" xfId="7263" xr:uid="{00000000-0005-0000-0000-000004340000}"/>
    <cellStyle name="เครื่องหมายจุลภาค 4 3 2 6 2 3 2" xfId="12735" xr:uid="{00000000-0005-0000-0000-000005340000}"/>
    <cellStyle name="เครื่องหมายจุลภาค 4 3 2 6 2 3 2 2" xfId="20686" xr:uid="{00000000-0005-0000-0000-000006340000}"/>
    <cellStyle name="เครื่องหมายจุลภาค 4 3 2 6 2 3 3" xfId="16278" xr:uid="{00000000-0005-0000-0000-000007340000}"/>
    <cellStyle name="เครื่องหมายจุลภาค 4 3 2 6 2 4" xfId="4814" xr:uid="{00000000-0005-0000-0000-000008340000}"/>
    <cellStyle name="เครื่องหมายจุลภาค 4 3 2 6 2 4 2" xfId="10854" xr:uid="{00000000-0005-0000-0000-000009340000}"/>
    <cellStyle name="เครื่องหมายจุลภาค 4 3 2 6 2 4 2 2" xfId="18822" xr:uid="{00000000-0005-0000-0000-00000A340000}"/>
    <cellStyle name="เครื่องหมายจุลภาค 4 3 2 6 2 4 3" xfId="14413" xr:uid="{00000000-0005-0000-0000-00000B340000}"/>
    <cellStyle name="เครื่องหมายจุลภาค 4 3 2 6 2 5" xfId="8294" xr:uid="{00000000-0005-0000-0000-00000C340000}"/>
    <cellStyle name="เครื่องหมายจุลภาค 4 3 2 6 2 5 2" xfId="16779" xr:uid="{00000000-0005-0000-0000-00000D340000}"/>
    <cellStyle name="เครื่องหมายจุลภาค 4 3 2 6 2 6" xfId="21691" xr:uid="{00000000-0005-0000-0000-00000E340000}"/>
    <cellStyle name="เครื่องหมายจุลภาค 4 3 2 6 3" xfId="3143" xr:uid="{00000000-0005-0000-0000-00000F340000}"/>
    <cellStyle name="เครื่องหมายจุลภาค 4 3 2 6 3 2" xfId="5831" xr:uid="{00000000-0005-0000-0000-000010340000}"/>
    <cellStyle name="เครื่องหมายจุลภาค 4 3 2 6 3 2 2" xfId="11795" xr:uid="{00000000-0005-0000-0000-000011340000}"/>
    <cellStyle name="เครื่องหมายจุลภาค 4 3 2 6 3 2 2 2" xfId="19753" xr:uid="{00000000-0005-0000-0000-000012340000}"/>
    <cellStyle name="เครื่องหมายจุลภาค 4 3 2 6 3 2 3" xfId="15344" xr:uid="{00000000-0005-0000-0000-000013340000}"/>
    <cellStyle name="เครื่องหมายจุลภาค 4 3 2 6 4" xfId="7262" xr:uid="{00000000-0005-0000-0000-000014340000}"/>
    <cellStyle name="เครื่องหมายจุลภาค 4 3 2 6 4 2" xfId="12734" xr:uid="{00000000-0005-0000-0000-000015340000}"/>
    <cellStyle name="เครื่องหมายจุลภาค 4 3 2 6 4 2 2" xfId="20685" xr:uid="{00000000-0005-0000-0000-000016340000}"/>
    <cellStyle name="เครื่องหมายจุลภาค 4 3 2 6 4 3" xfId="16277" xr:uid="{00000000-0005-0000-0000-000017340000}"/>
    <cellStyle name="เครื่องหมายจุลภาค 4 3 2 6 5" xfId="4813" xr:uid="{00000000-0005-0000-0000-000018340000}"/>
    <cellStyle name="เครื่องหมายจุลภาค 4 3 2 6 5 2" xfId="10853" xr:uid="{00000000-0005-0000-0000-000019340000}"/>
    <cellStyle name="เครื่องหมายจุลภาค 4 3 2 6 5 2 2" xfId="18821" xr:uid="{00000000-0005-0000-0000-00001A340000}"/>
    <cellStyle name="เครื่องหมายจุลภาค 4 3 2 6 5 3" xfId="14412" xr:uid="{00000000-0005-0000-0000-00001B340000}"/>
    <cellStyle name="เครื่องหมายจุลภาค 4 3 2 6 6" xfId="8295" xr:uid="{00000000-0005-0000-0000-00001C340000}"/>
    <cellStyle name="เครื่องหมายจุลภาค 4 3 2 6 6 2" xfId="16780" xr:uid="{00000000-0005-0000-0000-00001D340000}"/>
    <cellStyle name="เครื่องหมายจุลภาค 4 3 2 6 7" xfId="21690" xr:uid="{00000000-0005-0000-0000-00001E340000}"/>
    <cellStyle name="เครื่องหมายจุลภาค 4 3 2 7" xfId="3144" xr:uid="{00000000-0005-0000-0000-00001F340000}"/>
    <cellStyle name="เครื่องหมายจุลภาค 4 3 2 7 2" xfId="3145" xr:uid="{00000000-0005-0000-0000-000020340000}"/>
    <cellStyle name="เครื่องหมายจุลภาค 4 3 2 7 2 2" xfId="5833" xr:uid="{00000000-0005-0000-0000-000021340000}"/>
    <cellStyle name="เครื่องหมายจุลภาค 4 3 2 7 2 2 2" xfId="11797" xr:uid="{00000000-0005-0000-0000-000022340000}"/>
    <cellStyle name="เครื่องหมายจุลภาค 4 3 2 7 2 2 2 2" xfId="19755" xr:uid="{00000000-0005-0000-0000-000023340000}"/>
    <cellStyle name="เครื่องหมายจุลภาค 4 3 2 7 2 2 3" xfId="15346" xr:uid="{00000000-0005-0000-0000-000024340000}"/>
    <cellStyle name="เครื่องหมายจุลภาค 4 3 2 7 3" xfId="7264" xr:uid="{00000000-0005-0000-0000-000025340000}"/>
    <cellStyle name="เครื่องหมายจุลภาค 4 3 2 7 3 2" xfId="12736" xr:uid="{00000000-0005-0000-0000-000026340000}"/>
    <cellStyle name="เครื่องหมายจุลภาค 4 3 2 7 3 2 2" xfId="20687" xr:uid="{00000000-0005-0000-0000-000027340000}"/>
    <cellStyle name="เครื่องหมายจุลภาค 4 3 2 7 3 3" xfId="16279" xr:uid="{00000000-0005-0000-0000-000028340000}"/>
    <cellStyle name="เครื่องหมายจุลภาค 4 3 2 7 4" xfId="4815" xr:uid="{00000000-0005-0000-0000-000029340000}"/>
    <cellStyle name="เครื่องหมายจุลภาค 4 3 2 7 4 2" xfId="10855" xr:uid="{00000000-0005-0000-0000-00002A340000}"/>
    <cellStyle name="เครื่องหมายจุลภาค 4 3 2 7 4 2 2" xfId="18823" xr:uid="{00000000-0005-0000-0000-00002B340000}"/>
    <cellStyle name="เครื่องหมายจุลภาค 4 3 2 7 4 3" xfId="14414" xr:uid="{00000000-0005-0000-0000-00002C340000}"/>
    <cellStyle name="เครื่องหมายจุลภาค 4 3 2 7 5" xfId="8293" xr:uid="{00000000-0005-0000-0000-00002D340000}"/>
    <cellStyle name="เครื่องหมายจุลภาค 4 3 2 7 5 2" xfId="16778" xr:uid="{00000000-0005-0000-0000-00002E340000}"/>
    <cellStyle name="เครื่องหมายจุลภาค 4 3 2 7 6" xfId="21692" xr:uid="{00000000-0005-0000-0000-00002F340000}"/>
    <cellStyle name="เครื่องหมายจุลภาค 4 3 2 8" xfId="3146" xr:uid="{00000000-0005-0000-0000-000030340000}"/>
    <cellStyle name="เครื่องหมายจุลภาค 4 3 2 8 2" xfId="5816" xr:uid="{00000000-0005-0000-0000-000031340000}"/>
    <cellStyle name="เครื่องหมายจุลภาค 4 3 2 8 2 2" xfId="11780" xr:uid="{00000000-0005-0000-0000-000032340000}"/>
    <cellStyle name="เครื่องหมายจุลภาค 4 3 2 8 2 2 2" xfId="19738" xr:uid="{00000000-0005-0000-0000-000033340000}"/>
    <cellStyle name="เครื่องหมายจุลภาค 4 3 2 8 2 3" xfId="15329" xr:uid="{00000000-0005-0000-0000-000034340000}"/>
    <cellStyle name="เครื่องหมายจุลภาค 4 3 2 9" xfId="7247" xr:uid="{00000000-0005-0000-0000-000035340000}"/>
    <cellStyle name="เครื่องหมายจุลภาค 4 3 2 9 2" xfId="12719" xr:uid="{00000000-0005-0000-0000-000036340000}"/>
    <cellStyle name="เครื่องหมายจุลภาค 4 3 2 9 2 2" xfId="20670" xr:uid="{00000000-0005-0000-0000-000037340000}"/>
    <cellStyle name="เครื่องหมายจุลภาค 4 3 2 9 3" xfId="16262" xr:uid="{00000000-0005-0000-0000-000038340000}"/>
    <cellStyle name="เครื่องหมายจุลภาค 4 3 3" xfId="3147" xr:uid="{00000000-0005-0000-0000-000039340000}"/>
    <cellStyle name="เครื่องหมายจุลภาค 4 3 3 2" xfId="3148" xr:uid="{00000000-0005-0000-0000-00003A340000}"/>
    <cellStyle name="เครื่องหมายจุลภาค 4 3 3 2 2" xfId="3149" xr:uid="{00000000-0005-0000-0000-00003B340000}"/>
    <cellStyle name="เครื่องหมายจุลภาค 4 3 3 2 2 2" xfId="3150" xr:uid="{00000000-0005-0000-0000-00003C340000}"/>
    <cellStyle name="เครื่องหมายจุลภาค 4 3 3 2 2 2 2" xfId="5836" xr:uid="{00000000-0005-0000-0000-00003D340000}"/>
    <cellStyle name="เครื่องหมายจุลภาค 4 3 3 2 2 2 2 2" xfId="11800" xr:uid="{00000000-0005-0000-0000-00003E340000}"/>
    <cellStyle name="เครื่องหมายจุลภาค 4 3 3 2 2 2 2 2 2" xfId="19758" xr:uid="{00000000-0005-0000-0000-00003F340000}"/>
    <cellStyle name="เครื่องหมายจุลภาค 4 3 3 2 2 2 2 3" xfId="15349" xr:uid="{00000000-0005-0000-0000-000040340000}"/>
    <cellStyle name="เครื่องหมายจุลภาค 4 3 3 2 2 3" xfId="7267" xr:uid="{00000000-0005-0000-0000-000041340000}"/>
    <cellStyle name="เครื่องหมายจุลภาค 4 3 3 2 2 3 2" xfId="12739" xr:uid="{00000000-0005-0000-0000-000042340000}"/>
    <cellStyle name="เครื่องหมายจุลภาค 4 3 3 2 2 3 2 2" xfId="20690" xr:uid="{00000000-0005-0000-0000-000043340000}"/>
    <cellStyle name="เครื่องหมายจุลภาค 4 3 3 2 2 3 3" xfId="16282" xr:uid="{00000000-0005-0000-0000-000044340000}"/>
    <cellStyle name="เครื่องหมายจุลภาค 4 3 3 2 2 4" xfId="4818" xr:uid="{00000000-0005-0000-0000-000045340000}"/>
    <cellStyle name="เครื่องหมายจุลภาค 4 3 3 2 2 4 2" xfId="10858" xr:uid="{00000000-0005-0000-0000-000046340000}"/>
    <cellStyle name="เครื่องหมายจุลภาค 4 3 3 2 2 4 2 2" xfId="18826" xr:uid="{00000000-0005-0000-0000-000047340000}"/>
    <cellStyle name="เครื่องหมายจุลภาค 4 3 3 2 2 4 3" xfId="14417" xr:uid="{00000000-0005-0000-0000-000048340000}"/>
    <cellStyle name="เครื่องหมายจุลภาค 4 3 3 2 2 5" xfId="8290" xr:uid="{00000000-0005-0000-0000-000049340000}"/>
    <cellStyle name="เครื่องหมายจุลภาค 4 3 3 2 2 5 2" xfId="16775" xr:uid="{00000000-0005-0000-0000-00004A340000}"/>
    <cellStyle name="เครื่องหมายจุลภาค 4 3 3 2 2 6" xfId="21695" xr:uid="{00000000-0005-0000-0000-00004B340000}"/>
    <cellStyle name="เครื่องหมายจุลภาค 4 3 3 2 3" xfId="3151" xr:uid="{00000000-0005-0000-0000-00004C340000}"/>
    <cellStyle name="เครื่องหมายจุลภาค 4 3 3 2 3 2" xfId="5835" xr:uid="{00000000-0005-0000-0000-00004D340000}"/>
    <cellStyle name="เครื่องหมายจุลภาค 4 3 3 2 3 2 2" xfId="11799" xr:uid="{00000000-0005-0000-0000-00004E340000}"/>
    <cellStyle name="เครื่องหมายจุลภาค 4 3 3 2 3 2 2 2" xfId="19757" xr:uid="{00000000-0005-0000-0000-00004F340000}"/>
    <cellStyle name="เครื่องหมายจุลภาค 4 3 3 2 3 2 3" xfId="15348" xr:uid="{00000000-0005-0000-0000-000050340000}"/>
    <cellStyle name="เครื่องหมายจุลภาค 4 3 3 2 4" xfId="7266" xr:uid="{00000000-0005-0000-0000-000051340000}"/>
    <cellStyle name="เครื่องหมายจุลภาค 4 3 3 2 4 2" xfId="12738" xr:uid="{00000000-0005-0000-0000-000052340000}"/>
    <cellStyle name="เครื่องหมายจุลภาค 4 3 3 2 4 2 2" xfId="20689" xr:uid="{00000000-0005-0000-0000-000053340000}"/>
    <cellStyle name="เครื่องหมายจุลภาค 4 3 3 2 4 3" xfId="16281" xr:uid="{00000000-0005-0000-0000-000054340000}"/>
    <cellStyle name="เครื่องหมายจุลภาค 4 3 3 2 5" xfId="4817" xr:uid="{00000000-0005-0000-0000-000055340000}"/>
    <cellStyle name="เครื่องหมายจุลภาค 4 3 3 2 5 2" xfId="10857" xr:uid="{00000000-0005-0000-0000-000056340000}"/>
    <cellStyle name="เครื่องหมายจุลภาค 4 3 3 2 5 2 2" xfId="18825" xr:uid="{00000000-0005-0000-0000-000057340000}"/>
    <cellStyle name="เครื่องหมายจุลภาค 4 3 3 2 5 3" xfId="14416" xr:uid="{00000000-0005-0000-0000-000058340000}"/>
    <cellStyle name="เครื่องหมายจุลภาค 4 3 3 2 6" xfId="8291" xr:uid="{00000000-0005-0000-0000-000059340000}"/>
    <cellStyle name="เครื่องหมายจุลภาค 4 3 3 2 6 2" xfId="16776" xr:uid="{00000000-0005-0000-0000-00005A340000}"/>
    <cellStyle name="เครื่องหมายจุลภาค 4 3 3 2 7" xfId="21694" xr:uid="{00000000-0005-0000-0000-00005B340000}"/>
    <cellStyle name="เครื่องหมายจุลภาค 4 3 3 3" xfId="3152" xr:uid="{00000000-0005-0000-0000-00005C340000}"/>
    <cellStyle name="เครื่องหมายจุลภาค 4 3 3 3 2" xfId="3153" xr:uid="{00000000-0005-0000-0000-00005D340000}"/>
    <cellStyle name="เครื่องหมายจุลภาค 4 3 3 3 2 2" xfId="5837" xr:uid="{00000000-0005-0000-0000-00005E340000}"/>
    <cellStyle name="เครื่องหมายจุลภาค 4 3 3 3 2 2 2" xfId="11801" xr:uid="{00000000-0005-0000-0000-00005F340000}"/>
    <cellStyle name="เครื่องหมายจุลภาค 4 3 3 3 2 2 2 2" xfId="19759" xr:uid="{00000000-0005-0000-0000-000060340000}"/>
    <cellStyle name="เครื่องหมายจุลภาค 4 3 3 3 2 2 3" xfId="15350" xr:uid="{00000000-0005-0000-0000-000061340000}"/>
    <cellStyle name="เครื่องหมายจุลภาค 4 3 3 3 3" xfId="7268" xr:uid="{00000000-0005-0000-0000-000062340000}"/>
    <cellStyle name="เครื่องหมายจุลภาค 4 3 3 3 3 2" xfId="12740" xr:uid="{00000000-0005-0000-0000-000063340000}"/>
    <cellStyle name="เครื่องหมายจุลภาค 4 3 3 3 3 2 2" xfId="20691" xr:uid="{00000000-0005-0000-0000-000064340000}"/>
    <cellStyle name="เครื่องหมายจุลภาค 4 3 3 3 3 3" xfId="16283" xr:uid="{00000000-0005-0000-0000-000065340000}"/>
    <cellStyle name="เครื่องหมายจุลภาค 4 3 3 3 4" xfId="4819" xr:uid="{00000000-0005-0000-0000-000066340000}"/>
    <cellStyle name="เครื่องหมายจุลภาค 4 3 3 3 4 2" xfId="10859" xr:uid="{00000000-0005-0000-0000-000067340000}"/>
    <cellStyle name="เครื่องหมายจุลภาค 4 3 3 3 4 2 2" xfId="18827" xr:uid="{00000000-0005-0000-0000-000068340000}"/>
    <cellStyle name="เครื่องหมายจุลภาค 4 3 3 3 4 3" xfId="14418" xr:uid="{00000000-0005-0000-0000-000069340000}"/>
    <cellStyle name="เครื่องหมายจุลภาค 4 3 3 3 5" xfId="8289" xr:uid="{00000000-0005-0000-0000-00006A340000}"/>
    <cellStyle name="เครื่องหมายจุลภาค 4 3 3 3 5 2" xfId="16774" xr:uid="{00000000-0005-0000-0000-00006B340000}"/>
    <cellStyle name="เครื่องหมายจุลภาค 4 3 3 3 6" xfId="21696" xr:uid="{00000000-0005-0000-0000-00006C340000}"/>
    <cellStyle name="เครื่องหมายจุลภาค 4 3 3 4" xfId="3154" xr:uid="{00000000-0005-0000-0000-00006D340000}"/>
    <cellStyle name="เครื่องหมายจุลภาค 4 3 3 4 2" xfId="5834" xr:uid="{00000000-0005-0000-0000-00006E340000}"/>
    <cellStyle name="เครื่องหมายจุลภาค 4 3 3 4 2 2" xfId="11798" xr:uid="{00000000-0005-0000-0000-00006F340000}"/>
    <cellStyle name="เครื่องหมายจุลภาค 4 3 3 4 2 2 2" xfId="19756" xr:uid="{00000000-0005-0000-0000-000070340000}"/>
    <cellStyle name="เครื่องหมายจุลภาค 4 3 3 4 2 3" xfId="15347" xr:uid="{00000000-0005-0000-0000-000071340000}"/>
    <cellStyle name="เครื่องหมายจุลภาค 4 3 3 5" xfId="7265" xr:uid="{00000000-0005-0000-0000-000072340000}"/>
    <cellStyle name="เครื่องหมายจุลภาค 4 3 3 5 2" xfId="12737" xr:uid="{00000000-0005-0000-0000-000073340000}"/>
    <cellStyle name="เครื่องหมายจุลภาค 4 3 3 5 2 2" xfId="20688" xr:uid="{00000000-0005-0000-0000-000074340000}"/>
    <cellStyle name="เครื่องหมายจุลภาค 4 3 3 5 3" xfId="16280" xr:uid="{00000000-0005-0000-0000-000075340000}"/>
    <cellStyle name="เครื่องหมายจุลภาค 4 3 3 6" xfId="4816" xr:uid="{00000000-0005-0000-0000-000076340000}"/>
    <cellStyle name="เครื่องหมายจุลภาค 4 3 3 6 2" xfId="10856" xr:uid="{00000000-0005-0000-0000-000077340000}"/>
    <cellStyle name="เครื่องหมายจุลภาค 4 3 3 6 2 2" xfId="18824" xr:uid="{00000000-0005-0000-0000-000078340000}"/>
    <cellStyle name="เครื่องหมายจุลภาค 4 3 3 6 3" xfId="14415" xr:uid="{00000000-0005-0000-0000-000079340000}"/>
    <cellStyle name="เครื่องหมายจุลภาค 4 3 3 7" xfId="8292" xr:uid="{00000000-0005-0000-0000-00007A340000}"/>
    <cellStyle name="เครื่องหมายจุลภาค 4 3 3 7 2" xfId="16777" xr:uid="{00000000-0005-0000-0000-00007B340000}"/>
    <cellStyle name="เครื่องหมายจุลภาค 4 3 3 8" xfId="21693" xr:uid="{00000000-0005-0000-0000-00007C340000}"/>
    <cellStyle name="เครื่องหมายจุลภาค 4 3 4" xfId="3155" xr:uid="{00000000-0005-0000-0000-00007D340000}"/>
    <cellStyle name="เครื่องหมายจุลภาค 4 3 4 2" xfId="3156" xr:uid="{00000000-0005-0000-0000-00007E340000}"/>
    <cellStyle name="เครื่องหมายจุลภาค 4 3 4 2 2" xfId="3157" xr:uid="{00000000-0005-0000-0000-00007F340000}"/>
    <cellStyle name="เครื่องหมายจุลภาค 4 3 4 2 2 2" xfId="3158" xr:uid="{00000000-0005-0000-0000-000080340000}"/>
    <cellStyle name="เครื่องหมายจุลภาค 4 3 4 2 2 2 2" xfId="5840" xr:uid="{00000000-0005-0000-0000-000081340000}"/>
    <cellStyle name="เครื่องหมายจุลภาค 4 3 4 2 2 2 2 2" xfId="11804" xr:uid="{00000000-0005-0000-0000-000082340000}"/>
    <cellStyle name="เครื่องหมายจุลภาค 4 3 4 2 2 2 2 2 2" xfId="19762" xr:uid="{00000000-0005-0000-0000-000083340000}"/>
    <cellStyle name="เครื่องหมายจุลภาค 4 3 4 2 2 2 2 3" xfId="15353" xr:uid="{00000000-0005-0000-0000-000084340000}"/>
    <cellStyle name="เครื่องหมายจุลภาค 4 3 4 2 2 3" xfId="7271" xr:uid="{00000000-0005-0000-0000-000085340000}"/>
    <cellStyle name="เครื่องหมายจุลภาค 4 3 4 2 2 3 2" xfId="12743" xr:uid="{00000000-0005-0000-0000-000086340000}"/>
    <cellStyle name="เครื่องหมายจุลภาค 4 3 4 2 2 3 2 2" xfId="20694" xr:uid="{00000000-0005-0000-0000-000087340000}"/>
    <cellStyle name="เครื่องหมายจุลภาค 4 3 4 2 2 3 3" xfId="16286" xr:uid="{00000000-0005-0000-0000-000088340000}"/>
    <cellStyle name="เครื่องหมายจุลภาค 4 3 4 2 2 4" xfId="4822" xr:uid="{00000000-0005-0000-0000-000089340000}"/>
    <cellStyle name="เครื่องหมายจุลภาค 4 3 4 2 2 4 2" xfId="10862" xr:uid="{00000000-0005-0000-0000-00008A340000}"/>
    <cellStyle name="เครื่องหมายจุลภาค 4 3 4 2 2 4 2 2" xfId="18830" xr:uid="{00000000-0005-0000-0000-00008B340000}"/>
    <cellStyle name="เครื่องหมายจุลภาค 4 3 4 2 2 4 3" xfId="14421" xr:uid="{00000000-0005-0000-0000-00008C340000}"/>
    <cellStyle name="เครื่องหมายจุลภาค 4 3 4 2 2 5" xfId="8286" xr:uid="{00000000-0005-0000-0000-00008D340000}"/>
    <cellStyle name="เครื่องหมายจุลภาค 4 3 4 2 2 5 2" xfId="16771" xr:uid="{00000000-0005-0000-0000-00008E340000}"/>
    <cellStyle name="เครื่องหมายจุลภาค 4 3 4 2 2 6" xfId="21699" xr:uid="{00000000-0005-0000-0000-00008F340000}"/>
    <cellStyle name="เครื่องหมายจุลภาค 4 3 4 2 3" xfId="3159" xr:uid="{00000000-0005-0000-0000-000090340000}"/>
    <cellStyle name="เครื่องหมายจุลภาค 4 3 4 2 3 2" xfId="5839" xr:uid="{00000000-0005-0000-0000-000091340000}"/>
    <cellStyle name="เครื่องหมายจุลภาค 4 3 4 2 3 2 2" xfId="11803" xr:uid="{00000000-0005-0000-0000-000092340000}"/>
    <cellStyle name="เครื่องหมายจุลภาค 4 3 4 2 3 2 2 2" xfId="19761" xr:uid="{00000000-0005-0000-0000-000093340000}"/>
    <cellStyle name="เครื่องหมายจุลภาค 4 3 4 2 3 2 3" xfId="15352" xr:uid="{00000000-0005-0000-0000-000094340000}"/>
    <cellStyle name="เครื่องหมายจุลภาค 4 3 4 2 4" xfId="7270" xr:uid="{00000000-0005-0000-0000-000095340000}"/>
    <cellStyle name="เครื่องหมายจุลภาค 4 3 4 2 4 2" xfId="12742" xr:uid="{00000000-0005-0000-0000-000096340000}"/>
    <cellStyle name="เครื่องหมายจุลภาค 4 3 4 2 4 2 2" xfId="20693" xr:uid="{00000000-0005-0000-0000-000097340000}"/>
    <cellStyle name="เครื่องหมายจุลภาค 4 3 4 2 4 3" xfId="16285" xr:uid="{00000000-0005-0000-0000-000098340000}"/>
    <cellStyle name="เครื่องหมายจุลภาค 4 3 4 2 5" xfId="4821" xr:uid="{00000000-0005-0000-0000-000099340000}"/>
    <cellStyle name="เครื่องหมายจุลภาค 4 3 4 2 5 2" xfId="10861" xr:uid="{00000000-0005-0000-0000-00009A340000}"/>
    <cellStyle name="เครื่องหมายจุลภาค 4 3 4 2 5 2 2" xfId="18829" xr:uid="{00000000-0005-0000-0000-00009B340000}"/>
    <cellStyle name="เครื่องหมายจุลภาค 4 3 4 2 5 3" xfId="14420" xr:uid="{00000000-0005-0000-0000-00009C340000}"/>
    <cellStyle name="เครื่องหมายจุลภาค 4 3 4 2 6" xfId="8287" xr:uid="{00000000-0005-0000-0000-00009D340000}"/>
    <cellStyle name="เครื่องหมายจุลภาค 4 3 4 2 6 2" xfId="16772" xr:uid="{00000000-0005-0000-0000-00009E340000}"/>
    <cellStyle name="เครื่องหมายจุลภาค 4 3 4 2 7" xfId="21698" xr:uid="{00000000-0005-0000-0000-00009F340000}"/>
    <cellStyle name="เครื่องหมายจุลภาค 4 3 4 3" xfId="3160" xr:uid="{00000000-0005-0000-0000-0000A0340000}"/>
    <cellStyle name="เครื่องหมายจุลภาค 4 3 4 3 2" xfId="3161" xr:uid="{00000000-0005-0000-0000-0000A1340000}"/>
    <cellStyle name="เครื่องหมายจุลภาค 4 3 4 3 2 2" xfId="5841" xr:uid="{00000000-0005-0000-0000-0000A2340000}"/>
    <cellStyle name="เครื่องหมายจุลภาค 4 3 4 3 2 2 2" xfId="11805" xr:uid="{00000000-0005-0000-0000-0000A3340000}"/>
    <cellStyle name="เครื่องหมายจุลภาค 4 3 4 3 2 2 2 2" xfId="19763" xr:uid="{00000000-0005-0000-0000-0000A4340000}"/>
    <cellStyle name="เครื่องหมายจุลภาค 4 3 4 3 2 2 3" xfId="15354" xr:uid="{00000000-0005-0000-0000-0000A5340000}"/>
    <cellStyle name="เครื่องหมายจุลภาค 4 3 4 3 3" xfId="7272" xr:uid="{00000000-0005-0000-0000-0000A6340000}"/>
    <cellStyle name="เครื่องหมายจุลภาค 4 3 4 3 3 2" xfId="12744" xr:uid="{00000000-0005-0000-0000-0000A7340000}"/>
    <cellStyle name="เครื่องหมายจุลภาค 4 3 4 3 3 2 2" xfId="20695" xr:uid="{00000000-0005-0000-0000-0000A8340000}"/>
    <cellStyle name="เครื่องหมายจุลภาค 4 3 4 3 3 3" xfId="16287" xr:uid="{00000000-0005-0000-0000-0000A9340000}"/>
    <cellStyle name="เครื่องหมายจุลภาค 4 3 4 3 4" xfId="4823" xr:uid="{00000000-0005-0000-0000-0000AA340000}"/>
    <cellStyle name="เครื่องหมายจุลภาค 4 3 4 3 4 2" xfId="10863" xr:uid="{00000000-0005-0000-0000-0000AB340000}"/>
    <cellStyle name="เครื่องหมายจุลภาค 4 3 4 3 4 2 2" xfId="18831" xr:uid="{00000000-0005-0000-0000-0000AC340000}"/>
    <cellStyle name="เครื่องหมายจุลภาค 4 3 4 3 4 3" xfId="14422" xr:uid="{00000000-0005-0000-0000-0000AD340000}"/>
    <cellStyle name="เครื่องหมายจุลภาค 4 3 4 3 5" xfId="8285" xr:uid="{00000000-0005-0000-0000-0000AE340000}"/>
    <cellStyle name="เครื่องหมายจุลภาค 4 3 4 3 5 2" xfId="16770" xr:uid="{00000000-0005-0000-0000-0000AF340000}"/>
    <cellStyle name="เครื่องหมายจุลภาค 4 3 4 3 6" xfId="21700" xr:uid="{00000000-0005-0000-0000-0000B0340000}"/>
    <cellStyle name="เครื่องหมายจุลภาค 4 3 4 4" xfId="3162" xr:uid="{00000000-0005-0000-0000-0000B1340000}"/>
    <cellStyle name="เครื่องหมายจุลภาค 4 3 4 4 2" xfId="5838" xr:uid="{00000000-0005-0000-0000-0000B2340000}"/>
    <cellStyle name="เครื่องหมายจุลภาค 4 3 4 4 2 2" xfId="11802" xr:uid="{00000000-0005-0000-0000-0000B3340000}"/>
    <cellStyle name="เครื่องหมายจุลภาค 4 3 4 4 2 2 2" xfId="19760" xr:uid="{00000000-0005-0000-0000-0000B4340000}"/>
    <cellStyle name="เครื่องหมายจุลภาค 4 3 4 4 2 3" xfId="15351" xr:uid="{00000000-0005-0000-0000-0000B5340000}"/>
    <cellStyle name="เครื่องหมายจุลภาค 4 3 4 5" xfId="7269" xr:uid="{00000000-0005-0000-0000-0000B6340000}"/>
    <cellStyle name="เครื่องหมายจุลภาค 4 3 4 5 2" xfId="12741" xr:uid="{00000000-0005-0000-0000-0000B7340000}"/>
    <cellStyle name="เครื่องหมายจุลภาค 4 3 4 5 2 2" xfId="20692" xr:uid="{00000000-0005-0000-0000-0000B8340000}"/>
    <cellStyle name="เครื่องหมายจุลภาค 4 3 4 5 3" xfId="16284" xr:uid="{00000000-0005-0000-0000-0000B9340000}"/>
    <cellStyle name="เครื่องหมายจุลภาค 4 3 4 6" xfId="4820" xr:uid="{00000000-0005-0000-0000-0000BA340000}"/>
    <cellStyle name="เครื่องหมายจุลภาค 4 3 4 6 2" xfId="10860" xr:uid="{00000000-0005-0000-0000-0000BB340000}"/>
    <cellStyle name="เครื่องหมายจุลภาค 4 3 4 6 2 2" xfId="18828" xr:uid="{00000000-0005-0000-0000-0000BC340000}"/>
    <cellStyle name="เครื่องหมายจุลภาค 4 3 4 6 3" xfId="14419" xr:uid="{00000000-0005-0000-0000-0000BD340000}"/>
    <cellStyle name="เครื่องหมายจุลภาค 4 3 4 7" xfId="8288" xr:uid="{00000000-0005-0000-0000-0000BE340000}"/>
    <cellStyle name="เครื่องหมายจุลภาค 4 3 4 7 2" xfId="16773" xr:uid="{00000000-0005-0000-0000-0000BF340000}"/>
    <cellStyle name="เครื่องหมายจุลภาค 4 3 4 8" xfId="21697" xr:uid="{00000000-0005-0000-0000-0000C0340000}"/>
    <cellStyle name="เครื่องหมายจุลภาค 4 3 5" xfId="3163" xr:uid="{00000000-0005-0000-0000-0000C1340000}"/>
    <cellStyle name="เครื่องหมายจุลภาค 4 3 5 2" xfId="3164" xr:uid="{00000000-0005-0000-0000-0000C2340000}"/>
    <cellStyle name="เครื่องหมายจุลภาค 4 3 5 2 2" xfId="3165" xr:uid="{00000000-0005-0000-0000-0000C3340000}"/>
    <cellStyle name="เครื่องหมายจุลภาค 4 3 5 2 2 2" xfId="3166" xr:uid="{00000000-0005-0000-0000-0000C4340000}"/>
    <cellStyle name="เครื่องหมายจุลภาค 4 3 5 2 2 2 2" xfId="5844" xr:uid="{00000000-0005-0000-0000-0000C5340000}"/>
    <cellStyle name="เครื่องหมายจุลภาค 4 3 5 2 2 2 2 2" xfId="11808" xr:uid="{00000000-0005-0000-0000-0000C6340000}"/>
    <cellStyle name="เครื่องหมายจุลภาค 4 3 5 2 2 2 2 2 2" xfId="19766" xr:uid="{00000000-0005-0000-0000-0000C7340000}"/>
    <cellStyle name="เครื่องหมายจุลภาค 4 3 5 2 2 2 2 3" xfId="15357" xr:uid="{00000000-0005-0000-0000-0000C8340000}"/>
    <cellStyle name="เครื่องหมายจุลภาค 4 3 5 2 2 3" xfId="7275" xr:uid="{00000000-0005-0000-0000-0000C9340000}"/>
    <cellStyle name="เครื่องหมายจุลภาค 4 3 5 2 2 3 2" xfId="12747" xr:uid="{00000000-0005-0000-0000-0000CA340000}"/>
    <cellStyle name="เครื่องหมายจุลภาค 4 3 5 2 2 3 2 2" xfId="20698" xr:uid="{00000000-0005-0000-0000-0000CB340000}"/>
    <cellStyle name="เครื่องหมายจุลภาค 4 3 5 2 2 3 3" xfId="16290" xr:uid="{00000000-0005-0000-0000-0000CC340000}"/>
    <cellStyle name="เครื่องหมายจุลภาค 4 3 5 2 2 4" xfId="4826" xr:uid="{00000000-0005-0000-0000-0000CD340000}"/>
    <cellStyle name="เครื่องหมายจุลภาค 4 3 5 2 2 4 2" xfId="10866" xr:uid="{00000000-0005-0000-0000-0000CE340000}"/>
    <cellStyle name="เครื่องหมายจุลภาค 4 3 5 2 2 4 2 2" xfId="18834" xr:uid="{00000000-0005-0000-0000-0000CF340000}"/>
    <cellStyle name="เครื่องหมายจุลภาค 4 3 5 2 2 4 3" xfId="14425" xr:uid="{00000000-0005-0000-0000-0000D0340000}"/>
    <cellStyle name="เครื่องหมายจุลภาค 4 3 5 2 2 5" xfId="8282" xr:uid="{00000000-0005-0000-0000-0000D1340000}"/>
    <cellStyle name="เครื่องหมายจุลภาค 4 3 5 2 2 5 2" xfId="16767" xr:uid="{00000000-0005-0000-0000-0000D2340000}"/>
    <cellStyle name="เครื่องหมายจุลภาค 4 3 5 2 2 6" xfId="21703" xr:uid="{00000000-0005-0000-0000-0000D3340000}"/>
    <cellStyle name="เครื่องหมายจุลภาค 4 3 5 2 3" xfId="3167" xr:uid="{00000000-0005-0000-0000-0000D4340000}"/>
    <cellStyle name="เครื่องหมายจุลภาค 4 3 5 2 3 2" xfId="5843" xr:uid="{00000000-0005-0000-0000-0000D5340000}"/>
    <cellStyle name="เครื่องหมายจุลภาค 4 3 5 2 3 2 2" xfId="11807" xr:uid="{00000000-0005-0000-0000-0000D6340000}"/>
    <cellStyle name="เครื่องหมายจุลภาค 4 3 5 2 3 2 2 2" xfId="19765" xr:uid="{00000000-0005-0000-0000-0000D7340000}"/>
    <cellStyle name="เครื่องหมายจุลภาค 4 3 5 2 3 2 3" xfId="15356" xr:uid="{00000000-0005-0000-0000-0000D8340000}"/>
    <cellStyle name="เครื่องหมายจุลภาค 4 3 5 2 4" xfId="7274" xr:uid="{00000000-0005-0000-0000-0000D9340000}"/>
    <cellStyle name="เครื่องหมายจุลภาค 4 3 5 2 4 2" xfId="12746" xr:uid="{00000000-0005-0000-0000-0000DA340000}"/>
    <cellStyle name="เครื่องหมายจุลภาค 4 3 5 2 4 2 2" xfId="20697" xr:uid="{00000000-0005-0000-0000-0000DB340000}"/>
    <cellStyle name="เครื่องหมายจุลภาค 4 3 5 2 4 3" xfId="16289" xr:uid="{00000000-0005-0000-0000-0000DC340000}"/>
    <cellStyle name="เครื่องหมายจุลภาค 4 3 5 2 5" xfId="4825" xr:uid="{00000000-0005-0000-0000-0000DD340000}"/>
    <cellStyle name="เครื่องหมายจุลภาค 4 3 5 2 5 2" xfId="10865" xr:uid="{00000000-0005-0000-0000-0000DE340000}"/>
    <cellStyle name="เครื่องหมายจุลภาค 4 3 5 2 5 2 2" xfId="18833" xr:uid="{00000000-0005-0000-0000-0000DF340000}"/>
    <cellStyle name="เครื่องหมายจุลภาค 4 3 5 2 5 3" xfId="14424" xr:uid="{00000000-0005-0000-0000-0000E0340000}"/>
    <cellStyle name="เครื่องหมายจุลภาค 4 3 5 2 6" xfId="8283" xr:uid="{00000000-0005-0000-0000-0000E1340000}"/>
    <cellStyle name="เครื่องหมายจุลภาค 4 3 5 2 6 2" xfId="16768" xr:uid="{00000000-0005-0000-0000-0000E2340000}"/>
    <cellStyle name="เครื่องหมายจุลภาค 4 3 5 2 7" xfId="21702" xr:uid="{00000000-0005-0000-0000-0000E3340000}"/>
    <cellStyle name="เครื่องหมายจุลภาค 4 3 5 3" xfId="3168" xr:uid="{00000000-0005-0000-0000-0000E4340000}"/>
    <cellStyle name="เครื่องหมายจุลภาค 4 3 5 3 2" xfId="3169" xr:uid="{00000000-0005-0000-0000-0000E5340000}"/>
    <cellStyle name="เครื่องหมายจุลภาค 4 3 5 3 2 2" xfId="5845" xr:uid="{00000000-0005-0000-0000-0000E6340000}"/>
    <cellStyle name="เครื่องหมายจุลภาค 4 3 5 3 2 2 2" xfId="11809" xr:uid="{00000000-0005-0000-0000-0000E7340000}"/>
    <cellStyle name="เครื่องหมายจุลภาค 4 3 5 3 2 2 2 2" xfId="19767" xr:uid="{00000000-0005-0000-0000-0000E8340000}"/>
    <cellStyle name="เครื่องหมายจุลภาค 4 3 5 3 2 2 3" xfId="15358" xr:uid="{00000000-0005-0000-0000-0000E9340000}"/>
    <cellStyle name="เครื่องหมายจุลภาค 4 3 5 3 3" xfId="7276" xr:uid="{00000000-0005-0000-0000-0000EA340000}"/>
    <cellStyle name="เครื่องหมายจุลภาค 4 3 5 3 3 2" xfId="12748" xr:uid="{00000000-0005-0000-0000-0000EB340000}"/>
    <cellStyle name="เครื่องหมายจุลภาค 4 3 5 3 3 2 2" xfId="20699" xr:uid="{00000000-0005-0000-0000-0000EC340000}"/>
    <cellStyle name="เครื่องหมายจุลภาค 4 3 5 3 3 3" xfId="16291" xr:uid="{00000000-0005-0000-0000-0000ED340000}"/>
    <cellStyle name="เครื่องหมายจุลภาค 4 3 5 3 4" xfId="4827" xr:uid="{00000000-0005-0000-0000-0000EE340000}"/>
    <cellStyle name="เครื่องหมายจุลภาค 4 3 5 3 4 2" xfId="10867" xr:uid="{00000000-0005-0000-0000-0000EF340000}"/>
    <cellStyle name="เครื่องหมายจุลภาค 4 3 5 3 4 2 2" xfId="18835" xr:uid="{00000000-0005-0000-0000-0000F0340000}"/>
    <cellStyle name="เครื่องหมายจุลภาค 4 3 5 3 4 3" xfId="14426" xr:uid="{00000000-0005-0000-0000-0000F1340000}"/>
    <cellStyle name="เครื่องหมายจุลภาค 4 3 5 3 5" xfId="8281" xr:uid="{00000000-0005-0000-0000-0000F2340000}"/>
    <cellStyle name="เครื่องหมายจุลภาค 4 3 5 3 5 2" xfId="16766" xr:uid="{00000000-0005-0000-0000-0000F3340000}"/>
    <cellStyle name="เครื่องหมายจุลภาค 4 3 5 3 6" xfId="21704" xr:uid="{00000000-0005-0000-0000-0000F4340000}"/>
    <cellStyle name="เครื่องหมายจุลภาค 4 3 5 4" xfId="3170" xr:uid="{00000000-0005-0000-0000-0000F5340000}"/>
    <cellStyle name="เครื่องหมายจุลภาค 4 3 5 4 2" xfId="5842" xr:uid="{00000000-0005-0000-0000-0000F6340000}"/>
    <cellStyle name="เครื่องหมายจุลภาค 4 3 5 4 2 2" xfId="11806" xr:uid="{00000000-0005-0000-0000-0000F7340000}"/>
    <cellStyle name="เครื่องหมายจุลภาค 4 3 5 4 2 2 2" xfId="19764" xr:uid="{00000000-0005-0000-0000-0000F8340000}"/>
    <cellStyle name="เครื่องหมายจุลภาค 4 3 5 4 2 3" xfId="15355" xr:uid="{00000000-0005-0000-0000-0000F9340000}"/>
    <cellStyle name="เครื่องหมายจุลภาค 4 3 5 5" xfId="7273" xr:uid="{00000000-0005-0000-0000-0000FA340000}"/>
    <cellStyle name="เครื่องหมายจุลภาค 4 3 5 5 2" xfId="12745" xr:uid="{00000000-0005-0000-0000-0000FB340000}"/>
    <cellStyle name="เครื่องหมายจุลภาค 4 3 5 5 2 2" xfId="20696" xr:uid="{00000000-0005-0000-0000-0000FC340000}"/>
    <cellStyle name="เครื่องหมายจุลภาค 4 3 5 5 3" xfId="16288" xr:uid="{00000000-0005-0000-0000-0000FD340000}"/>
    <cellStyle name="เครื่องหมายจุลภาค 4 3 5 6" xfId="4824" xr:uid="{00000000-0005-0000-0000-0000FE340000}"/>
    <cellStyle name="เครื่องหมายจุลภาค 4 3 5 6 2" xfId="10864" xr:uid="{00000000-0005-0000-0000-0000FF340000}"/>
    <cellStyle name="เครื่องหมายจุลภาค 4 3 5 6 2 2" xfId="18832" xr:uid="{00000000-0005-0000-0000-000000350000}"/>
    <cellStyle name="เครื่องหมายจุลภาค 4 3 5 6 3" xfId="14423" xr:uid="{00000000-0005-0000-0000-000001350000}"/>
    <cellStyle name="เครื่องหมายจุลภาค 4 3 5 7" xfId="8284" xr:uid="{00000000-0005-0000-0000-000002350000}"/>
    <cellStyle name="เครื่องหมายจุลภาค 4 3 5 7 2" xfId="16769" xr:uid="{00000000-0005-0000-0000-000003350000}"/>
    <cellStyle name="เครื่องหมายจุลภาค 4 3 5 8" xfId="21701" xr:uid="{00000000-0005-0000-0000-000004350000}"/>
    <cellStyle name="เครื่องหมายจุลภาค 4 3 6" xfId="3171" xr:uid="{00000000-0005-0000-0000-000005350000}"/>
    <cellStyle name="เครื่องหมายจุลภาค 4 3 6 2" xfId="3172" xr:uid="{00000000-0005-0000-0000-000006350000}"/>
    <cellStyle name="เครื่องหมายจุลภาค 4 3 6 2 2" xfId="3173" xr:uid="{00000000-0005-0000-0000-000007350000}"/>
    <cellStyle name="เครื่องหมายจุลภาค 4 3 6 2 2 2" xfId="5847" xr:uid="{00000000-0005-0000-0000-000008350000}"/>
    <cellStyle name="เครื่องหมายจุลภาค 4 3 6 2 2 2 2" xfId="11811" xr:uid="{00000000-0005-0000-0000-000009350000}"/>
    <cellStyle name="เครื่องหมายจุลภาค 4 3 6 2 2 2 2 2" xfId="19769" xr:uid="{00000000-0005-0000-0000-00000A350000}"/>
    <cellStyle name="เครื่องหมายจุลภาค 4 3 6 2 2 2 3" xfId="15360" xr:uid="{00000000-0005-0000-0000-00000B350000}"/>
    <cellStyle name="เครื่องหมายจุลภาค 4 3 6 2 3" xfId="7278" xr:uid="{00000000-0005-0000-0000-00000C350000}"/>
    <cellStyle name="เครื่องหมายจุลภาค 4 3 6 2 3 2" xfId="12750" xr:uid="{00000000-0005-0000-0000-00000D350000}"/>
    <cellStyle name="เครื่องหมายจุลภาค 4 3 6 2 3 2 2" xfId="20701" xr:uid="{00000000-0005-0000-0000-00000E350000}"/>
    <cellStyle name="เครื่องหมายจุลภาค 4 3 6 2 3 3" xfId="16293" xr:uid="{00000000-0005-0000-0000-00000F350000}"/>
    <cellStyle name="เครื่องหมายจุลภาค 4 3 6 2 4" xfId="4829" xr:uid="{00000000-0005-0000-0000-000010350000}"/>
    <cellStyle name="เครื่องหมายจุลภาค 4 3 6 2 4 2" xfId="10869" xr:uid="{00000000-0005-0000-0000-000011350000}"/>
    <cellStyle name="เครื่องหมายจุลภาค 4 3 6 2 4 2 2" xfId="18837" xr:uid="{00000000-0005-0000-0000-000012350000}"/>
    <cellStyle name="เครื่องหมายจุลภาค 4 3 6 2 4 3" xfId="14428" xr:uid="{00000000-0005-0000-0000-000013350000}"/>
    <cellStyle name="เครื่องหมายจุลภาค 4 3 6 2 5" xfId="8279" xr:uid="{00000000-0005-0000-0000-000014350000}"/>
    <cellStyle name="เครื่องหมายจุลภาค 4 3 6 2 5 2" xfId="16764" xr:uid="{00000000-0005-0000-0000-000015350000}"/>
    <cellStyle name="เครื่องหมายจุลภาค 4 3 6 2 6" xfId="21706" xr:uid="{00000000-0005-0000-0000-000016350000}"/>
    <cellStyle name="เครื่องหมายจุลภาค 4 3 6 3" xfId="3174" xr:uid="{00000000-0005-0000-0000-000017350000}"/>
    <cellStyle name="เครื่องหมายจุลภาค 4 3 6 3 2" xfId="5846" xr:uid="{00000000-0005-0000-0000-000018350000}"/>
    <cellStyle name="เครื่องหมายจุลภาค 4 3 6 3 2 2" xfId="11810" xr:uid="{00000000-0005-0000-0000-000019350000}"/>
    <cellStyle name="เครื่องหมายจุลภาค 4 3 6 3 2 2 2" xfId="19768" xr:uid="{00000000-0005-0000-0000-00001A350000}"/>
    <cellStyle name="เครื่องหมายจุลภาค 4 3 6 3 2 3" xfId="15359" xr:uid="{00000000-0005-0000-0000-00001B350000}"/>
    <cellStyle name="เครื่องหมายจุลภาค 4 3 6 4" xfId="7277" xr:uid="{00000000-0005-0000-0000-00001C350000}"/>
    <cellStyle name="เครื่องหมายจุลภาค 4 3 6 4 2" xfId="12749" xr:uid="{00000000-0005-0000-0000-00001D350000}"/>
    <cellStyle name="เครื่องหมายจุลภาค 4 3 6 4 2 2" xfId="20700" xr:uid="{00000000-0005-0000-0000-00001E350000}"/>
    <cellStyle name="เครื่องหมายจุลภาค 4 3 6 4 3" xfId="16292" xr:uid="{00000000-0005-0000-0000-00001F350000}"/>
    <cellStyle name="เครื่องหมายจุลภาค 4 3 6 5" xfId="4828" xr:uid="{00000000-0005-0000-0000-000020350000}"/>
    <cellStyle name="เครื่องหมายจุลภาค 4 3 6 5 2" xfId="10868" xr:uid="{00000000-0005-0000-0000-000021350000}"/>
    <cellStyle name="เครื่องหมายจุลภาค 4 3 6 5 2 2" xfId="18836" xr:uid="{00000000-0005-0000-0000-000022350000}"/>
    <cellStyle name="เครื่องหมายจุลภาค 4 3 6 5 3" xfId="14427" xr:uid="{00000000-0005-0000-0000-000023350000}"/>
    <cellStyle name="เครื่องหมายจุลภาค 4 3 6 6" xfId="8280" xr:uid="{00000000-0005-0000-0000-000024350000}"/>
    <cellStyle name="เครื่องหมายจุลภาค 4 3 6 6 2" xfId="16765" xr:uid="{00000000-0005-0000-0000-000025350000}"/>
    <cellStyle name="เครื่องหมายจุลภาค 4 3 6 7" xfId="21705" xr:uid="{00000000-0005-0000-0000-000026350000}"/>
    <cellStyle name="เครื่องหมายจุลภาค 4 3 7" xfId="3175" xr:uid="{00000000-0005-0000-0000-000027350000}"/>
    <cellStyle name="เครื่องหมายจุลภาค 4 3 7 2" xfId="3176" xr:uid="{00000000-0005-0000-0000-000028350000}"/>
    <cellStyle name="เครื่องหมายจุลภาค 4 3 7 2 2" xfId="3177" xr:uid="{00000000-0005-0000-0000-000029350000}"/>
    <cellStyle name="เครื่องหมายจุลภาค 4 3 7 2 2 2" xfId="5849" xr:uid="{00000000-0005-0000-0000-00002A350000}"/>
    <cellStyle name="เครื่องหมายจุลภาค 4 3 7 2 2 2 2" xfId="11813" xr:uid="{00000000-0005-0000-0000-00002B350000}"/>
    <cellStyle name="เครื่องหมายจุลภาค 4 3 7 2 2 2 2 2" xfId="19771" xr:uid="{00000000-0005-0000-0000-00002C350000}"/>
    <cellStyle name="เครื่องหมายจุลภาค 4 3 7 2 2 2 3" xfId="15362" xr:uid="{00000000-0005-0000-0000-00002D350000}"/>
    <cellStyle name="เครื่องหมายจุลภาค 4 3 7 2 3" xfId="7280" xr:uid="{00000000-0005-0000-0000-00002E350000}"/>
    <cellStyle name="เครื่องหมายจุลภาค 4 3 7 2 3 2" xfId="12752" xr:uid="{00000000-0005-0000-0000-00002F350000}"/>
    <cellStyle name="เครื่องหมายจุลภาค 4 3 7 2 3 2 2" xfId="20703" xr:uid="{00000000-0005-0000-0000-000030350000}"/>
    <cellStyle name="เครื่องหมายจุลภาค 4 3 7 2 3 3" xfId="16295" xr:uid="{00000000-0005-0000-0000-000031350000}"/>
    <cellStyle name="เครื่องหมายจุลภาค 4 3 7 2 4" xfId="4831" xr:uid="{00000000-0005-0000-0000-000032350000}"/>
    <cellStyle name="เครื่องหมายจุลภาค 4 3 7 2 4 2" xfId="10871" xr:uid="{00000000-0005-0000-0000-000033350000}"/>
    <cellStyle name="เครื่องหมายจุลภาค 4 3 7 2 4 2 2" xfId="18839" xr:uid="{00000000-0005-0000-0000-000034350000}"/>
    <cellStyle name="เครื่องหมายจุลภาค 4 3 7 2 4 3" xfId="14430" xr:uid="{00000000-0005-0000-0000-000035350000}"/>
    <cellStyle name="เครื่องหมายจุลภาค 4 3 7 2 5" xfId="8277" xr:uid="{00000000-0005-0000-0000-000036350000}"/>
    <cellStyle name="เครื่องหมายจุลภาค 4 3 7 2 5 2" xfId="16762" xr:uid="{00000000-0005-0000-0000-000037350000}"/>
    <cellStyle name="เครื่องหมายจุลภาค 4 3 7 2 6" xfId="21708" xr:uid="{00000000-0005-0000-0000-000038350000}"/>
    <cellStyle name="เครื่องหมายจุลภาค 4 3 7 3" xfId="3178" xr:uid="{00000000-0005-0000-0000-000039350000}"/>
    <cellStyle name="เครื่องหมายจุลภาค 4 3 7 3 2" xfId="5848" xr:uid="{00000000-0005-0000-0000-00003A350000}"/>
    <cellStyle name="เครื่องหมายจุลภาค 4 3 7 3 2 2" xfId="11812" xr:uid="{00000000-0005-0000-0000-00003B350000}"/>
    <cellStyle name="เครื่องหมายจุลภาค 4 3 7 3 2 2 2" xfId="19770" xr:uid="{00000000-0005-0000-0000-00003C350000}"/>
    <cellStyle name="เครื่องหมายจุลภาค 4 3 7 3 2 3" xfId="15361" xr:uid="{00000000-0005-0000-0000-00003D350000}"/>
    <cellStyle name="เครื่องหมายจุลภาค 4 3 7 4" xfId="7279" xr:uid="{00000000-0005-0000-0000-00003E350000}"/>
    <cellStyle name="เครื่องหมายจุลภาค 4 3 7 4 2" xfId="12751" xr:uid="{00000000-0005-0000-0000-00003F350000}"/>
    <cellStyle name="เครื่องหมายจุลภาค 4 3 7 4 2 2" xfId="20702" xr:uid="{00000000-0005-0000-0000-000040350000}"/>
    <cellStyle name="เครื่องหมายจุลภาค 4 3 7 4 3" xfId="16294" xr:uid="{00000000-0005-0000-0000-000041350000}"/>
    <cellStyle name="เครื่องหมายจุลภาค 4 3 7 5" xfId="4830" xr:uid="{00000000-0005-0000-0000-000042350000}"/>
    <cellStyle name="เครื่องหมายจุลภาค 4 3 7 5 2" xfId="10870" xr:uid="{00000000-0005-0000-0000-000043350000}"/>
    <cellStyle name="เครื่องหมายจุลภาค 4 3 7 5 2 2" xfId="18838" xr:uid="{00000000-0005-0000-0000-000044350000}"/>
    <cellStyle name="เครื่องหมายจุลภาค 4 3 7 5 3" xfId="14429" xr:uid="{00000000-0005-0000-0000-000045350000}"/>
    <cellStyle name="เครื่องหมายจุลภาค 4 3 7 6" xfId="8278" xr:uid="{00000000-0005-0000-0000-000046350000}"/>
    <cellStyle name="เครื่องหมายจุลภาค 4 3 7 6 2" xfId="16763" xr:uid="{00000000-0005-0000-0000-000047350000}"/>
    <cellStyle name="เครื่องหมายจุลภาค 4 3 7 7" xfId="21707" xr:uid="{00000000-0005-0000-0000-000048350000}"/>
    <cellStyle name="เครื่องหมายจุลภาค 4 3 8" xfId="3179" xr:uid="{00000000-0005-0000-0000-000049350000}"/>
    <cellStyle name="เครื่องหมายจุลภาค 4 3 8 2" xfId="3180" xr:uid="{00000000-0005-0000-0000-00004A350000}"/>
    <cellStyle name="เครื่องหมายจุลภาค 4 3 8 2 2" xfId="5850" xr:uid="{00000000-0005-0000-0000-00004B350000}"/>
    <cellStyle name="เครื่องหมายจุลภาค 4 3 8 2 2 2" xfId="11814" xr:uid="{00000000-0005-0000-0000-00004C350000}"/>
    <cellStyle name="เครื่องหมายจุลภาค 4 3 8 2 2 2 2" xfId="19772" xr:uid="{00000000-0005-0000-0000-00004D350000}"/>
    <cellStyle name="เครื่องหมายจุลภาค 4 3 8 2 2 3" xfId="15363" xr:uid="{00000000-0005-0000-0000-00004E350000}"/>
    <cellStyle name="เครื่องหมายจุลภาค 4 3 8 3" xfId="7281" xr:uid="{00000000-0005-0000-0000-00004F350000}"/>
    <cellStyle name="เครื่องหมายจุลภาค 4 3 8 3 2" xfId="12753" xr:uid="{00000000-0005-0000-0000-000050350000}"/>
    <cellStyle name="เครื่องหมายจุลภาค 4 3 8 3 2 2" xfId="20704" xr:uid="{00000000-0005-0000-0000-000051350000}"/>
    <cellStyle name="เครื่องหมายจุลภาค 4 3 8 3 3" xfId="16296" xr:uid="{00000000-0005-0000-0000-000052350000}"/>
    <cellStyle name="เครื่องหมายจุลภาค 4 3 8 4" xfId="4832" xr:uid="{00000000-0005-0000-0000-000053350000}"/>
    <cellStyle name="เครื่องหมายจุลภาค 4 3 8 4 2" xfId="10872" xr:uid="{00000000-0005-0000-0000-000054350000}"/>
    <cellStyle name="เครื่องหมายจุลภาค 4 3 8 4 2 2" xfId="18840" xr:uid="{00000000-0005-0000-0000-000055350000}"/>
    <cellStyle name="เครื่องหมายจุลภาค 4 3 8 4 3" xfId="14431" xr:uid="{00000000-0005-0000-0000-000056350000}"/>
    <cellStyle name="เครื่องหมายจุลภาค 4 3 8 5" xfId="8276" xr:uid="{00000000-0005-0000-0000-000057350000}"/>
    <cellStyle name="เครื่องหมายจุลภาค 4 3 8 5 2" xfId="16761" xr:uid="{00000000-0005-0000-0000-000058350000}"/>
    <cellStyle name="เครื่องหมายจุลภาค 4 3 8 6" xfId="21709" xr:uid="{00000000-0005-0000-0000-000059350000}"/>
    <cellStyle name="เครื่องหมายจุลภาค 4 3 9" xfId="3181" xr:uid="{00000000-0005-0000-0000-00005A350000}"/>
    <cellStyle name="เครื่องหมายจุลภาค 4 3 9 2" xfId="5815" xr:uid="{00000000-0005-0000-0000-00005B350000}"/>
    <cellStyle name="เครื่องหมายจุลภาค 4 3 9 2 2" xfId="11779" xr:uid="{00000000-0005-0000-0000-00005C350000}"/>
    <cellStyle name="เครื่องหมายจุลภาค 4 3 9 2 2 2" xfId="19737" xr:uid="{00000000-0005-0000-0000-00005D350000}"/>
    <cellStyle name="เครื่องหมายจุลภาค 4 3 9 2 3" xfId="15328" xr:uid="{00000000-0005-0000-0000-00005E350000}"/>
    <cellStyle name="เครื่องหมายจุลภาค 4 4" xfId="3182" xr:uid="{00000000-0005-0000-0000-00005F350000}"/>
    <cellStyle name="เครื่องหมายจุลภาค 4 4 10" xfId="4833" xr:uid="{00000000-0005-0000-0000-000060350000}"/>
    <cellStyle name="เครื่องหมายจุลภาค 4 4 10 2" xfId="10873" xr:uid="{00000000-0005-0000-0000-000061350000}"/>
    <cellStyle name="เครื่องหมายจุลภาค 4 4 10 2 2" xfId="18841" xr:uid="{00000000-0005-0000-0000-000062350000}"/>
    <cellStyle name="เครื่องหมายจุลภาค 4 4 10 3" xfId="14432" xr:uid="{00000000-0005-0000-0000-000063350000}"/>
    <cellStyle name="เครื่องหมายจุลภาค 4 4 11" xfId="8275" xr:uid="{00000000-0005-0000-0000-000064350000}"/>
    <cellStyle name="เครื่องหมายจุลภาค 4 4 11 2" xfId="16760" xr:uid="{00000000-0005-0000-0000-000065350000}"/>
    <cellStyle name="เครื่องหมายจุลภาค 4 4 12" xfId="21710" xr:uid="{00000000-0005-0000-0000-000066350000}"/>
    <cellStyle name="เครื่องหมายจุลภาค 4 4 2" xfId="3183" xr:uid="{00000000-0005-0000-0000-000067350000}"/>
    <cellStyle name="เครื่องหมายจุลภาค 4 4 2 2" xfId="3184" xr:uid="{00000000-0005-0000-0000-000068350000}"/>
    <cellStyle name="เครื่องหมายจุลภาค 4 4 2 2 2" xfId="3185" xr:uid="{00000000-0005-0000-0000-000069350000}"/>
    <cellStyle name="เครื่องหมายจุลภาค 4 4 2 2 2 2" xfId="3186" xr:uid="{00000000-0005-0000-0000-00006A350000}"/>
    <cellStyle name="เครื่องหมายจุลภาค 4 4 2 2 2 2 2" xfId="5854" xr:uid="{00000000-0005-0000-0000-00006B350000}"/>
    <cellStyle name="เครื่องหมายจุลภาค 4 4 2 2 2 2 2 2" xfId="11818" xr:uid="{00000000-0005-0000-0000-00006C350000}"/>
    <cellStyle name="เครื่องหมายจุลภาค 4 4 2 2 2 2 2 2 2" xfId="19776" xr:uid="{00000000-0005-0000-0000-00006D350000}"/>
    <cellStyle name="เครื่องหมายจุลภาค 4 4 2 2 2 2 2 3" xfId="15367" xr:uid="{00000000-0005-0000-0000-00006E350000}"/>
    <cellStyle name="เครื่องหมายจุลภาค 4 4 2 2 2 3" xfId="7285" xr:uid="{00000000-0005-0000-0000-00006F350000}"/>
    <cellStyle name="เครื่องหมายจุลภาค 4 4 2 2 2 3 2" xfId="12757" xr:uid="{00000000-0005-0000-0000-000070350000}"/>
    <cellStyle name="เครื่องหมายจุลภาค 4 4 2 2 2 3 2 2" xfId="20708" xr:uid="{00000000-0005-0000-0000-000071350000}"/>
    <cellStyle name="เครื่องหมายจุลภาค 4 4 2 2 2 3 3" xfId="16300" xr:uid="{00000000-0005-0000-0000-000072350000}"/>
    <cellStyle name="เครื่องหมายจุลภาค 4 4 2 2 2 4" xfId="4836" xr:uid="{00000000-0005-0000-0000-000073350000}"/>
    <cellStyle name="เครื่องหมายจุลภาค 4 4 2 2 2 4 2" xfId="10876" xr:uid="{00000000-0005-0000-0000-000074350000}"/>
    <cellStyle name="เครื่องหมายจุลภาค 4 4 2 2 2 4 2 2" xfId="18844" xr:uid="{00000000-0005-0000-0000-000075350000}"/>
    <cellStyle name="เครื่องหมายจุลภาค 4 4 2 2 2 4 3" xfId="14435" xr:uid="{00000000-0005-0000-0000-000076350000}"/>
    <cellStyle name="เครื่องหมายจุลภาค 4 4 2 2 2 5" xfId="8272" xr:uid="{00000000-0005-0000-0000-000077350000}"/>
    <cellStyle name="เครื่องหมายจุลภาค 4 4 2 2 2 5 2" xfId="16757" xr:uid="{00000000-0005-0000-0000-000078350000}"/>
    <cellStyle name="เครื่องหมายจุลภาค 4 4 2 2 2 6" xfId="21713" xr:uid="{00000000-0005-0000-0000-000079350000}"/>
    <cellStyle name="เครื่องหมายจุลภาค 4 4 2 2 3" xfId="3187" xr:uid="{00000000-0005-0000-0000-00007A350000}"/>
    <cellStyle name="เครื่องหมายจุลภาค 4 4 2 2 3 2" xfId="5853" xr:uid="{00000000-0005-0000-0000-00007B350000}"/>
    <cellStyle name="เครื่องหมายจุลภาค 4 4 2 2 3 2 2" xfId="11817" xr:uid="{00000000-0005-0000-0000-00007C350000}"/>
    <cellStyle name="เครื่องหมายจุลภาค 4 4 2 2 3 2 2 2" xfId="19775" xr:uid="{00000000-0005-0000-0000-00007D350000}"/>
    <cellStyle name="เครื่องหมายจุลภาค 4 4 2 2 3 2 3" xfId="15366" xr:uid="{00000000-0005-0000-0000-00007E350000}"/>
    <cellStyle name="เครื่องหมายจุลภาค 4 4 2 2 4" xfId="7284" xr:uid="{00000000-0005-0000-0000-00007F350000}"/>
    <cellStyle name="เครื่องหมายจุลภาค 4 4 2 2 4 2" xfId="12756" xr:uid="{00000000-0005-0000-0000-000080350000}"/>
    <cellStyle name="เครื่องหมายจุลภาค 4 4 2 2 4 2 2" xfId="20707" xr:uid="{00000000-0005-0000-0000-000081350000}"/>
    <cellStyle name="เครื่องหมายจุลภาค 4 4 2 2 4 3" xfId="16299" xr:uid="{00000000-0005-0000-0000-000082350000}"/>
    <cellStyle name="เครื่องหมายจุลภาค 4 4 2 2 5" xfId="4835" xr:uid="{00000000-0005-0000-0000-000083350000}"/>
    <cellStyle name="เครื่องหมายจุลภาค 4 4 2 2 5 2" xfId="10875" xr:uid="{00000000-0005-0000-0000-000084350000}"/>
    <cellStyle name="เครื่องหมายจุลภาค 4 4 2 2 5 2 2" xfId="18843" xr:uid="{00000000-0005-0000-0000-000085350000}"/>
    <cellStyle name="เครื่องหมายจุลภาค 4 4 2 2 5 3" xfId="14434" xr:uid="{00000000-0005-0000-0000-000086350000}"/>
    <cellStyle name="เครื่องหมายจุลภาค 4 4 2 2 6" xfId="8273" xr:uid="{00000000-0005-0000-0000-000087350000}"/>
    <cellStyle name="เครื่องหมายจุลภาค 4 4 2 2 6 2" xfId="16758" xr:uid="{00000000-0005-0000-0000-000088350000}"/>
    <cellStyle name="เครื่องหมายจุลภาค 4 4 2 2 7" xfId="21712" xr:uid="{00000000-0005-0000-0000-000089350000}"/>
    <cellStyle name="เครื่องหมายจุลภาค 4 4 2 3" xfId="3188" xr:uid="{00000000-0005-0000-0000-00008A350000}"/>
    <cellStyle name="เครื่องหมายจุลภาค 4 4 2 3 2" xfId="3189" xr:uid="{00000000-0005-0000-0000-00008B350000}"/>
    <cellStyle name="เครื่องหมายจุลภาค 4 4 2 3 2 2" xfId="5855" xr:uid="{00000000-0005-0000-0000-00008C350000}"/>
    <cellStyle name="เครื่องหมายจุลภาค 4 4 2 3 2 2 2" xfId="11819" xr:uid="{00000000-0005-0000-0000-00008D350000}"/>
    <cellStyle name="เครื่องหมายจุลภาค 4 4 2 3 2 2 2 2" xfId="19777" xr:uid="{00000000-0005-0000-0000-00008E350000}"/>
    <cellStyle name="เครื่องหมายจุลภาค 4 4 2 3 2 2 3" xfId="15368" xr:uid="{00000000-0005-0000-0000-00008F350000}"/>
    <cellStyle name="เครื่องหมายจุลภาค 4 4 2 3 3" xfId="7286" xr:uid="{00000000-0005-0000-0000-000090350000}"/>
    <cellStyle name="เครื่องหมายจุลภาค 4 4 2 3 3 2" xfId="12758" xr:uid="{00000000-0005-0000-0000-000091350000}"/>
    <cellStyle name="เครื่องหมายจุลภาค 4 4 2 3 3 2 2" xfId="20709" xr:uid="{00000000-0005-0000-0000-000092350000}"/>
    <cellStyle name="เครื่องหมายจุลภาค 4 4 2 3 3 3" xfId="16301" xr:uid="{00000000-0005-0000-0000-000093350000}"/>
    <cellStyle name="เครื่องหมายจุลภาค 4 4 2 3 4" xfId="4837" xr:uid="{00000000-0005-0000-0000-000094350000}"/>
    <cellStyle name="เครื่องหมายจุลภาค 4 4 2 3 4 2" xfId="10877" xr:uid="{00000000-0005-0000-0000-000095350000}"/>
    <cellStyle name="เครื่องหมายจุลภาค 4 4 2 3 4 2 2" xfId="18845" xr:uid="{00000000-0005-0000-0000-000096350000}"/>
    <cellStyle name="เครื่องหมายจุลภาค 4 4 2 3 4 3" xfId="14436" xr:uid="{00000000-0005-0000-0000-000097350000}"/>
    <cellStyle name="เครื่องหมายจุลภาค 4 4 2 3 5" xfId="8271" xr:uid="{00000000-0005-0000-0000-000098350000}"/>
    <cellStyle name="เครื่องหมายจุลภาค 4 4 2 3 5 2" xfId="16756" xr:uid="{00000000-0005-0000-0000-000099350000}"/>
    <cellStyle name="เครื่องหมายจุลภาค 4 4 2 3 6" xfId="21714" xr:uid="{00000000-0005-0000-0000-00009A350000}"/>
    <cellStyle name="เครื่องหมายจุลภาค 4 4 2 4" xfId="3190" xr:uid="{00000000-0005-0000-0000-00009B350000}"/>
    <cellStyle name="เครื่องหมายจุลภาค 4 4 2 4 2" xfId="5852" xr:uid="{00000000-0005-0000-0000-00009C350000}"/>
    <cellStyle name="เครื่องหมายจุลภาค 4 4 2 4 2 2" xfId="11816" xr:uid="{00000000-0005-0000-0000-00009D350000}"/>
    <cellStyle name="เครื่องหมายจุลภาค 4 4 2 4 2 2 2" xfId="19774" xr:uid="{00000000-0005-0000-0000-00009E350000}"/>
    <cellStyle name="เครื่องหมายจุลภาค 4 4 2 4 2 3" xfId="15365" xr:uid="{00000000-0005-0000-0000-00009F350000}"/>
    <cellStyle name="เครื่องหมายจุลภาค 4 4 2 5" xfId="7283" xr:uid="{00000000-0005-0000-0000-0000A0350000}"/>
    <cellStyle name="เครื่องหมายจุลภาค 4 4 2 5 2" xfId="12755" xr:uid="{00000000-0005-0000-0000-0000A1350000}"/>
    <cellStyle name="เครื่องหมายจุลภาค 4 4 2 5 2 2" xfId="20706" xr:uid="{00000000-0005-0000-0000-0000A2350000}"/>
    <cellStyle name="เครื่องหมายจุลภาค 4 4 2 5 3" xfId="16298" xr:uid="{00000000-0005-0000-0000-0000A3350000}"/>
    <cellStyle name="เครื่องหมายจุลภาค 4 4 2 6" xfId="4834" xr:uid="{00000000-0005-0000-0000-0000A4350000}"/>
    <cellStyle name="เครื่องหมายจุลภาค 4 4 2 6 2" xfId="10874" xr:uid="{00000000-0005-0000-0000-0000A5350000}"/>
    <cellStyle name="เครื่องหมายจุลภาค 4 4 2 6 2 2" xfId="18842" xr:uid="{00000000-0005-0000-0000-0000A6350000}"/>
    <cellStyle name="เครื่องหมายจุลภาค 4 4 2 6 3" xfId="14433" xr:uid="{00000000-0005-0000-0000-0000A7350000}"/>
    <cellStyle name="เครื่องหมายจุลภาค 4 4 2 7" xfId="8274" xr:uid="{00000000-0005-0000-0000-0000A8350000}"/>
    <cellStyle name="เครื่องหมายจุลภาค 4 4 2 7 2" xfId="16759" xr:uid="{00000000-0005-0000-0000-0000A9350000}"/>
    <cellStyle name="เครื่องหมายจุลภาค 4 4 2 8" xfId="21711" xr:uid="{00000000-0005-0000-0000-0000AA350000}"/>
    <cellStyle name="เครื่องหมายจุลภาค 4 4 3" xfId="3191" xr:uid="{00000000-0005-0000-0000-0000AB350000}"/>
    <cellStyle name="เครื่องหมายจุลภาค 4 4 3 2" xfId="3192" xr:uid="{00000000-0005-0000-0000-0000AC350000}"/>
    <cellStyle name="เครื่องหมายจุลภาค 4 4 3 2 2" xfId="3193" xr:uid="{00000000-0005-0000-0000-0000AD350000}"/>
    <cellStyle name="เครื่องหมายจุลภาค 4 4 3 2 2 2" xfId="3194" xr:uid="{00000000-0005-0000-0000-0000AE350000}"/>
    <cellStyle name="เครื่องหมายจุลภาค 4 4 3 2 2 2 2" xfId="5858" xr:uid="{00000000-0005-0000-0000-0000AF350000}"/>
    <cellStyle name="เครื่องหมายจุลภาค 4 4 3 2 2 2 2 2" xfId="11822" xr:uid="{00000000-0005-0000-0000-0000B0350000}"/>
    <cellStyle name="เครื่องหมายจุลภาค 4 4 3 2 2 2 2 2 2" xfId="19780" xr:uid="{00000000-0005-0000-0000-0000B1350000}"/>
    <cellStyle name="เครื่องหมายจุลภาค 4 4 3 2 2 2 2 3" xfId="15371" xr:uid="{00000000-0005-0000-0000-0000B2350000}"/>
    <cellStyle name="เครื่องหมายจุลภาค 4 4 3 2 2 3" xfId="7289" xr:uid="{00000000-0005-0000-0000-0000B3350000}"/>
    <cellStyle name="เครื่องหมายจุลภาค 4 4 3 2 2 3 2" xfId="12761" xr:uid="{00000000-0005-0000-0000-0000B4350000}"/>
    <cellStyle name="เครื่องหมายจุลภาค 4 4 3 2 2 3 2 2" xfId="20712" xr:uid="{00000000-0005-0000-0000-0000B5350000}"/>
    <cellStyle name="เครื่องหมายจุลภาค 4 4 3 2 2 3 3" xfId="16304" xr:uid="{00000000-0005-0000-0000-0000B6350000}"/>
    <cellStyle name="เครื่องหมายจุลภาค 4 4 3 2 2 4" xfId="4840" xr:uid="{00000000-0005-0000-0000-0000B7350000}"/>
    <cellStyle name="เครื่องหมายจุลภาค 4 4 3 2 2 4 2" xfId="10880" xr:uid="{00000000-0005-0000-0000-0000B8350000}"/>
    <cellStyle name="เครื่องหมายจุลภาค 4 4 3 2 2 4 2 2" xfId="18848" xr:uid="{00000000-0005-0000-0000-0000B9350000}"/>
    <cellStyle name="เครื่องหมายจุลภาค 4 4 3 2 2 4 3" xfId="14439" xr:uid="{00000000-0005-0000-0000-0000BA350000}"/>
    <cellStyle name="เครื่องหมายจุลภาค 4 4 3 2 2 5" xfId="8268" xr:uid="{00000000-0005-0000-0000-0000BB350000}"/>
    <cellStyle name="เครื่องหมายจุลภาค 4 4 3 2 2 5 2" xfId="16753" xr:uid="{00000000-0005-0000-0000-0000BC350000}"/>
    <cellStyle name="เครื่องหมายจุลภาค 4 4 3 2 2 6" xfId="21717" xr:uid="{00000000-0005-0000-0000-0000BD350000}"/>
    <cellStyle name="เครื่องหมายจุลภาค 4 4 3 2 3" xfId="3195" xr:uid="{00000000-0005-0000-0000-0000BE350000}"/>
    <cellStyle name="เครื่องหมายจุลภาค 4 4 3 2 3 2" xfId="5857" xr:uid="{00000000-0005-0000-0000-0000BF350000}"/>
    <cellStyle name="เครื่องหมายจุลภาค 4 4 3 2 3 2 2" xfId="11821" xr:uid="{00000000-0005-0000-0000-0000C0350000}"/>
    <cellStyle name="เครื่องหมายจุลภาค 4 4 3 2 3 2 2 2" xfId="19779" xr:uid="{00000000-0005-0000-0000-0000C1350000}"/>
    <cellStyle name="เครื่องหมายจุลภาค 4 4 3 2 3 2 3" xfId="15370" xr:uid="{00000000-0005-0000-0000-0000C2350000}"/>
    <cellStyle name="เครื่องหมายจุลภาค 4 4 3 2 4" xfId="7288" xr:uid="{00000000-0005-0000-0000-0000C3350000}"/>
    <cellStyle name="เครื่องหมายจุลภาค 4 4 3 2 4 2" xfId="12760" xr:uid="{00000000-0005-0000-0000-0000C4350000}"/>
    <cellStyle name="เครื่องหมายจุลภาค 4 4 3 2 4 2 2" xfId="20711" xr:uid="{00000000-0005-0000-0000-0000C5350000}"/>
    <cellStyle name="เครื่องหมายจุลภาค 4 4 3 2 4 3" xfId="16303" xr:uid="{00000000-0005-0000-0000-0000C6350000}"/>
    <cellStyle name="เครื่องหมายจุลภาค 4 4 3 2 5" xfId="4839" xr:uid="{00000000-0005-0000-0000-0000C7350000}"/>
    <cellStyle name="เครื่องหมายจุลภาค 4 4 3 2 5 2" xfId="10879" xr:uid="{00000000-0005-0000-0000-0000C8350000}"/>
    <cellStyle name="เครื่องหมายจุลภาค 4 4 3 2 5 2 2" xfId="18847" xr:uid="{00000000-0005-0000-0000-0000C9350000}"/>
    <cellStyle name="เครื่องหมายจุลภาค 4 4 3 2 5 3" xfId="14438" xr:uid="{00000000-0005-0000-0000-0000CA350000}"/>
    <cellStyle name="เครื่องหมายจุลภาค 4 4 3 2 6" xfId="8269" xr:uid="{00000000-0005-0000-0000-0000CB350000}"/>
    <cellStyle name="เครื่องหมายจุลภาค 4 4 3 2 6 2" xfId="16754" xr:uid="{00000000-0005-0000-0000-0000CC350000}"/>
    <cellStyle name="เครื่องหมายจุลภาค 4 4 3 2 7" xfId="21716" xr:uid="{00000000-0005-0000-0000-0000CD350000}"/>
    <cellStyle name="เครื่องหมายจุลภาค 4 4 3 3" xfId="3196" xr:uid="{00000000-0005-0000-0000-0000CE350000}"/>
    <cellStyle name="เครื่องหมายจุลภาค 4 4 3 3 2" xfId="3197" xr:uid="{00000000-0005-0000-0000-0000CF350000}"/>
    <cellStyle name="เครื่องหมายจุลภาค 4 4 3 3 2 2" xfId="5859" xr:uid="{00000000-0005-0000-0000-0000D0350000}"/>
    <cellStyle name="เครื่องหมายจุลภาค 4 4 3 3 2 2 2" xfId="11823" xr:uid="{00000000-0005-0000-0000-0000D1350000}"/>
    <cellStyle name="เครื่องหมายจุลภาค 4 4 3 3 2 2 2 2" xfId="19781" xr:uid="{00000000-0005-0000-0000-0000D2350000}"/>
    <cellStyle name="เครื่องหมายจุลภาค 4 4 3 3 2 2 3" xfId="15372" xr:uid="{00000000-0005-0000-0000-0000D3350000}"/>
    <cellStyle name="เครื่องหมายจุลภาค 4 4 3 3 3" xfId="7290" xr:uid="{00000000-0005-0000-0000-0000D4350000}"/>
    <cellStyle name="เครื่องหมายจุลภาค 4 4 3 3 3 2" xfId="12762" xr:uid="{00000000-0005-0000-0000-0000D5350000}"/>
    <cellStyle name="เครื่องหมายจุลภาค 4 4 3 3 3 2 2" xfId="20713" xr:uid="{00000000-0005-0000-0000-0000D6350000}"/>
    <cellStyle name="เครื่องหมายจุลภาค 4 4 3 3 3 3" xfId="16305" xr:uid="{00000000-0005-0000-0000-0000D7350000}"/>
    <cellStyle name="เครื่องหมายจุลภาค 4 4 3 3 4" xfId="4841" xr:uid="{00000000-0005-0000-0000-0000D8350000}"/>
    <cellStyle name="เครื่องหมายจุลภาค 4 4 3 3 4 2" xfId="10881" xr:uid="{00000000-0005-0000-0000-0000D9350000}"/>
    <cellStyle name="เครื่องหมายจุลภาค 4 4 3 3 4 2 2" xfId="18849" xr:uid="{00000000-0005-0000-0000-0000DA350000}"/>
    <cellStyle name="เครื่องหมายจุลภาค 4 4 3 3 4 3" xfId="14440" xr:uid="{00000000-0005-0000-0000-0000DB350000}"/>
    <cellStyle name="เครื่องหมายจุลภาค 4 4 3 3 5" xfId="8267" xr:uid="{00000000-0005-0000-0000-0000DC350000}"/>
    <cellStyle name="เครื่องหมายจุลภาค 4 4 3 3 5 2" xfId="16752" xr:uid="{00000000-0005-0000-0000-0000DD350000}"/>
    <cellStyle name="เครื่องหมายจุลภาค 4 4 3 3 6" xfId="21718" xr:uid="{00000000-0005-0000-0000-0000DE350000}"/>
    <cellStyle name="เครื่องหมายจุลภาค 4 4 3 4" xfId="3198" xr:uid="{00000000-0005-0000-0000-0000DF350000}"/>
    <cellStyle name="เครื่องหมายจุลภาค 4 4 3 4 2" xfId="5856" xr:uid="{00000000-0005-0000-0000-0000E0350000}"/>
    <cellStyle name="เครื่องหมายจุลภาค 4 4 3 4 2 2" xfId="11820" xr:uid="{00000000-0005-0000-0000-0000E1350000}"/>
    <cellStyle name="เครื่องหมายจุลภาค 4 4 3 4 2 2 2" xfId="19778" xr:uid="{00000000-0005-0000-0000-0000E2350000}"/>
    <cellStyle name="เครื่องหมายจุลภาค 4 4 3 4 2 3" xfId="15369" xr:uid="{00000000-0005-0000-0000-0000E3350000}"/>
    <cellStyle name="เครื่องหมายจุลภาค 4 4 3 5" xfId="7287" xr:uid="{00000000-0005-0000-0000-0000E4350000}"/>
    <cellStyle name="เครื่องหมายจุลภาค 4 4 3 5 2" xfId="12759" xr:uid="{00000000-0005-0000-0000-0000E5350000}"/>
    <cellStyle name="เครื่องหมายจุลภาค 4 4 3 5 2 2" xfId="20710" xr:uid="{00000000-0005-0000-0000-0000E6350000}"/>
    <cellStyle name="เครื่องหมายจุลภาค 4 4 3 5 3" xfId="16302" xr:uid="{00000000-0005-0000-0000-0000E7350000}"/>
    <cellStyle name="เครื่องหมายจุลภาค 4 4 3 6" xfId="4838" xr:uid="{00000000-0005-0000-0000-0000E8350000}"/>
    <cellStyle name="เครื่องหมายจุลภาค 4 4 3 6 2" xfId="10878" xr:uid="{00000000-0005-0000-0000-0000E9350000}"/>
    <cellStyle name="เครื่องหมายจุลภาค 4 4 3 6 2 2" xfId="18846" xr:uid="{00000000-0005-0000-0000-0000EA350000}"/>
    <cellStyle name="เครื่องหมายจุลภาค 4 4 3 6 3" xfId="14437" xr:uid="{00000000-0005-0000-0000-0000EB350000}"/>
    <cellStyle name="เครื่องหมายจุลภาค 4 4 3 7" xfId="8270" xr:uid="{00000000-0005-0000-0000-0000EC350000}"/>
    <cellStyle name="เครื่องหมายจุลภาค 4 4 3 7 2" xfId="16755" xr:uid="{00000000-0005-0000-0000-0000ED350000}"/>
    <cellStyle name="เครื่องหมายจุลภาค 4 4 3 8" xfId="21715" xr:uid="{00000000-0005-0000-0000-0000EE350000}"/>
    <cellStyle name="เครื่องหมายจุลภาค 4 4 4" xfId="3199" xr:uid="{00000000-0005-0000-0000-0000EF350000}"/>
    <cellStyle name="เครื่องหมายจุลภาค 4 4 4 2" xfId="3200" xr:uid="{00000000-0005-0000-0000-0000F0350000}"/>
    <cellStyle name="เครื่องหมายจุลภาค 4 4 4 2 2" xfId="3201" xr:uid="{00000000-0005-0000-0000-0000F1350000}"/>
    <cellStyle name="เครื่องหมายจุลภาค 4 4 4 2 2 2" xfId="3202" xr:uid="{00000000-0005-0000-0000-0000F2350000}"/>
    <cellStyle name="เครื่องหมายจุลภาค 4 4 4 2 2 2 2" xfId="5862" xr:uid="{00000000-0005-0000-0000-0000F3350000}"/>
    <cellStyle name="เครื่องหมายจุลภาค 4 4 4 2 2 2 2 2" xfId="11826" xr:uid="{00000000-0005-0000-0000-0000F4350000}"/>
    <cellStyle name="เครื่องหมายจุลภาค 4 4 4 2 2 2 2 2 2" xfId="19784" xr:uid="{00000000-0005-0000-0000-0000F5350000}"/>
    <cellStyle name="เครื่องหมายจุลภาค 4 4 4 2 2 2 2 3" xfId="15375" xr:uid="{00000000-0005-0000-0000-0000F6350000}"/>
    <cellStyle name="เครื่องหมายจุลภาค 4 4 4 2 2 3" xfId="7293" xr:uid="{00000000-0005-0000-0000-0000F7350000}"/>
    <cellStyle name="เครื่องหมายจุลภาค 4 4 4 2 2 3 2" xfId="12765" xr:uid="{00000000-0005-0000-0000-0000F8350000}"/>
    <cellStyle name="เครื่องหมายจุลภาค 4 4 4 2 2 3 2 2" xfId="20716" xr:uid="{00000000-0005-0000-0000-0000F9350000}"/>
    <cellStyle name="เครื่องหมายจุลภาค 4 4 4 2 2 3 3" xfId="16308" xr:uid="{00000000-0005-0000-0000-0000FA350000}"/>
    <cellStyle name="เครื่องหมายจุลภาค 4 4 4 2 2 4" xfId="4844" xr:uid="{00000000-0005-0000-0000-0000FB350000}"/>
    <cellStyle name="เครื่องหมายจุลภาค 4 4 4 2 2 4 2" xfId="10884" xr:uid="{00000000-0005-0000-0000-0000FC350000}"/>
    <cellStyle name="เครื่องหมายจุลภาค 4 4 4 2 2 4 2 2" xfId="18852" xr:uid="{00000000-0005-0000-0000-0000FD350000}"/>
    <cellStyle name="เครื่องหมายจุลภาค 4 4 4 2 2 4 3" xfId="14443" xr:uid="{00000000-0005-0000-0000-0000FE350000}"/>
    <cellStyle name="เครื่องหมายจุลภาค 4 4 4 2 2 5" xfId="8264" xr:uid="{00000000-0005-0000-0000-0000FF350000}"/>
    <cellStyle name="เครื่องหมายจุลภาค 4 4 4 2 2 5 2" xfId="16749" xr:uid="{00000000-0005-0000-0000-000000360000}"/>
    <cellStyle name="เครื่องหมายจุลภาค 4 4 4 2 2 6" xfId="21721" xr:uid="{00000000-0005-0000-0000-000001360000}"/>
    <cellStyle name="เครื่องหมายจุลภาค 4 4 4 2 3" xfId="3203" xr:uid="{00000000-0005-0000-0000-000002360000}"/>
    <cellStyle name="เครื่องหมายจุลภาค 4 4 4 2 3 2" xfId="5861" xr:uid="{00000000-0005-0000-0000-000003360000}"/>
    <cellStyle name="เครื่องหมายจุลภาค 4 4 4 2 3 2 2" xfId="11825" xr:uid="{00000000-0005-0000-0000-000004360000}"/>
    <cellStyle name="เครื่องหมายจุลภาค 4 4 4 2 3 2 2 2" xfId="19783" xr:uid="{00000000-0005-0000-0000-000005360000}"/>
    <cellStyle name="เครื่องหมายจุลภาค 4 4 4 2 3 2 3" xfId="15374" xr:uid="{00000000-0005-0000-0000-000006360000}"/>
    <cellStyle name="เครื่องหมายจุลภาค 4 4 4 2 4" xfId="7292" xr:uid="{00000000-0005-0000-0000-000007360000}"/>
    <cellStyle name="เครื่องหมายจุลภาค 4 4 4 2 4 2" xfId="12764" xr:uid="{00000000-0005-0000-0000-000008360000}"/>
    <cellStyle name="เครื่องหมายจุลภาค 4 4 4 2 4 2 2" xfId="20715" xr:uid="{00000000-0005-0000-0000-000009360000}"/>
    <cellStyle name="เครื่องหมายจุลภาค 4 4 4 2 4 3" xfId="16307" xr:uid="{00000000-0005-0000-0000-00000A360000}"/>
    <cellStyle name="เครื่องหมายจุลภาค 4 4 4 2 5" xfId="4843" xr:uid="{00000000-0005-0000-0000-00000B360000}"/>
    <cellStyle name="เครื่องหมายจุลภาค 4 4 4 2 5 2" xfId="10883" xr:uid="{00000000-0005-0000-0000-00000C360000}"/>
    <cellStyle name="เครื่องหมายจุลภาค 4 4 4 2 5 2 2" xfId="18851" xr:uid="{00000000-0005-0000-0000-00000D360000}"/>
    <cellStyle name="เครื่องหมายจุลภาค 4 4 4 2 5 3" xfId="14442" xr:uid="{00000000-0005-0000-0000-00000E360000}"/>
    <cellStyle name="เครื่องหมายจุลภาค 4 4 4 2 6" xfId="8265" xr:uid="{00000000-0005-0000-0000-00000F360000}"/>
    <cellStyle name="เครื่องหมายจุลภาค 4 4 4 2 6 2" xfId="16750" xr:uid="{00000000-0005-0000-0000-000010360000}"/>
    <cellStyle name="เครื่องหมายจุลภาค 4 4 4 2 7" xfId="21720" xr:uid="{00000000-0005-0000-0000-000011360000}"/>
    <cellStyle name="เครื่องหมายจุลภาค 4 4 4 3" xfId="3204" xr:uid="{00000000-0005-0000-0000-000012360000}"/>
    <cellStyle name="เครื่องหมายจุลภาค 4 4 4 3 2" xfId="3205" xr:uid="{00000000-0005-0000-0000-000013360000}"/>
    <cellStyle name="เครื่องหมายจุลภาค 4 4 4 3 2 2" xfId="5863" xr:uid="{00000000-0005-0000-0000-000014360000}"/>
    <cellStyle name="เครื่องหมายจุลภาค 4 4 4 3 2 2 2" xfId="11827" xr:uid="{00000000-0005-0000-0000-000015360000}"/>
    <cellStyle name="เครื่องหมายจุลภาค 4 4 4 3 2 2 2 2" xfId="19785" xr:uid="{00000000-0005-0000-0000-000016360000}"/>
    <cellStyle name="เครื่องหมายจุลภาค 4 4 4 3 2 2 3" xfId="15376" xr:uid="{00000000-0005-0000-0000-000017360000}"/>
    <cellStyle name="เครื่องหมายจุลภาค 4 4 4 3 3" xfId="7294" xr:uid="{00000000-0005-0000-0000-000018360000}"/>
    <cellStyle name="เครื่องหมายจุลภาค 4 4 4 3 3 2" xfId="12766" xr:uid="{00000000-0005-0000-0000-000019360000}"/>
    <cellStyle name="เครื่องหมายจุลภาค 4 4 4 3 3 2 2" xfId="20717" xr:uid="{00000000-0005-0000-0000-00001A360000}"/>
    <cellStyle name="เครื่องหมายจุลภาค 4 4 4 3 3 3" xfId="16309" xr:uid="{00000000-0005-0000-0000-00001B360000}"/>
    <cellStyle name="เครื่องหมายจุลภาค 4 4 4 3 4" xfId="4845" xr:uid="{00000000-0005-0000-0000-00001C360000}"/>
    <cellStyle name="เครื่องหมายจุลภาค 4 4 4 3 4 2" xfId="10885" xr:uid="{00000000-0005-0000-0000-00001D360000}"/>
    <cellStyle name="เครื่องหมายจุลภาค 4 4 4 3 4 2 2" xfId="18853" xr:uid="{00000000-0005-0000-0000-00001E360000}"/>
    <cellStyle name="เครื่องหมายจุลภาค 4 4 4 3 4 3" xfId="14444" xr:uid="{00000000-0005-0000-0000-00001F360000}"/>
    <cellStyle name="เครื่องหมายจุลภาค 4 4 4 3 5" xfId="8263" xr:uid="{00000000-0005-0000-0000-000020360000}"/>
    <cellStyle name="เครื่องหมายจุลภาค 4 4 4 3 5 2" xfId="16748" xr:uid="{00000000-0005-0000-0000-000021360000}"/>
    <cellStyle name="เครื่องหมายจุลภาค 4 4 4 3 6" xfId="21722" xr:uid="{00000000-0005-0000-0000-000022360000}"/>
    <cellStyle name="เครื่องหมายจุลภาค 4 4 4 4" xfId="3206" xr:uid="{00000000-0005-0000-0000-000023360000}"/>
    <cellStyle name="เครื่องหมายจุลภาค 4 4 4 4 2" xfId="5860" xr:uid="{00000000-0005-0000-0000-000024360000}"/>
    <cellStyle name="เครื่องหมายจุลภาค 4 4 4 4 2 2" xfId="11824" xr:uid="{00000000-0005-0000-0000-000025360000}"/>
    <cellStyle name="เครื่องหมายจุลภาค 4 4 4 4 2 2 2" xfId="19782" xr:uid="{00000000-0005-0000-0000-000026360000}"/>
    <cellStyle name="เครื่องหมายจุลภาค 4 4 4 4 2 3" xfId="15373" xr:uid="{00000000-0005-0000-0000-000027360000}"/>
    <cellStyle name="เครื่องหมายจุลภาค 4 4 4 5" xfId="7291" xr:uid="{00000000-0005-0000-0000-000028360000}"/>
    <cellStyle name="เครื่องหมายจุลภาค 4 4 4 5 2" xfId="12763" xr:uid="{00000000-0005-0000-0000-000029360000}"/>
    <cellStyle name="เครื่องหมายจุลภาค 4 4 4 5 2 2" xfId="20714" xr:uid="{00000000-0005-0000-0000-00002A360000}"/>
    <cellStyle name="เครื่องหมายจุลภาค 4 4 4 5 3" xfId="16306" xr:uid="{00000000-0005-0000-0000-00002B360000}"/>
    <cellStyle name="เครื่องหมายจุลภาค 4 4 4 6" xfId="4842" xr:uid="{00000000-0005-0000-0000-00002C360000}"/>
    <cellStyle name="เครื่องหมายจุลภาค 4 4 4 6 2" xfId="10882" xr:uid="{00000000-0005-0000-0000-00002D360000}"/>
    <cellStyle name="เครื่องหมายจุลภาค 4 4 4 6 2 2" xfId="18850" xr:uid="{00000000-0005-0000-0000-00002E360000}"/>
    <cellStyle name="เครื่องหมายจุลภาค 4 4 4 6 3" xfId="14441" xr:uid="{00000000-0005-0000-0000-00002F360000}"/>
    <cellStyle name="เครื่องหมายจุลภาค 4 4 4 7" xfId="8266" xr:uid="{00000000-0005-0000-0000-000030360000}"/>
    <cellStyle name="เครื่องหมายจุลภาค 4 4 4 7 2" xfId="16751" xr:uid="{00000000-0005-0000-0000-000031360000}"/>
    <cellStyle name="เครื่องหมายจุลภาค 4 4 4 8" xfId="21719" xr:uid="{00000000-0005-0000-0000-000032360000}"/>
    <cellStyle name="เครื่องหมายจุลภาค 4 4 5" xfId="3207" xr:uid="{00000000-0005-0000-0000-000033360000}"/>
    <cellStyle name="เครื่องหมายจุลภาค 4 4 5 2" xfId="3208" xr:uid="{00000000-0005-0000-0000-000034360000}"/>
    <cellStyle name="เครื่องหมายจุลภาค 4 4 5 2 2" xfId="3209" xr:uid="{00000000-0005-0000-0000-000035360000}"/>
    <cellStyle name="เครื่องหมายจุลภาค 4 4 5 2 2 2" xfId="5865" xr:uid="{00000000-0005-0000-0000-000036360000}"/>
    <cellStyle name="เครื่องหมายจุลภาค 4 4 5 2 2 2 2" xfId="11829" xr:uid="{00000000-0005-0000-0000-000037360000}"/>
    <cellStyle name="เครื่องหมายจุลภาค 4 4 5 2 2 2 2 2" xfId="19787" xr:uid="{00000000-0005-0000-0000-000038360000}"/>
    <cellStyle name="เครื่องหมายจุลภาค 4 4 5 2 2 2 3" xfId="15378" xr:uid="{00000000-0005-0000-0000-000039360000}"/>
    <cellStyle name="เครื่องหมายจุลภาค 4 4 5 2 3" xfId="7296" xr:uid="{00000000-0005-0000-0000-00003A360000}"/>
    <cellStyle name="เครื่องหมายจุลภาค 4 4 5 2 3 2" xfId="12768" xr:uid="{00000000-0005-0000-0000-00003B360000}"/>
    <cellStyle name="เครื่องหมายจุลภาค 4 4 5 2 3 2 2" xfId="20719" xr:uid="{00000000-0005-0000-0000-00003C360000}"/>
    <cellStyle name="เครื่องหมายจุลภาค 4 4 5 2 3 3" xfId="16311" xr:uid="{00000000-0005-0000-0000-00003D360000}"/>
    <cellStyle name="เครื่องหมายจุลภาค 4 4 5 2 4" xfId="4847" xr:uid="{00000000-0005-0000-0000-00003E360000}"/>
    <cellStyle name="เครื่องหมายจุลภาค 4 4 5 2 4 2" xfId="10887" xr:uid="{00000000-0005-0000-0000-00003F360000}"/>
    <cellStyle name="เครื่องหมายจุลภาค 4 4 5 2 4 2 2" xfId="18855" xr:uid="{00000000-0005-0000-0000-000040360000}"/>
    <cellStyle name="เครื่องหมายจุลภาค 4 4 5 2 4 3" xfId="14446" xr:uid="{00000000-0005-0000-0000-000041360000}"/>
    <cellStyle name="เครื่องหมายจุลภาค 4 4 5 2 5" xfId="8261" xr:uid="{00000000-0005-0000-0000-000042360000}"/>
    <cellStyle name="เครื่องหมายจุลภาค 4 4 5 2 5 2" xfId="16746" xr:uid="{00000000-0005-0000-0000-000043360000}"/>
    <cellStyle name="เครื่องหมายจุลภาค 4 4 5 2 6" xfId="21724" xr:uid="{00000000-0005-0000-0000-000044360000}"/>
    <cellStyle name="เครื่องหมายจุลภาค 4 4 5 3" xfId="3210" xr:uid="{00000000-0005-0000-0000-000045360000}"/>
    <cellStyle name="เครื่องหมายจุลภาค 4 4 5 3 2" xfId="5864" xr:uid="{00000000-0005-0000-0000-000046360000}"/>
    <cellStyle name="เครื่องหมายจุลภาค 4 4 5 3 2 2" xfId="11828" xr:uid="{00000000-0005-0000-0000-000047360000}"/>
    <cellStyle name="เครื่องหมายจุลภาค 4 4 5 3 2 2 2" xfId="19786" xr:uid="{00000000-0005-0000-0000-000048360000}"/>
    <cellStyle name="เครื่องหมายจุลภาค 4 4 5 3 2 3" xfId="15377" xr:uid="{00000000-0005-0000-0000-000049360000}"/>
    <cellStyle name="เครื่องหมายจุลภาค 4 4 5 4" xfId="7295" xr:uid="{00000000-0005-0000-0000-00004A360000}"/>
    <cellStyle name="เครื่องหมายจุลภาค 4 4 5 4 2" xfId="12767" xr:uid="{00000000-0005-0000-0000-00004B360000}"/>
    <cellStyle name="เครื่องหมายจุลภาค 4 4 5 4 2 2" xfId="20718" xr:uid="{00000000-0005-0000-0000-00004C360000}"/>
    <cellStyle name="เครื่องหมายจุลภาค 4 4 5 4 3" xfId="16310" xr:uid="{00000000-0005-0000-0000-00004D360000}"/>
    <cellStyle name="เครื่องหมายจุลภาค 4 4 5 5" xfId="4846" xr:uid="{00000000-0005-0000-0000-00004E360000}"/>
    <cellStyle name="เครื่องหมายจุลภาค 4 4 5 5 2" xfId="10886" xr:uid="{00000000-0005-0000-0000-00004F360000}"/>
    <cellStyle name="เครื่องหมายจุลภาค 4 4 5 5 2 2" xfId="18854" xr:uid="{00000000-0005-0000-0000-000050360000}"/>
    <cellStyle name="เครื่องหมายจุลภาค 4 4 5 5 3" xfId="14445" xr:uid="{00000000-0005-0000-0000-000051360000}"/>
    <cellStyle name="เครื่องหมายจุลภาค 4 4 5 6" xfId="8262" xr:uid="{00000000-0005-0000-0000-000052360000}"/>
    <cellStyle name="เครื่องหมายจุลภาค 4 4 5 6 2" xfId="16747" xr:uid="{00000000-0005-0000-0000-000053360000}"/>
    <cellStyle name="เครื่องหมายจุลภาค 4 4 5 7" xfId="21723" xr:uid="{00000000-0005-0000-0000-000054360000}"/>
    <cellStyle name="เครื่องหมายจุลภาค 4 4 6" xfId="3211" xr:uid="{00000000-0005-0000-0000-000055360000}"/>
    <cellStyle name="เครื่องหมายจุลภาค 4 4 6 2" xfId="3212" xr:uid="{00000000-0005-0000-0000-000056360000}"/>
    <cellStyle name="เครื่องหมายจุลภาค 4 4 6 2 2" xfId="3213" xr:uid="{00000000-0005-0000-0000-000057360000}"/>
    <cellStyle name="เครื่องหมายจุลภาค 4 4 6 2 2 2" xfId="5867" xr:uid="{00000000-0005-0000-0000-000058360000}"/>
    <cellStyle name="เครื่องหมายจุลภาค 4 4 6 2 2 2 2" xfId="11831" xr:uid="{00000000-0005-0000-0000-000059360000}"/>
    <cellStyle name="เครื่องหมายจุลภาค 4 4 6 2 2 2 2 2" xfId="19789" xr:uid="{00000000-0005-0000-0000-00005A360000}"/>
    <cellStyle name="เครื่องหมายจุลภาค 4 4 6 2 2 2 3" xfId="15380" xr:uid="{00000000-0005-0000-0000-00005B360000}"/>
    <cellStyle name="เครื่องหมายจุลภาค 4 4 6 2 3" xfId="7298" xr:uid="{00000000-0005-0000-0000-00005C360000}"/>
    <cellStyle name="เครื่องหมายจุลภาค 4 4 6 2 3 2" xfId="12770" xr:uid="{00000000-0005-0000-0000-00005D360000}"/>
    <cellStyle name="เครื่องหมายจุลภาค 4 4 6 2 3 2 2" xfId="20721" xr:uid="{00000000-0005-0000-0000-00005E360000}"/>
    <cellStyle name="เครื่องหมายจุลภาค 4 4 6 2 3 3" xfId="16313" xr:uid="{00000000-0005-0000-0000-00005F360000}"/>
    <cellStyle name="เครื่องหมายจุลภาค 4 4 6 2 4" xfId="4849" xr:uid="{00000000-0005-0000-0000-000060360000}"/>
    <cellStyle name="เครื่องหมายจุลภาค 4 4 6 2 4 2" xfId="10889" xr:uid="{00000000-0005-0000-0000-000061360000}"/>
    <cellStyle name="เครื่องหมายจุลภาค 4 4 6 2 4 2 2" xfId="18857" xr:uid="{00000000-0005-0000-0000-000062360000}"/>
    <cellStyle name="เครื่องหมายจุลภาค 4 4 6 2 4 3" xfId="14448" xr:uid="{00000000-0005-0000-0000-000063360000}"/>
    <cellStyle name="เครื่องหมายจุลภาค 4 4 6 2 5" xfId="8259" xr:uid="{00000000-0005-0000-0000-000064360000}"/>
    <cellStyle name="เครื่องหมายจุลภาค 4 4 6 2 5 2" xfId="16744" xr:uid="{00000000-0005-0000-0000-000065360000}"/>
    <cellStyle name="เครื่องหมายจุลภาค 4 4 6 2 6" xfId="21726" xr:uid="{00000000-0005-0000-0000-000066360000}"/>
    <cellStyle name="เครื่องหมายจุลภาค 4 4 6 3" xfId="3214" xr:uid="{00000000-0005-0000-0000-000067360000}"/>
    <cellStyle name="เครื่องหมายจุลภาค 4 4 6 3 2" xfId="5866" xr:uid="{00000000-0005-0000-0000-000068360000}"/>
    <cellStyle name="เครื่องหมายจุลภาค 4 4 6 3 2 2" xfId="11830" xr:uid="{00000000-0005-0000-0000-000069360000}"/>
    <cellStyle name="เครื่องหมายจุลภาค 4 4 6 3 2 2 2" xfId="19788" xr:uid="{00000000-0005-0000-0000-00006A360000}"/>
    <cellStyle name="เครื่องหมายจุลภาค 4 4 6 3 2 3" xfId="15379" xr:uid="{00000000-0005-0000-0000-00006B360000}"/>
    <cellStyle name="เครื่องหมายจุลภาค 4 4 6 4" xfId="7297" xr:uid="{00000000-0005-0000-0000-00006C360000}"/>
    <cellStyle name="เครื่องหมายจุลภาค 4 4 6 4 2" xfId="12769" xr:uid="{00000000-0005-0000-0000-00006D360000}"/>
    <cellStyle name="เครื่องหมายจุลภาค 4 4 6 4 2 2" xfId="20720" xr:uid="{00000000-0005-0000-0000-00006E360000}"/>
    <cellStyle name="เครื่องหมายจุลภาค 4 4 6 4 3" xfId="16312" xr:uid="{00000000-0005-0000-0000-00006F360000}"/>
    <cellStyle name="เครื่องหมายจุลภาค 4 4 6 5" xfId="4848" xr:uid="{00000000-0005-0000-0000-000070360000}"/>
    <cellStyle name="เครื่องหมายจุลภาค 4 4 6 5 2" xfId="10888" xr:uid="{00000000-0005-0000-0000-000071360000}"/>
    <cellStyle name="เครื่องหมายจุลภาค 4 4 6 5 2 2" xfId="18856" xr:uid="{00000000-0005-0000-0000-000072360000}"/>
    <cellStyle name="เครื่องหมายจุลภาค 4 4 6 5 3" xfId="14447" xr:uid="{00000000-0005-0000-0000-000073360000}"/>
    <cellStyle name="เครื่องหมายจุลภาค 4 4 6 6" xfId="8260" xr:uid="{00000000-0005-0000-0000-000074360000}"/>
    <cellStyle name="เครื่องหมายจุลภาค 4 4 6 6 2" xfId="16745" xr:uid="{00000000-0005-0000-0000-000075360000}"/>
    <cellStyle name="เครื่องหมายจุลภาค 4 4 6 7" xfId="21725" xr:uid="{00000000-0005-0000-0000-000076360000}"/>
    <cellStyle name="เครื่องหมายจุลภาค 4 4 7" xfId="3215" xr:uid="{00000000-0005-0000-0000-000077360000}"/>
    <cellStyle name="เครื่องหมายจุลภาค 4 4 7 2" xfId="3216" xr:uid="{00000000-0005-0000-0000-000078360000}"/>
    <cellStyle name="เครื่องหมายจุลภาค 4 4 7 2 2" xfId="5868" xr:uid="{00000000-0005-0000-0000-000079360000}"/>
    <cellStyle name="เครื่องหมายจุลภาค 4 4 7 2 2 2" xfId="11832" xr:uid="{00000000-0005-0000-0000-00007A360000}"/>
    <cellStyle name="เครื่องหมายจุลภาค 4 4 7 2 2 2 2" xfId="19790" xr:uid="{00000000-0005-0000-0000-00007B360000}"/>
    <cellStyle name="เครื่องหมายจุลภาค 4 4 7 2 2 3" xfId="15381" xr:uid="{00000000-0005-0000-0000-00007C360000}"/>
    <cellStyle name="เครื่องหมายจุลภาค 4 4 7 3" xfId="7299" xr:uid="{00000000-0005-0000-0000-00007D360000}"/>
    <cellStyle name="เครื่องหมายจุลภาค 4 4 7 3 2" xfId="12771" xr:uid="{00000000-0005-0000-0000-00007E360000}"/>
    <cellStyle name="เครื่องหมายจุลภาค 4 4 7 3 2 2" xfId="20722" xr:uid="{00000000-0005-0000-0000-00007F360000}"/>
    <cellStyle name="เครื่องหมายจุลภาค 4 4 7 3 3" xfId="16314" xr:uid="{00000000-0005-0000-0000-000080360000}"/>
    <cellStyle name="เครื่องหมายจุลภาค 4 4 7 4" xfId="4850" xr:uid="{00000000-0005-0000-0000-000081360000}"/>
    <cellStyle name="เครื่องหมายจุลภาค 4 4 7 4 2" xfId="10890" xr:uid="{00000000-0005-0000-0000-000082360000}"/>
    <cellStyle name="เครื่องหมายจุลภาค 4 4 7 4 2 2" xfId="18858" xr:uid="{00000000-0005-0000-0000-000083360000}"/>
    <cellStyle name="เครื่องหมายจุลภาค 4 4 7 4 3" xfId="14449" xr:uid="{00000000-0005-0000-0000-000084360000}"/>
    <cellStyle name="เครื่องหมายจุลภาค 4 4 7 5" xfId="8258" xr:uid="{00000000-0005-0000-0000-000085360000}"/>
    <cellStyle name="เครื่องหมายจุลภาค 4 4 7 5 2" xfId="16743" xr:uid="{00000000-0005-0000-0000-000086360000}"/>
    <cellStyle name="เครื่องหมายจุลภาค 4 4 7 6" xfId="21727" xr:uid="{00000000-0005-0000-0000-000087360000}"/>
    <cellStyle name="เครื่องหมายจุลภาค 4 4 8" xfId="3217" xr:uid="{00000000-0005-0000-0000-000088360000}"/>
    <cellStyle name="เครื่องหมายจุลภาค 4 4 8 2" xfId="5851" xr:uid="{00000000-0005-0000-0000-000089360000}"/>
    <cellStyle name="เครื่องหมายจุลภาค 4 4 8 2 2" xfId="11815" xr:uid="{00000000-0005-0000-0000-00008A360000}"/>
    <cellStyle name="เครื่องหมายจุลภาค 4 4 8 2 2 2" xfId="19773" xr:uid="{00000000-0005-0000-0000-00008B360000}"/>
    <cellStyle name="เครื่องหมายจุลภาค 4 4 8 2 3" xfId="15364" xr:uid="{00000000-0005-0000-0000-00008C360000}"/>
    <cellStyle name="เครื่องหมายจุลภาค 4 4 9" xfId="7282" xr:uid="{00000000-0005-0000-0000-00008D360000}"/>
    <cellStyle name="เครื่องหมายจุลภาค 4 4 9 2" xfId="12754" xr:uid="{00000000-0005-0000-0000-00008E360000}"/>
    <cellStyle name="เครื่องหมายจุลภาค 4 4 9 2 2" xfId="20705" xr:uid="{00000000-0005-0000-0000-00008F360000}"/>
    <cellStyle name="เครื่องหมายจุลภาค 4 4 9 3" xfId="16297" xr:uid="{00000000-0005-0000-0000-000090360000}"/>
    <cellStyle name="เครื่องหมายจุลภาค 4 5" xfId="3218" xr:uid="{00000000-0005-0000-0000-000091360000}"/>
    <cellStyle name="เครื่องหมายจุลภาค 4 6" xfId="3219" xr:uid="{00000000-0005-0000-0000-000092360000}"/>
    <cellStyle name="เครื่องหมายจุลภาค 4 7" xfId="5814" xr:uid="{00000000-0005-0000-0000-000093360000}"/>
    <cellStyle name="เครื่องหมายจุลภาค 4_BOQ Mc Donald's Paseo Rev.0" xfId="3220" xr:uid="{00000000-0005-0000-0000-000094360000}"/>
    <cellStyle name="เครื่องหมายจุลภาค 5" xfId="3221" xr:uid="{00000000-0005-0000-0000-000095360000}"/>
    <cellStyle name="เครื่องหมายจุลภาค 5 2" xfId="3222" xr:uid="{00000000-0005-0000-0000-000096360000}"/>
    <cellStyle name="เครื่องหมายจุลภาค 5 3" xfId="3223" xr:uid="{00000000-0005-0000-0000-000097360000}"/>
    <cellStyle name="เครื่องหมายจุลภาค 5 4" xfId="5869" xr:uid="{00000000-0005-0000-0000-000098360000}"/>
    <cellStyle name="เครื่องหมายจุลภาค 6" xfId="3224" xr:uid="{00000000-0005-0000-0000-000099360000}"/>
    <cellStyle name="เครื่องหมายจุลภาค 6 2" xfId="3225" xr:uid="{00000000-0005-0000-0000-00009A360000}"/>
    <cellStyle name="เครื่องหมายจุลภาค 6 3" xfId="3226" xr:uid="{00000000-0005-0000-0000-00009B360000}"/>
    <cellStyle name="เครื่องหมายจุลภาค 6 4" xfId="3227" xr:uid="{00000000-0005-0000-0000-00009C360000}"/>
    <cellStyle name="เครื่องหมายจุลภาค 6 5" xfId="3228" xr:uid="{00000000-0005-0000-0000-00009D360000}"/>
    <cellStyle name="เครื่องหมายจุลภาค 7" xfId="3229" xr:uid="{00000000-0005-0000-0000-00009E360000}"/>
    <cellStyle name="เครื่องหมายจุลภาค 7 2" xfId="3230" xr:uid="{00000000-0005-0000-0000-00009F360000}"/>
    <cellStyle name="เครื่องหมายจุลภาค 8" xfId="3231" xr:uid="{00000000-0005-0000-0000-0000A0360000}"/>
    <cellStyle name="เครื่องหมายจุลภาค 8 2" xfId="3232" xr:uid="{00000000-0005-0000-0000-0000A1360000}"/>
    <cellStyle name="เครื่องหมายจุลภาค 9" xfId="3233" xr:uid="{00000000-0005-0000-0000-0000A2360000}"/>
    <cellStyle name="เครื่องหมายจุลภาค 9 2" xfId="3234" xr:uid="{00000000-0005-0000-0000-0000A3360000}"/>
    <cellStyle name="เครื่องหมายจุลภาค_คำนวณค่าเฉลี่ย Factor-F_6%" xfId="5" xr:uid="{00000000-0005-0000-0000-0000A4360000}"/>
    <cellStyle name="เครื่องหมายสกุลเงิน 2" xfId="3235" xr:uid="{00000000-0005-0000-0000-0000A5360000}"/>
    <cellStyle name="จุลภาค" xfId="1" builtinId="3"/>
    <cellStyle name="จุลภาค 2" xfId="3236" xr:uid="{00000000-0005-0000-0000-0000A6360000}"/>
    <cellStyle name="ชื่อเรื่อง 2" xfId="3237" xr:uid="{00000000-0005-0000-0000-0000A7360000}"/>
    <cellStyle name="เชื่อมโยงหลายมิติ" xfId="3238" xr:uid="{00000000-0005-0000-0000-0000A8360000}"/>
    <cellStyle name="เซลล์ตรวจสอบ 2" xfId="3239" xr:uid="{00000000-0005-0000-0000-0000A9360000}"/>
    <cellStyle name="เซลล์ที่มีการเชื่อมโยง 2" xfId="3240" xr:uid="{00000000-0005-0000-0000-0000AA360000}"/>
    <cellStyle name="ดี 2" xfId="3241" xr:uid="{00000000-0005-0000-0000-0000AB360000}"/>
    <cellStyle name="ตามการเชื่อมโยงหลายมิติ" xfId="3242" xr:uid="{00000000-0005-0000-0000-0000AC360000}"/>
    <cellStyle name="น้บะภฒ_95" xfId="3243" xr:uid="{00000000-0005-0000-0000-0000AD360000}"/>
    <cellStyle name="ปกติ" xfId="0" builtinId="0"/>
    <cellStyle name="ปกติ 10" xfId="3244" xr:uid="{00000000-0005-0000-0000-0000AF360000}"/>
    <cellStyle name="ปกติ 12" xfId="3245" xr:uid="{00000000-0005-0000-0000-0000B0360000}"/>
    <cellStyle name="ปกติ 18" xfId="3246" xr:uid="{00000000-0005-0000-0000-0000B1360000}"/>
    <cellStyle name="ปกติ 2" xfId="3247" xr:uid="{00000000-0005-0000-0000-0000B2360000}"/>
    <cellStyle name="ปกติ 2 2" xfId="3248" xr:uid="{00000000-0005-0000-0000-0000B3360000}"/>
    <cellStyle name="ปกติ 2 2 10 2" xfId="3249" xr:uid="{00000000-0005-0000-0000-0000B4360000}"/>
    <cellStyle name="ปกติ 2 2 2" xfId="3250" xr:uid="{00000000-0005-0000-0000-0000B5360000}"/>
    <cellStyle name="ปกติ 2 2 2 2" xfId="3251" xr:uid="{00000000-0005-0000-0000-0000B6360000}"/>
    <cellStyle name="ปกติ 2 2 3" xfId="3252" xr:uid="{00000000-0005-0000-0000-0000B7360000}"/>
    <cellStyle name="ปกติ 2 2 4" xfId="3253" xr:uid="{00000000-0005-0000-0000-0000B8360000}"/>
    <cellStyle name="ปกติ 2 3" xfId="3254" xr:uid="{00000000-0005-0000-0000-0000B9360000}"/>
    <cellStyle name="ปกติ 2 3 2" xfId="3255" xr:uid="{00000000-0005-0000-0000-0000BA360000}"/>
    <cellStyle name="ปกติ 2 3 2 2" xfId="3256" xr:uid="{00000000-0005-0000-0000-0000BB360000}"/>
    <cellStyle name="ปกติ 2 3 3" xfId="3257" xr:uid="{00000000-0005-0000-0000-0000BC360000}"/>
    <cellStyle name="ปกติ 2 4" xfId="3258" xr:uid="{00000000-0005-0000-0000-0000BD360000}"/>
    <cellStyle name="ปกติ 2 4 2" xfId="3259" xr:uid="{00000000-0005-0000-0000-0000BE360000}"/>
    <cellStyle name="ปกติ 2 4 3" xfId="3260" xr:uid="{00000000-0005-0000-0000-0000BF360000}"/>
    <cellStyle name="ปกติ 2 4 3 2" xfId="22152" xr:uid="{00000000-0005-0000-0000-0000C0360000}"/>
    <cellStyle name="ปกติ 2 4 3 3" xfId="22184" xr:uid="{00000000-0005-0000-0000-0000C1360000}"/>
    <cellStyle name="ปกติ 2 5" xfId="3261" xr:uid="{00000000-0005-0000-0000-0000C2360000}"/>
    <cellStyle name="ปกติ 2 5 2" xfId="3262" xr:uid="{00000000-0005-0000-0000-0000C3360000}"/>
    <cellStyle name="ปกติ 2 6" xfId="3263" xr:uid="{00000000-0005-0000-0000-0000C4360000}"/>
    <cellStyle name="ปกติ 2_0.0 input" xfId="3264" xr:uid="{00000000-0005-0000-0000-0000C5360000}"/>
    <cellStyle name="ปกติ 3" xfId="3265" xr:uid="{00000000-0005-0000-0000-0000C6360000}"/>
    <cellStyle name="ปกติ 3 2" xfId="3266" xr:uid="{00000000-0005-0000-0000-0000C7360000}"/>
    <cellStyle name="ปกติ 3 2 2" xfId="3267" xr:uid="{00000000-0005-0000-0000-0000C8360000}"/>
    <cellStyle name="ปกติ 3 2 2 2" xfId="3268" xr:uid="{00000000-0005-0000-0000-0000C9360000}"/>
    <cellStyle name="ปกติ 3 2 3" xfId="3269" xr:uid="{00000000-0005-0000-0000-0000CA360000}"/>
    <cellStyle name="ปกติ 3 2 4" xfId="5873" xr:uid="{00000000-0005-0000-0000-0000CB360000}"/>
    <cellStyle name="ปกติ 3 2 5" xfId="4852" xr:uid="{00000000-0005-0000-0000-0000CC360000}"/>
    <cellStyle name="ปกติ 3 3" xfId="3270" xr:uid="{00000000-0005-0000-0000-0000CD360000}"/>
    <cellStyle name="ปกติ 3 4" xfId="3271" xr:uid="{00000000-0005-0000-0000-0000CE360000}"/>
    <cellStyle name="ปกติ 3 5" xfId="3272" xr:uid="{00000000-0005-0000-0000-0000CF360000}"/>
    <cellStyle name="ปกติ 3 6" xfId="5872" xr:uid="{00000000-0005-0000-0000-0000D0360000}"/>
    <cellStyle name="ปกติ 4" xfId="3273" xr:uid="{00000000-0005-0000-0000-0000D1360000}"/>
    <cellStyle name="ปกติ 4 2" xfId="3274" xr:uid="{00000000-0005-0000-0000-0000D2360000}"/>
    <cellStyle name="ปกติ 4 2 2" xfId="3275" xr:uid="{00000000-0005-0000-0000-0000D3360000}"/>
    <cellStyle name="ปกติ 4 2 3" xfId="3276" xr:uid="{00000000-0005-0000-0000-0000D4360000}"/>
    <cellStyle name="ปกติ 4 2 4" xfId="3277" xr:uid="{00000000-0005-0000-0000-0000D5360000}"/>
    <cellStyle name="ปกติ 4 3" xfId="3278" xr:uid="{00000000-0005-0000-0000-0000D6360000}"/>
    <cellStyle name="ปกติ 4 4" xfId="3279" xr:uid="{00000000-0005-0000-0000-0000D7360000}"/>
    <cellStyle name="ปกติ 4 5" xfId="3280" xr:uid="{00000000-0005-0000-0000-0000D8360000}"/>
    <cellStyle name="ปกติ 4 5 2" xfId="3281" xr:uid="{00000000-0005-0000-0000-0000D9360000}"/>
    <cellStyle name="ปกติ 4 5 2 2" xfId="22153" xr:uid="{00000000-0005-0000-0000-0000DA360000}"/>
    <cellStyle name="ปกติ 4 5 2 3" xfId="22185" xr:uid="{00000000-0005-0000-0000-0000DB360000}"/>
    <cellStyle name="ปกติ 4 6" xfId="3282" xr:uid="{00000000-0005-0000-0000-0000DC360000}"/>
    <cellStyle name="ปกติ 4 7" xfId="5878" xr:uid="{00000000-0005-0000-0000-0000DD360000}"/>
    <cellStyle name="ปกติ 4_BOQ Rhythm Asoke (Arch) 3" xfId="3283" xr:uid="{00000000-0005-0000-0000-0000DE360000}"/>
    <cellStyle name="ปกติ 5" xfId="3284" xr:uid="{00000000-0005-0000-0000-0000DF360000}"/>
    <cellStyle name="ปกติ 5 2" xfId="3285" xr:uid="{00000000-0005-0000-0000-0000E0360000}"/>
    <cellStyle name="ปกติ 6" xfId="3286" xr:uid="{00000000-0005-0000-0000-0000E1360000}"/>
    <cellStyle name="ปกติ 6 2" xfId="3287" xr:uid="{00000000-0005-0000-0000-0000E2360000}"/>
    <cellStyle name="ปกติ 6 2 10" xfId="3288" xr:uid="{00000000-0005-0000-0000-0000E3360000}"/>
    <cellStyle name="ปกติ 6 2 10 2" xfId="3289" xr:uid="{00000000-0005-0000-0000-0000E4360000}"/>
    <cellStyle name="ปกติ 6 2 10 2 2" xfId="5880" xr:uid="{00000000-0005-0000-0000-0000E5360000}"/>
    <cellStyle name="ปกติ 6 2 10 2 2 2" xfId="11834" xr:uid="{00000000-0005-0000-0000-0000E6360000}"/>
    <cellStyle name="ปกติ 6 2 10 2 2 2 2" xfId="19792" xr:uid="{00000000-0005-0000-0000-0000E7360000}"/>
    <cellStyle name="ปกติ 6 2 10 2 2 3" xfId="15383" xr:uid="{00000000-0005-0000-0000-0000E8360000}"/>
    <cellStyle name="ปกติ 6 2 10 2 3" xfId="8861" xr:uid="{00000000-0005-0000-0000-0000E9360000}"/>
    <cellStyle name="ปกติ 6 2 10 2 3 2" xfId="17279" xr:uid="{00000000-0005-0000-0000-0000EA360000}"/>
    <cellStyle name="ปกติ 6 2 10 2 4" xfId="9973" xr:uid="{00000000-0005-0000-0000-0000EB360000}"/>
    <cellStyle name="ปกติ 6 2 10 2 4 2" xfId="17953" xr:uid="{00000000-0005-0000-0000-0000EC360000}"/>
    <cellStyle name="ปกติ 6 2 10 2 5" xfId="13540" xr:uid="{00000000-0005-0000-0000-0000ED360000}"/>
    <cellStyle name="ปกติ 6 2 10 3" xfId="7319" xr:uid="{00000000-0005-0000-0000-0000EE360000}"/>
    <cellStyle name="ปกติ 6 2 10 3 2" xfId="12773" xr:uid="{00000000-0005-0000-0000-0000EF360000}"/>
    <cellStyle name="ปกติ 6 2 10 3 2 2" xfId="20724" xr:uid="{00000000-0005-0000-0000-0000F0360000}"/>
    <cellStyle name="ปกติ 6 2 10 3 3" xfId="16317" xr:uid="{00000000-0005-0000-0000-0000F1360000}"/>
    <cellStyle name="ปกติ 6 2 10 4" xfId="4855" xr:uid="{00000000-0005-0000-0000-0000F2360000}"/>
    <cellStyle name="ปกติ 6 2 10 4 2" xfId="10892" xr:uid="{00000000-0005-0000-0000-0000F3360000}"/>
    <cellStyle name="ปกติ 6 2 10 4 2 2" xfId="18860" xr:uid="{00000000-0005-0000-0000-0000F4360000}"/>
    <cellStyle name="ปกติ 6 2 10 4 3" xfId="14451" xr:uid="{00000000-0005-0000-0000-0000F5360000}"/>
    <cellStyle name="ปกติ 6 2 10 5" xfId="21729" xr:uid="{00000000-0005-0000-0000-0000F6360000}"/>
    <cellStyle name="ปกติ 6 2 11" xfId="3290" xr:uid="{00000000-0005-0000-0000-0000F7360000}"/>
    <cellStyle name="ปกติ 6 2 11 2" xfId="5879" xr:uid="{00000000-0005-0000-0000-0000F8360000}"/>
    <cellStyle name="ปกติ 6 2 11 2 2" xfId="11833" xr:uid="{00000000-0005-0000-0000-0000F9360000}"/>
    <cellStyle name="ปกติ 6 2 11 2 2 2" xfId="19791" xr:uid="{00000000-0005-0000-0000-0000FA360000}"/>
    <cellStyle name="ปกติ 6 2 11 2 3" xfId="15382" xr:uid="{00000000-0005-0000-0000-0000FB360000}"/>
    <cellStyle name="ปกติ 6 2 11 3" xfId="8862" xr:uid="{00000000-0005-0000-0000-0000FC360000}"/>
    <cellStyle name="ปกติ 6 2 11 3 2" xfId="17280" xr:uid="{00000000-0005-0000-0000-0000FD360000}"/>
    <cellStyle name="ปกติ 6 2 11 4" xfId="9974" xr:uid="{00000000-0005-0000-0000-0000FE360000}"/>
    <cellStyle name="ปกติ 6 2 11 4 2" xfId="17954" xr:uid="{00000000-0005-0000-0000-0000FF360000}"/>
    <cellStyle name="ปกติ 6 2 11 5" xfId="13541" xr:uid="{00000000-0005-0000-0000-000000370000}"/>
    <cellStyle name="ปกติ 6 2 12" xfId="7318" xr:uid="{00000000-0005-0000-0000-000001370000}"/>
    <cellStyle name="ปกติ 6 2 12 2" xfId="12772" xr:uid="{00000000-0005-0000-0000-000002370000}"/>
    <cellStyle name="ปกติ 6 2 12 2 2" xfId="20723" xr:uid="{00000000-0005-0000-0000-000003370000}"/>
    <cellStyle name="ปกติ 6 2 12 3" xfId="16316" xr:uid="{00000000-0005-0000-0000-000004370000}"/>
    <cellStyle name="ปกติ 6 2 13" xfId="4854" xr:uid="{00000000-0005-0000-0000-000005370000}"/>
    <cellStyle name="ปกติ 6 2 13 2" xfId="10891" xr:uid="{00000000-0005-0000-0000-000006370000}"/>
    <cellStyle name="ปกติ 6 2 13 2 2" xfId="18859" xr:uid="{00000000-0005-0000-0000-000007370000}"/>
    <cellStyle name="ปกติ 6 2 13 3" xfId="14450" xr:uid="{00000000-0005-0000-0000-000008370000}"/>
    <cellStyle name="ปกติ 6 2 14" xfId="21728" xr:uid="{00000000-0005-0000-0000-000009370000}"/>
    <cellStyle name="ปกติ 6 2 2" xfId="3291" xr:uid="{00000000-0005-0000-0000-00000A370000}"/>
    <cellStyle name="ปกติ 6 2 3" xfId="3292" xr:uid="{00000000-0005-0000-0000-00000B370000}"/>
    <cellStyle name="ปกติ 6 2 4" xfId="3293" xr:uid="{00000000-0005-0000-0000-00000C370000}"/>
    <cellStyle name="ปกติ 6 2 5" xfId="3294" xr:uid="{00000000-0005-0000-0000-00000D370000}"/>
    <cellStyle name="ปกติ 6 2 5 2" xfId="3295" xr:uid="{00000000-0005-0000-0000-00000E370000}"/>
    <cellStyle name="ปกติ 6 2 5 2 2" xfId="3296" xr:uid="{00000000-0005-0000-0000-00000F370000}"/>
    <cellStyle name="ปกติ 6 2 5 2 2 2" xfId="3297" xr:uid="{00000000-0005-0000-0000-000010370000}"/>
    <cellStyle name="ปกติ 6 2 5 2 2 2 2" xfId="5883" xr:uid="{00000000-0005-0000-0000-000011370000}"/>
    <cellStyle name="ปกติ 6 2 5 2 2 2 2 2" xfId="11837" xr:uid="{00000000-0005-0000-0000-000012370000}"/>
    <cellStyle name="ปกติ 6 2 5 2 2 2 2 2 2" xfId="19795" xr:uid="{00000000-0005-0000-0000-000013370000}"/>
    <cellStyle name="ปกติ 6 2 5 2 2 2 2 3" xfId="15386" xr:uid="{00000000-0005-0000-0000-000014370000}"/>
    <cellStyle name="ปกติ 6 2 5 2 2 2 3" xfId="8863" xr:uid="{00000000-0005-0000-0000-000015370000}"/>
    <cellStyle name="ปกติ 6 2 5 2 2 2 3 2" xfId="17281" xr:uid="{00000000-0005-0000-0000-000016370000}"/>
    <cellStyle name="ปกติ 6 2 5 2 2 2 4" xfId="9975" xr:uid="{00000000-0005-0000-0000-000017370000}"/>
    <cellStyle name="ปกติ 6 2 5 2 2 2 4 2" xfId="17955" xr:uid="{00000000-0005-0000-0000-000018370000}"/>
    <cellStyle name="ปกติ 6 2 5 2 2 2 5" xfId="13542" xr:uid="{00000000-0005-0000-0000-000019370000}"/>
    <cellStyle name="ปกติ 6 2 5 2 2 3" xfId="7322" xr:uid="{00000000-0005-0000-0000-00001A370000}"/>
    <cellStyle name="ปกติ 6 2 5 2 2 3 2" xfId="12776" xr:uid="{00000000-0005-0000-0000-00001B370000}"/>
    <cellStyle name="ปกติ 6 2 5 2 2 3 2 2" xfId="20727" xr:uid="{00000000-0005-0000-0000-00001C370000}"/>
    <cellStyle name="ปกติ 6 2 5 2 2 3 3" xfId="16320" xr:uid="{00000000-0005-0000-0000-00001D370000}"/>
    <cellStyle name="ปกติ 6 2 5 2 2 4" xfId="4858" xr:uid="{00000000-0005-0000-0000-00001E370000}"/>
    <cellStyle name="ปกติ 6 2 5 2 2 4 2" xfId="10895" xr:uid="{00000000-0005-0000-0000-00001F370000}"/>
    <cellStyle name="ปกติ 6 2 5 2 2 4 2 2" xfId="18863" xr:uid="{00000000-0005-0000-0000-000020370000}"/>
    <cellStyle name="ปกติ 6 2 5 2 2 4 3" xfId="14454" xr:uid="{00000000-0005-0000-0000-000021370000}"/>
    <cellStyle name="ปกติ 6 2 5 2 2 5" xfId="21732" xr:uid="{00000000-0005-0000-0000-000022370000}"/>
    <cellStyle name="ปกติ 6 2 5 2 3" xfId="3298" xr:uid="{00000000-0005-0000-0000-000023370000}"/>
    <cellStyle name="ปกติ 6 2 5 2 3 2" xfId="5882" xr:uid="{00000000-0005-0000-0000-000024370000}"/>
    <cellStyle name="ปกติ 6 2 5 2 3 2 2" xfId="11836" xr:uid="{00000000-0005-0000-0000-000025370000}"/>
    <cellStyle name="ปกติ 6 2 5 2 3 2 2 2" xfId="19794" xr:uid="{00000000-0005-0000-0000-000026370000}"/>
    <cellStyle name="ปกติ 6 2 5 2 3 2 3" xfId="15385" xr:uid="{00000000-0005-0000-0000-000027370000}"/>
    <cellStyle name="ปกติ 6 2 5 2 3 3" xfId="8864" xr:uid="{00000000-0005-0000-0000-000028370000}"/>
    <cellStyle name="ปกติ 6 2 5 2 3 3 2" xfId="17282" xr:uid="{00000000-0005-0000-0000-000029370000}"/>
    <cellStyle name="ปกติ 6 2 5 2 3 4" xfId="9976" xr:uid="{00000000-0005-0000-0000-00002A370000}"/>
    <cellStyle name="ปกติ 6 2 5 2 3 4 2" xfId="17956" xr:uid="{00000000-0005-0000-0000-00002B370000}"/>
    <cellStyle name="ปกติ 6 2 5 2 3 5" xfId="13543" xr:uid="{00000000-0005-0000-0000-00002C370000}"/>
    <cellStyle name="ปกติ 6 2 5 2 4" xfId="7321" xr:uid="{00000000-0005-0000-0000-00002D370000}"/>
    <cellStyle name="ปกติ 6 2 5 2 4 2" xfId="12775" xr:uid="{00000000-0005-0000-0000-00002E370000}"/>
    <cellStyle name="ปกติ 6 2 5 2 4 2 2" xfId="20726" xr:uid="{00000000-0005-0000-0000-00002F370000}"/>
    <cellStyle name="ปกติ 6 2 5 2 4 3" xfId="16319" xr:uid="{00000000-0005-0000-0000-000030370000}"/>
    <cellStyle name="ปกติ 6 2 5 2 5" xfId="4857" xr:uid="{00000000-0005-0000-0000-000031370000}"/>
    <cellStyle name="ปกติ 6 2 5 2 5 2" xfId="10894" xr:uid="{00000000-0005-0000-0000-000032370000}"/>
    <cellStyle name="ปกติ 6 2 5 2 5 2 2" xfId="18862" xr:uid="{00000000-0005-0000-0000-000033370000}"/>
    <cellStyle name="ปกติ 6 2 5 2 5 3" xfId="14453" xr:uid="{00000000-0005-0000-0000-000034370000}"/>
    <cellStyle name="ปกติ 6 2 5 2 6" xfId="21731" xr:uid="{00000000-0005-0000-0000-000035370000}"/>
    <cellStyle name="ปกติ 6 2 5 3" xfId="3299" xr:uid="{00000000-0005-0000-0000-000036370000}"/>
    <cellStyle name="ปกติ 6 2 5 3 2" xfId="3300" xr:uid="{00000000-0005-0000-0000-000037370000}"/>
    <cellStyle name="ปกติ 6 2 5 3 2 2" xfId="5884" xr:uid="{00000000-0005-0000-0000-000038370000}"/>
    <cellStyle name="ปกติ 6 2 5 3 2 2 2" xfId="11838" xr:uid="{00000000-0005-0000-0000-000039370000}"/>
    <cellStyle name="ปกติ 6 2 5 3 2 2 2 2" xfId="19796" xr:uid="{00000000-0005-0000-0000-00003A370000}"/>
    <cellStyle name="ปกติ 6 2 5 3 2 2 3" xfId="15387" xr:uid="{00000000-0005-0000-0000-00003B370000}"/>
    <cellStyle name="ปกติ 6 2 5 3 2 3" xfId="8865" xr:uid="{00000000-0005-0000-0000-00003C370000}"/>
    <cellStyle name="ปกติ 6 2 5 3 2 3 2" xfId="17283" xr:uid="{00000000-0005-0000-0000-00003D370000}"/>
    <cellStyle name="ปกติ 6 2 5 3 2 4" xfId="9977" xr:uid="{00000000-0005-0000-0000-00003E370000}"/>
    <cellStyle name="ปกติ 6 2 5 3 2 4 2" xfId="17957" xr:uid="{00000000-0005-0000-0000-00003F370000}"/>
    <cellStyle name="ปกติ 6 2 5 3 2 5" xfId="13544" xr:uid="{00000000-0005-0000-0000-000040370000}"/>
    <cellStyle name="ปกติ 6 2 5 3 3" xfId="7323" xr:uid="{00000000-0005-0000-0000-000041370000}"/>
    <cellStyle name="ปกติ 6 2 5 3 3 2" xfId="12777" xr:uid="{00000000-0005-0000-0000-000042370000}"/>
    <cellStyle name="ปกติ 6 2 5 3 3 2 2" xfId="20728" xr:uid="{00000000-0005-0000-0000-000043370000}"/>
    <cellStyle name="ปกติ 6 2 5 3 3 3" xfId="16321" xr:uid="{00000000-0005-0000-0000-000044370000}"/>
    <cellStyle name="ปกติ 6 2 5 3 4" xfId="4859" xr:uid="{00000000-0005-0000-0000-000045370000}"/>
    <cellStyle name="ปกติ 6 2 5 3 4 2" xfId="10896" xr:uid="{00000000-0005-0000-0000-000046370000}"/>
    <cellStyle name="ปกติ 6 2 5 3 4 2 2" xfId="18864" xr:uid="{00000000-0005-0000-0000-000047370000}"/>
    <cellStyle name="ปกติ 6 2 5 3 4 3" xfId="14455" xr:uid="{00000000-0005-0000-0000-000048370000}"/>
    <cellStyle name="ปกติ 6 2 5 3 5" xfId="21733" xr:uid="{00000000-0005-0000-0000-000049370000}"/>
    <cellStyle name="ปกติ 6 2 5 4" xfId="3301" xr:uid="{00000000-0005-0000-0000-00004A370000}"/>
    <cellStyle name="ปกติ 6 2 5 4 2" xfId="5881" xr:uid="{00000000-0005-0000-0000-00004B370000}"/>
    <cellStyle name="ปกติ 6 2 5 4 2 2" xfId="11835" xr:uid="{00000000-0005-0000-0000-00004C370000}"/>
    <cellStyle name="ปกติ 6 2 5 4 2 2 2" xfId="19793" xr:uid="{00000000-0005-0000-0000-00004D370000}"/>
    <cellStyle name="ปกติ 6 2 5 4 2 3" xfId="15384" xr:uid="{00000000-0005-0000-0000-00004E370000}"/>
    <cellStyle name="ปกติ 6 2 5 4 3" xfId="8866" xr:uid="{00000000-0005-0000-0000-00004F370000}"/>
    <cellStyle name="ปกติ 6 2 5 4 3 2" xfId="17284" xr:uid="{00000000-0005-0000-0000-000050370000}"/>
    <cellStyle name="ปกติ 6 2 5 4 4" xfId="9978" xr:uid="{00000000-0005-0000-0000-000051370000}"/>
    <cellStyle name="ปกติ 6 2 5 4 4 2" xfId="17958" xr:uid="{00000000-0005-0000-0000-000052370000}"/>
    <cellStyle name="ปกติ 6 2 5 4 5" xfId="13545" xr:uid="{00000000-0005-0000-0000-000053370000}"/>
    <cellStyle name="ปกติ 6 2 5 5" xfId="7320" xr:uid="{00000000-0005-0000-0000-000054370000}"/>
    <cellStyle name="ปกติ 6 2 5 5 2" xfId="12774" xr:uid="{00000000-0005-0000-0000-000055370000}"/>
    <cellStyle name="ปกติ 6 2 5 5 2 2" xfId="20725" xr:uid="{00000000-0005-0000-0000-000056370000}"/>
    <cellStyle name="ปกติ 6 2 5 5 3" xfId="16318" xr:uid="{00000000-0005-0000-0000-000057370000}"/>
    <cellStyle name="ปกติ 6 2 5 6" xfId="4856" xr:uid="{00000000-0005-0000-0000-000058370000}"/>
    <cellStyle name="ปกติ 6 2 5 6 2" xfId="10893" xr:uid="{00000000-0005-0000-0000-000059370000}"/>
    <cellStyle name="ปกติ 6 2 5 6 2 2" xfId="18861" xr:uid="{00000000-0005-0000-0000-00005A370000}"/>
    <cellStyle name="ปกติ 6 2 5 6 3" xfId="14452" xr:uid="{00000000-0005-0000-0000-00005B370000}"/>
    <cellStyle name="ปกติ 6 2 5 7" xfId="21730" xr:uid="{00000000-0005-0000-0000-00005C370000}"/>
    <cellStyle name="ปกติ 6 2 6" xfId="3302" xr:uid="{00000000-0005-0000-0000-00005D370000}"/>
    <cellStyle name="ปกติ 6 2 6 2" xfId="3303" xr:uid="{00000000-0005-0000-0000-00005E370000}"/>
    <cellStyle name="ปกติ 6 2 6 2 2" xfId="3304" xr:uid="{00000000-0005-0000-0000-00005F370000}"/>
    <cellStyle name="ปกติ 6 2 6 2 2 2" xfId="3305" xr:uid="{00000000-0005-0000-0000-000060370000}"/>
    <cellStyle name="ปกติ 6 2 6 2 2 2 2" xfId="5887" xr:uid="{00000000-0005-0000-0000-000061370000}"/>
    <cellStyle name="ปกติ 6 2 6 2 2 2 2 2" xfId="11841" xr:uid="{00000000-0005-0000-0000-000062370000}"/>
    <cellStyle name="ปกติ 6 2 6 2 2 2 2 2 2" xfId="19799" xr:uid="{00000000-0005-0000-0000-000063370000}"/>
    <cellStyle name="ปกติ 6 2 6 2 2 2 2 3" xfId="15390" xr:uid="{00000000-0005-0000-0000-000064370000}"/>
    <cellStyle name="ปกติ 6 2 6 2 2 2 3" xfId="8867" xr:uid="{00000000-0005-0000-0000-000065370000}"/>
    <cellStyle name="ปกติ 6 2 6 2 2 2 3 2" xfId="17285" xr:uid="{00000000-0005-0000-0000-000066370000}"/>
    <cellStyle name="ปกติ 6 2 6 2 2 2 4" xfId="9979" xr:uid="{00000000-0005-0000-0000-000067370000}"/>
    <cellStyle name="ปกติ 6 2 6 2 2 2 4 2" xfId="17959" xr:uid="{00000000-0005-0000-0000-000068370000}"/>
    <cellStyle name="ปกติ 6 2 6 2 2 2 5" xfId="13546" xr:uid="{00000000-0005-0000-0000-000069370000}"/>
    <cellStyle name="ปกติ 6 2 6 2 2 3" xfId="7326" xr:uid="{00000000-0005-0000-0000-00006A370000}"/>
    <cellStyle name="ปกติ 6 2 6 2 2 3 2" xfId="12780" xr:uid="{00000000-0005-0000-0000-00006B370000}"/>
    <cellStyle name="ปกติ 6 2 6 2 2 3 2 2" xfId="20731" xr:uid="{00000000-0005-0000-0000-00006C370000}"/>
    <cellStyle name="ปกติ 6 2 6 2 2 3 3" xfId="16324" xr:uid="{00000000-0005-0000-0000-00006D370000}"/>
    <cellStyle name="ปกติ 6 2 6 2 2 4" xfId="4862" xr:uid="{00000000-0005-0000-0000-00006E370000}"/>
    <cellStyle name="ปกติ 6 2 6 2 2 4 2" xfId="10899" xr:uid="{00000000-0005-0000-0000-00006F370000}"/>
    <cellStyle name="ปกติ 6 2 6 2 2 4 2 2" xfId="18867" xr:uid="{00000000-0005-0000-0000-000070370000}"/>
    <cellStyle name="ปกติ 6 2 6 2 2 4 3" xfId="14458" xr:uid="{00000000-0005-0000-0000-000071370000}"/>
    <cellStyle name="ปกติ 6 2 6 2 2 5" xfId="21736" xr:uid="{00000000-0005-0000-0000-000072370000}"/>
    <cellStyle name="ปกติ 6 2 6 2 3" xfId="3306" xr:uid="{00000000-0005-0000-0000-000073370000}"/>
    <cellStyle name="ปกติ 6 2 6 2 3 2" xfId="5886" xr:uid="{00000000-0005-0000-0000-000074370000}"/>
    <cellStyle name="ปกติ 6 2 6 2 3 2 2" xfId="11840" xr:uid="{00000000-0005-0000-0000-000075370000}"/>
    <cellStyle name="ปกติ 6 2 6 2 3 2 2 2" xfId="19798" xr:uid="{00000000-0005-0000-0000-000076370000}"/>
    <cellStyle name="ปกติ 6 2 6 2 3 2 3" xfId="15389" xr:uid="{00000000-0005-0000-0000-000077370000}"/>
    <cellStyle name="ปกติ 6 2 6 2 3 3" xfId="8868" xr:uid="{00000000-0005-0000-0000-000078370000}"/>
    <cellStyle name="ปกติ 6 2 6 2 3 3 2" xfId="17286" xr:uid="{00000000-0005-0000-0000-000079370000}"/>
    <cellStyle name="ปกติ 6 2 6 2 3 4" xfId="9980" xr:uid="{00000000-0005-0000-0000-00007A370000}"/>
    <cellStyle name="ปกติ 6 2 6 2 3 4 2" xfId="17960" xr:uid="{00000000-0005-0000-0000-00007B370000}"/>
    <cellStyle name="ปกติ 6 2 6 2 3 5" xfId="13547" xr:uid="{00000000-0005-0000-0000-00007C370000}"/>
    <cellStyle name="ปกติ 6 2 6 2 4" xfId="7325" xr:uid="{00000000-0005-0000-0000-00007D370000}"/>
    <cellStyle name="ปกติ 6 2 6 2 4 2" xfId="12779" xr:uid="{00000000-0005-0000-0000-00007E370000}"/>
    <cellStyle name="ปกติ 6 2 6 2 4 2 2" xfId="20730" xr:uid="{00000000-0005-0000-0000-00007F370000}"/>
    <cellStyle name="ปกติ 6 2 6 2 4 3" xfId="16323" xr:uid="{00000000-0005-0000-0000-000080370000}"/>
    <cellStyle name="ปกติ 6 2 6 2 5" xfId="4861" xr:uid="{00000000-0005-0000-0000-000081370000}"/>
    <cellStyle name="ปกติ 6 2 6 2 5 2" xfId="10898" xr:uid="{00000000-0005-0000-0000-000082370000}"/>
    <cellStyle name="ปกติ 6 2 6 2 5 2 2" xfId="18866" xr:uid="{00000000-0005-0000-0000-000083370000}"/>
    <cellStyle name="ปกติ 6 2 6 2 5 3" xfId="14457" xr:uid="{00000000-0005-0000-0000-000084370000}"/>
    <cellStyle name="ปกติ 6 2 6 2 6" xfId="21735" xr:uid="{00000000-0005-0000-0000-000085370000}"/>
    <cellStyle name="ปกติ 6 2 6 3" xfId="3307" xr:uid="{00000000-0005-0000-0000-000086370000}"/>
    <cellStyle name="ปกติ 6 2 6 3 2" xfId="3308" xr:uid="{00000000-0005-0000-0000-000087370000}"/>
    <cellStyle name="ปกติ 6 2 6 3 2 2" xfId="5888" xr:uid="{00000000-0005-0000-0000-000088370000}"/>
    <cellStyle name="ปกติ 6 2 6 3 2 2 2" xfId="11842" xr:uid="{00000000-0005-0000-0000-000089370000}"/>
    <cellStyle name="ปกติ 6 2 6 3 2 2 2 2" xfId="19800" xr:uid="{00000000-0005-0000-0000-00008A370000}"/>
    <cellStyle name="ปกติ 6 2 6 3 2 2 3" xfId="15391" xr:uid="{00000000-0005-0000-0000-00008B370000}"/>
    <cellStyle name="ปกติ 6 2 6 3 2 3" xfId="8869" xr:uid="{00000000-0005-0000-0000-00008C370000}"/>
    <cellStyle name="ปกติ 6 2 6 3 2 3 2" xfId="17287" xr:uid="{00000000-0005-0000-0000-00008D370000}"/>
    <cellStyle name="ปกติ 6 2 6 3 2 4" xfId="9981" xr:uid="{00000000-0005-0000-0000-00008E370000}"/>
    <cellStyle name="ปกติ 6 2 6 3 2 4 2" xfId="17961" xr:uid="{00000000-0005-0000-0000-00008F370000}"/>
    <cellStyle name="ปกติ 6 2 6 3 2 5" xfId="13548" xr:uid="{00000000-0005-0000-0000-000090370000}"/>
    <cellStyle name="ปกติ 6 2 6 3 3" xfId="7327" xr:uid="{00000000-0005-0000-0000-000091370000}"/>
    <cellStyle name="ปกติ 6 2 6 3 3 2" xfId="12781" xr:uid="{00000000-0005-0000-0000-000092370000}"/>
    <cellStyle name="ปกติ 6 2 6 3 3 2 2" xfId="20732" xr:uid="{00000000-0005-0000-0000-000093370000}"/>
    <cellStyle name="ปกติ 6 2 6 3 3 3" xfId="16325" xr:uid="{00000000-0005-0000-0000-000094370000}"/>
    <cellStyle name="ปกติ 6 2 6 3 4" xfId="4863" xr:uid="{00000000-0005-0000-0000-000095370000}"/>
    <cellStyle name="ปกติ 6 2 6 3 4 2" xfId="10900" xr:uid="{00000000-0005-0000-0000-000096370000}"/>
    <cellStyle name="ปกติ 6 2 6 3 4 2 2" xfId="18868" xr:uid="{00000000-0005-0000-0000-000097370000}"/>
    <cellStyle name="ปกติ 6 2 6 3 4 3" xfId="14459" xr:uid="{00000000-0005-0000-0000-000098370000}"/>
    <cellStyle name="ปกติ 6 2 6 3 5" xfId="21737" xr:uid="{00000000-0005-0000-0000-000099370000}"/>
    <cellStyle name="ปกติ 6 2 6 4" xfId="3309" xr:uid="{00000000-0005-0000-0000-00009A370000}"/>
    <cellStyle name="ปกติ 6 2 6 4 2" xfId="5885" xr:uid="{00000000-0005-0000-0000-00009B370000}"/>
    <cellStyle name="ปกติ 6 2 6 4 2 2" xfId="11839" xr:uid="{00000000-0005-0000-0000-00009C370000}"/>
    <cellStyle name="ปกติ 6 2 6 4 2 2 2" xfId="19797" xr:uid="{00000000-0005-0000-0000-00009D370000}"/>
    <cellStyle name="ปกติ 6 2 6 4 2 3" xfId="15388" xr:uid="{00000000-0005-0000-0000-00009E370000}"/>
    <cellStyle name="ปกติ 6 2 6 4 3" xfId="8870" xr:uid="{00000000-0005-0000-0000-00009F370000}"/>
    <cellStyle name="ปกติ 6 2 6 4 3 2" xfId="17288" xr:uid="{00000000-0005-0000-0000-0000A0370000}"/>
    <cellStyle name="ปกติ 6 2 6 4 4" xfId="9982" xr:uid="{00000000-0005-0000-0000-0000A1370000}"/>
    <cellStyle name="ปกติ 6 2 6 4 4 2" xfId="17962" xr:uid="{00000000-0005-0000-0000-0000A2370000}"/>
    <cellStyle name="ปกติ 6 2 6 4 5" xfId="13549" xr:uid="{00000000-0005-0000-0000-0000A3370000}"/>
    <cellStyle name="ปกติ 6 2 6 5" xfId="7324" xr:uid="{00000000-0005-0000-0000-0000A4370000}"/>
    <cellStyle name="ปกติ 6 2 6 5 2" xfId="12778" xr:uid="{00000000-0005-0000-0000-0000A5370000}"/>
    <cellStyle name="ปกติ 6 2 6 5 2 2" xfId="20729" xr:uid="{00000000-0005-0000-0000-0000A6370000}"/>
    <cellStyle name="ปกติ 6 2 6 5 3" xfId="16322" xr:uid="{00000000-0005-0000-0000-0000A7370000}"/>
    <cellStyle name="ปกติ 6 2 6 6" xfId="4860" xr:uid="{00000000-0005-0000-0000-0000A8370000}"/>
    <cellStyle name="ปกติ 6 2 6 6 2" xfId="10897" xr:uid="{00000000-0005-0000-0000-0000A9370000}"/>
    <cellStyle name="ปกติ 6 2 6 6 2 2" xfId="18865" xr:uid="{00000000-0005-0000-0000-0000AA370000}"/>
    <cellStyle name="ปกติ 6 2 6 6 3" xfId="14456" xr:uid="{00000000-0005-0000-0000-0000AB370000}"/>
    <cellStyle name="ปกติ 6 2 6 7" xfId="21734" xr:uid="{00000000-0005-0000-0000-0000AC370000}"/>
    <cellStyle name="ปกติ 6 2 7" xfId="3310" xr:uid="{00000000-0005-0000-0000-0000AD370000}"/>
    <cellStyle name="ปกติ 6 2 7 2" xfId="3311" xr:uid="{00000000-0005-0000-0000-0000AE370000}"/>
    <cellStyle name="ปกติ 6 2 7 2 2" xfId="3312" xr:uid="{00000000-0005-0000-0000-0000AF370000}"/>
    <cellStyle name="ปกติ 6 2 7 2 2 2" xfId="3313" xr:uid="{00000000-0005-0000-0000-0000B0370000}"/>
    <cellStyle name="ปกติ 6 2 7 2 2 2 2" xfId="5891" xr:uid="{00000000-0005-0000-0000-0000B1370000}"/>
    <cellStyle name="ปกติ 6 2 7 2 2 2 2 2" xfId="11845" xr:uid="{00000000-0005-0000-0000-0000B2370000}"/>
    <cellStyle name="ปกติ 6 2 7 2 2 2 2 2 2" xfId="19803" xr:uid="{00000000-0005-0000-0000-0000B3370000}"/>
    <cellStyle name="ปกติ 6 2 7 2 2 2 2 3" xfId="15394" xr:uid="{00000000-0005-0000-0000-0000B4370000}"/>
    <cellStyle name="ปกติ 6 2 7 2 2 2 3" xfId="8871" xr:uid="{00000000-0005-0000-0000-0000B5370000}"/>
    <cellStyle name="ปกติ 6 2 7 2 2 2 3 2" xfId="17289" xr:uid="{00000000-0005-0000-0000-0000B6370000}"/>
    <cellStyle name="ปกติ 6 2 7 2 2 2 4" xfId="9983" xr:uid="{00000000-0005-0000-0000-0000B7370000}"/>
    <cellStyle name="ปกติ 6 2 7 2 2 2 4 2" xfId="17963" xr:uid="{00000000-0005-0000-0000-0000B8370000}"/>
    <cellStyle name="ปกติ 6 2 7 2 2 2 5" xfId="13550" xr:uid="{00000000-0005-0000-0000-0000B9370000}"/>
    <cellStyle name="ปกติ 6 2 7 2 2 3" xfId="7330" xr:uid="{00000000-0005-0000-0000-0000BA370000}"/>
    <cellStyle name="ปกติ 6 2 7 2 2 3 2" xfId="12784" xr:uid="{00000000-0005-0000-0000-0000BB370000}"/>
    <cellStyle name="ปกติ 6 2 7 2 2 3 2 2" xfId="20735" xr:uid="{00000000-0005-0000-0000-0000BC370000}"/>
    <cellStyle name="ปกติ 6 2 7 2 2 3 3" xfId="16328" xr:uid="{00000000-0005-0000-0000-0000BD370000}"/>
    <cellStyle name="ปกติ 6 2 7 2 2 4" xfId="4866" xr:uid="{00000000-0005-0000-0000-0000BE370000}"/>
    <cellStyle name="ปกติ 6 2 7 2 2 4 2" xfId="10903" xr:uid="{00000000-0005-0000-0000-0000BF370000}"/>
    <cellStyle name="ปกติ 6 2 7 2 2 4 2 2" xfId="18871" xr:uid="{00000000-0005-0000-0000-0000C0370000}"/>
    <cellStyle name="ปกติ 6 2 7 2 2 4 3" xfId="14462" xr:uid="{00000000-0005-0000-0000-0000C1370000}"/>
    <cellStyle name="ปกติ 6 2 7 2 2 5" xfId="21740" xr:uid="{00000000-0005-0000-0000-0000C2370000}"/>
    <cellStyle name="ปกติ 6 2 7 2 3" xfId="3314" xr:uid="{00000000-0005-0000-0000-0000C3370000}"/>
    <cellStyle name="ปกติ 6 2 7 2 3 2" xfId="5890" xr:uid="{00000000-0005-0000-0000-0000C4370000}"/>
    <cellStyle name="ปกติ 6 2 7 2 3 2 2" xfId="11844" xr:uid="{00000000-0005-0000-0000-0000C5370000}"/>
    <cellStyle name="ปกติ 6 2 7 2 3 2 2 2" xfId="19802" xr:uid="{00000000-0005-0000-0000-0000C6370000}"/>
    <cellStyle name="ปกติ 6 2 7 2 3 2 3" xfId="15393" xr:uid="{00000000-0005-0000-0000-0000C7370000}"/>
    <cellStyle name="ปกติ 6 2 7 2 3 3" xfId="8872" xr:uid="{00000000-0005-0000-0000-0000C8370000}"/>
    <cellStyle name="ปกติ 6 2 7 2 3 3 2" xfId="17290" xr:uid="{00000000-0005-0000-0000-0000C9370000}"/>
    <cellStyle name="ปกติ 6 2 7 2 3 4" xfId="9984" xr:uid="{00000000-0005-0000-0000-0000CA370000}"/>
    <cellStyle name="ปกติ 6 2 7 2 3 4 2" xfId="17964" xr:uid="{00000000-0005-0000-0000-0000CB370000}"/>
    <cellStyle name="ปกติ 6 2 7 2 3 5" xfId="13551" xr:uid="{00000000-0005-0000-0000-0000CC370000}"/>
    <cellStyle name="ปกติ 6 2 7 2 4" xfId="7329" xr:uid="{00000000-0005-0000-0000-0000CD370000}"/>
    <cellStyle name="ปกติ 6 2 7 2 4 2" xfId="12783" xr:uid="{00000000-0005-0000-0000-0000CE370000}"/>
    <cellStyle name="ปกติ 6 2 7 2 4 2 2" xfId="20734" xr:uid="{00000000-0005-0000-0000-0000CF370000}"/>
    <cellStyle name="ปกติ 6 2 7 2 4 3" xfId="16327" xr:uid="{00000000-0005-0000-0000-0000D0370000}"/>
    <cellStyle name="ปกติ 6 2 7 2 5" xfId="4865" xr:uid="{00000000-0005-0000-0000-0000D1370000}"/>
    <cellStyle name="ปกติ 6 2 7 2 5 2" xfId="10902" xr:uid="{00000000-0005-0000-0000-0000D2370000}"/>
    <cellStyle name="ปกติ 6 2 7 2 5 2 2" xfId="18870" xr:uid="{00000000-0005-0000-0000-0000D3370000}"/>
    <cellStyle name="ปกติ 6 2 7 2 5 3" xfId="14461" xr:uid="{00000000-0005-0000-0000-0000D4370000}"/>
    <cellStyle name="ปกติ 6 2 7 2 6" xfId="21739" xr:uid="{00000000-0005-0000-0000-0000D5370000}"/>
    <cellStyle name="ปกติ 6 2 7 3" xfId="3315" xr:uid="{00000000-0005-0000-0000-0000D6370000}"/>
    <cellStyle name="ปกติ 6 2 7 3 2" xfId="3316" xr:uid="{00000000-0005-0000-0000-0000D7370000}"/>
    <cellStyle name="ปกติ 6 2 7 3 2 2" xfId="5892" xr:uid="{00000000-0005-0000-0000-0000D8370000}"/>
    <cellStyle name="ปกติ 6 2 7 3 2 2 2" xfId="11846" xr:uid="{00000000-0005-0000-0000-0000D9370000}"/>
    <cellStyle name="ปกติ 6 2 7 3 2 2 2 2" xfId="19804" xr:uid="{00000000-0005-0000-0000-0000DA370000}"/>
    <cellStyle name="ปกติ 6 2 7 3 2 2 3" xfId="15395" xr:uid="{00000000-0005-0000-0000-0000DB370000}"/>
    <cellStyle name="ปกติ 6 2 7 3 2 3" xfId="8873" xr:uid="{00000000-0005-0000-0000-0000DC370000}"/>
    <cellStyle name="ปกติ 6 2 7 3 2 3 2" xfId="17291" xr:uid="{00000000-0005-0000-0000-0000DD370000}"/>
    <cellStyle name="ปกติ 6 2 7 3 2 4" xfId="9985" xr:uid="{00000000-0005-0000-0000-0000DE370000}"/>
    <cellStyle name="ปกติ 6 2 7 3 2 4 2" xfId="17965" xr:uid="{00000000-0005-0000-0000-0000DF370000}"/>
    <cellStyle name="ปกติ 6 2 7 3 2 5" xfId="13552" xr:uid="{00000000-0005-0000-0000-0000E0370000}"/>
    <cellStyle name="ปกติ 6 2 7 3 3" xfId="7331" xr:uid="{00000000-0005-0000-0000-0000E1370000}"/>
    <cellStyle name="ปกติ 6 2 7 3 3 2" xfId="12785" xr:uid="{00000000-0005-0000-0000-0000E2370000}"/>
    <cellStyle name="ปกติ 6 2 7 3 3 2 2" xfId="20736" xr:uid="{00000000-0005-0000-0000-0000E3370000}"/>
    <cellStyle name="ปกติ 6 2 7 3 3 3" xfId="16329" xr:uid="{00000000-0005-0000-0000-0000E4370000}"/>
    <cellStyle name="ปกติ 6 2 7 3 4" xfId="4867" xr:uid="{00000000-0005-0000-0000-0000E5370000}"/>
    <cellStyle name="ปกติ 6 2 7 3 4 2" xfId="10904" xr:uid="{00000000-0005-0000-0000-0000E6370000}"/>
    <cellStyle name="ปกติ 6 2 7 3 4 2 2" xfId="18872" xr:uid="{00000000-0005-0000-0000-0000E7370000}"/>
    <cellStyle name="ปกติ 6 2 7 3 4 3" xfId="14463" xr:uid="{00000000-0005-0000-0000-0000E8370000}"/>
    <cellStyle name="ปกติ 6 2 7 3 5" xfId="21741" xr:uid="{00000000-0005-0000-0000-0000E9370000}"/>
    <cellStyle name="ปกติ 6 2 7 4" xfId="3317" xr:uid="{00000000-0005-0000-0000-0000EA370000}"/>
    <cellStyle name="ปกติ 6 2 7 4 2" xfId="5889" xr:uid="{00000000-0005-0000-0000-0000EB370000}"/>
    <cellStyle name="ปกติ 6 2 7 4 2 2" xfId="11843" xr:uid="{00000000-0005-0000-0000-0000EC370000}"/>
    <cellStyle name="ปกติ 6 2 7 4 2 2 2" xfId="19801" xr:uid="{00000000-0005-0000-0000-0000ED370000}"/>
    <cellStyle name="ปกติ 6 2 7 4 2 3" xfId="15392" xr:uid="{00000000-0005-0000-0000-0000EE370000}"/>
    <cellStyle name="ปกติ 6 2 7 4 3" xfId="8874" xr:uid="{00000000-0005-0000-0000-0000EF370000}"/>
    <cellStyle name="ปกติ 6 2 7 4 3 2" xfId="17292" xr:uid="{00000000-0005-0000-0000-0000F0370000}"/>
    <cellStyle name="ปกติ 6 2 7 4 4" xfId="9986" xr:uid="{00000000-0005-0000-0000-0000F1370000}"/>
    <cellStyle name="ปกติ 6 2 7 4 4 2" xfId="17966" xr:uid="{00000000-0005-0000-0000-0000F2370000}"/>
    <cellStyle name="ปกติ 6 2 7 4 5" xfId="13553" xr:uid="{00000000-0005-0000-0000-0000F3370000}"/>
    <cellStyle name="ปกติ 6 2 7 5" xfId="7328" xr:uid="{00000000-0005-0000-0000-0000F4370000}"/>
    <cellStyle name="ปกติ 6 2 7 5 2" xfId="12782" xr:uid="{00000000-0005-0000-0000-0000F5370000}"/>
    <cellStyle name="ปกติ 6 2 7 5 2 2" xfId="20733" xr:uid="{00000000-0005-0000-0000-0000F6370000}"/>
    <cellStyle name="ปกติ 6 2 7 5 3" xfId="16326" xr:uid="{00000000-0005-0000-0000-0000F7370000}"/>
    <cellStyle name="ปกติ 6 2 7 6" xfId="4864" xr:uid="{00000000-0005-0000-0000-0000F8370000}"/>
    <cellStyle name="ปกติ 6 2 7 6 2" xfId="10901" xr:uid="{00000000-0005-0000-0000-0000F9370000}"/>
    <cellStyle name="ปกติ 6 2 7 6 2 2" xfId="18869" xr:uid="{00000000-0005-0000-0000-0000FA370000}"/>
    <cellStyle name="ปกติ 6 2 7 6 3" xfId="14460" xr:uid="{00000000-0005-0000-0000-0000FB370000}"/>
    <cellStyle name="ปกติ 6 2 7 7" xfId="21738" xr:uid="{00000000-0005-0000-0000-0000FC370000}"/>
    <cellStyle name="ปกติ 6 2 8" xfId="3318" xr:uid="{00000000-0005-0000-0000-0000FD370000}"/>
    <cellStyle name="ปกติ 6 2 8 2" xfId="3319" xr:uid="{00000000-0005-0000-0000-0000FE370000}"/>
    <cellStyle name="ปกติ 6 2 8 2 2" xfId="3320" xr:uid="{00000000-0005-0000-0000-0000FF370000}"/>
    <cellStyle name="ปกติ 6 2 8 2 2 2" xfId="5894" xr:uid="{00000000-0005-0000-0000-000000380000}"/>
    <cellStyle name="ปกติ 6 2 8 2 2 2 2" xfId="11848" xr:uid="{00000000-0005-0000-0000-000001380000}"/>
    <cellStyle name="ปกติ 6 2 8 2 2 2 2 2" xfId="19806" xr:uid="{00000000-0005-0000-0000-000002380000}"/>
    <cellStyle name="ปกติ 6 2 8 2 2 2 3" xfId="15397" xr:uid="{00000000-0005-0000-0000-000003380000}"/>
    <cellStyle name="ปกติ 6 2 8 2 2 3" xfId="8875" xr:uid="{00000000-0005-0000-0000-000004380000}"/>
    <cellStyle name="ปกติ 6 2 8 2 2 3 2" xfId="17293" xr:uid="{00000000-0005-0000-0000-000005380000}"/>
    <cellStyle name="ปกติ 6 2 8 2 2 4" xfId="9987" xr:uid="{00000000-0005-0000-0000-000006380000}"/>
    <cellStyle name="ปกติ 6 2 8 2 2 4 2" xfId="17967" xr:uid="{00000000-0005-0000-0000-000007380000}"/>
    <cellStyle name="ปกติ 6 2 8 2 2 5" xfId="13554" xr:uid="{00000000-0005-0000-0000-000008380000}"/>
    <cellStyle name="ปกติ 6 2 8 2 3" xfId="7333" xr:uid="{00000000-0005-0000-0000-000009380000}"/>
    <cellStyle name="ปกติ 6 2 8 2 3 2" xfId="12787" xr:uid="{00000000-0005-0000-0000-00000A380000}"/>
    <cellStyle name="ปกติ 6 2 8 2 3 2 2" xfId="20738" xr:uid="{00000000-0005-0000-0000-00000B380000}"/>
    <cellStyle name="ปกติ 6 2 8 2 3 3" xfId="16331" xr:uid="{00000000-0005-0000-0000-00000C380000}"/>
    <cellStyle name="ปกติ 6 2 8 2 4" xfId="4869" xr:uid="{00000000-0005-0000-0000-00000D380000}"/>
    <cellStyle name="ปกติ 6 2 8 2 4 2" xfId="10906" xr:uid="{00000000-0005-0000-0000-00000E380000}"/>
    <cellStyle name="ปกติ 6 2 8 2 4 2 2" xfId="18874" xr:uid="{00000000-0005-0000-0000-00000F380000}"/>
    <cellStyle name="ปกติ 6 2 8 2 4 3" xfId="14465" xr:uid="{00000000-0005-0000-0000-000010380000}"/>
    <cellStyle name="ปกติ 6 2 8 2 5" xfId="21743" xr:uid="{00000000-0005-0000-0000-000011380000}"/>
    <cellStyle name="ปกติ 6 2 8 3" xfId="3321" xr:uid="{00000000-0005-0000-0000-000012380000}"/>
    <cellStyle name="ปกติ 6 2 8 3 2" xfId="5893" xr:uid="{00000000-0005-0000-0000-000013380000}"/>
    <cellStyle name="ปกติ 6 2 8 3 2 2" xfId="11847" xr:uid="{00000000-0005-0000-0000-000014380000}"/>
    <cellStyle name="ปกติ 6 2 8 3 2 2 2" xfId="19805" xr:uid="{00000000-0005-0000-0000-000015380000}"/>
    <cellStyle name="ปกติ 6 2 8 3 2 3" xfId="15396" xr:uid="{00000000-0005-0000-0000-000016380000}"/>
    <cellStyle name="ปกติ 6 2 8 3 3" xfId="8876" xr:uid="{00000000-0005-0000-0000-000017380000}"/>
    <cellStyle name="ปกติ 6 2 8 3 3 2" xfId="17294" xr:uid="{00000000-0005-0000-0000-000018380000}"/>
    <cellStyle name="ปกติ 6 2 8 3 4" xfId="9988" xr:uid="{00000000-0005-0000-0000-000019380000}"/>
    <cellStyle name="ปกติ 6 2 8 3 4 2" xfId="17968" xr:uid="{00000000-0005-0000-0000-00001A380000}"/>
    <cellStyle name="ปกติ 6 2 8 3 5" xfId="13555" xr:uid="{00000000-0005-0000-0000-00001B380000}"/>
    <cellStyle name="ปกติ 6 2 8 4" xfId="7332" xr:uid="{00000000-0005-0000-0000-00001C380000}"/>
    <cellStyle name="ปกติ 6 2 8 4 2" xfId="12786" xr:uid="{00000000-0005-0000-0000-00001D380000}"/>
    <cellStyle name="ปกติ 6 2 8 4 2 2" xfId="20737" xr:uid="{00000000-0005-0000-0000-00001E380000}"/>
    <cellStyle name="ปกติ 6 2 8 4 3" xfId="16330" xr:uid="{00000000-0005-0000-0000-00001F380000}"/>
    <cellStyle name="ปกติ 6 2 8 5" xfId="4868" xr:uid="{00000000-0005-0000-0000-000020380000}"/>
    <cellStyle name="ปกติ 6 2 8 5 2" xfId="10905" xr:uid="{00000000-0005-0000-0000-000021380000}"/>
    <cellStyle name="ปกติ 6 2 8 5 2 2" xfId="18873" xr:uid="{00000000-0005-0000-0000-000022380000}"/>
    <cellStyle name="ปกติ 6 2 8 5 3" xfId="14464" xr:uid="{00000000-0005-0000-0000-000023380000}"/>
    <cellStyle name="ปกติ 6 2 8 6" xfId="21742" xr:uid="{00000000-0005-0000-0000-000024380000}"/>
    <cellStyle name="ปกติ 6 2 9" xfId="3322" xr:uid="{00000000-0005-0000-0000-000025380000}"/>
    <cellStyle name="ปกติ 6 2 9 2" xfId="3323" xr:uid="{00000000-0005-0000-0000-000026380000}"/>
    <cellStyle name="ปกติ 6 2 9 2 2" xfId="3324" xr:uid="{00000000-0005-0000-0000-000027380000}"/>
    <cellStyle name="ปกติ 6 2 9 2 2 2" xfId="5896" xr:uid="{00000000-0005-0000-0000-000028380000}"/>
    <cellStyle name="ปกติ 6 2 9 2 2 2 2" xfId="11850" xr:uid="{00000000-0005-0000-0000-000029380000}"/>
    <cellStyle name="ปกติ 6 2 9 2 2 2 2 2" xfId="19808" xr:uid="{00000000-0005-0000-0000-00002A380000}"/>
    <cellStyle name="ปกติ 6 2 9 2 2 2 3" xfId="15399" xr:uid="{00000000-0005-0000-0000-00002B380000}"/>
    <cellStyle name="ปกติ 6 2 9 2 2 3" xfId="8877" xr:uid="{00000000-0005-0000-0000-00002C380000}"/>
    <cellStyle name="ปกติ 6 2 9 2 2 3 2" xfId="17295" xr:uid="{00000000-0005-0000-0000-00002D380000}"/>
    <cellStyle name="ปกติ 6 2 9 2 2 4" xfId="9989" xr:uid="{00000000-0005-0000-0000-00002E380000}"/>
    <cellStyle name="ปกติ 6 2 9 2 2 4 2" xfId="17969" xr:uid="{00000000-0005-0000-0000-00002F380000}"/>
    <cellStyle name="ปกติ 6 2 9 2 2 5" xfId="13556" xr:uid="{00000000-0005-0000-0000-000030380000}"/>
    <cellStyle name="ปกติ 6 2 9 2 3" xfId="7335" xr:uid="{00000000-0005-0000-0000-000031380000}"/>
    <cellStyle name="ปกติ 6 2 9 2 3 2" xfId="12789" xr:uid="{00000000-0005-0000-0000-000032380000}"/>
    <cellStyle name="ปกติ 6 2 9 2 3 2 2" xfId="20740" xr:uid="{00000000-0005-0000-0000-000033380000}"/>
    <cellStyle name="ปกติ 6 2 9 2 3 3" xfId="16333" xr:uid="{00000000-0005-0000-0000-000034380000}"/>
    <cellStyle name="ปกติ 6 2 9 2 4" xfId="4871" xr:uid="{00000000-0005-0000-0000-000035380000}"/>
    <cellStyle name="ปกติ 6 2 9 2 4 2" xfId="10908" xr:uid="{00000000-0005-0000-0000-000036380000}"/>
    <cellStyle name="ปกติ 6 2 9 2 4 2 2" xfId="18876" xr:uid="{00000000-0005-0000-0000-000037380000}"/>
    <cellStyle name="ปกติ 6 2 9 2 4 3" xfId="14467" xr:uid="{00000000-0005-0000-0000-000038380000}"/>
    <cellStyle name="ปกติ 6 2 9 2 5" xfId="21745" xr:uid="{00000000-0005-0000-0000-000039380000}"/>
    <cellStyle name="ปกติ 6 2 9 3" xfId="3325" xr:uid="{00000000-0005-0000-0000-00003A380000}"/>
    <cellStyle name="ปกติ 6 2 9 3 2" xfId="5895" xr:uid="{00000000-0005-0000-0000-00003B380000}"/>
    <cellStyle name="ปกติ 6 2 9 3 2 2" xfId="11849" xr:uid="{00000000-0005-0000-0000-00003C380000}"/>
    <cellStyle name="ปกติ 6 2 9 3 2 2 2" xfId="19807" xr:uid="{00000000-0005-0000-0000-00003D380000}"/>
    <cellStyle name="ปกติ 6 2 9 3 2 3" xfId="15398" xr:uid="{00000000-0005-0000-0000-00003E380000}"/>
    <cellStyle name="ปกติ 6 2 9 3 3" xfId="8878" xr:uid="{00000000-0005-0000-0000-00003F380000}"/>
    <cellStyle name="ปกติ 6 2 9 3 3 2" xfId="17296" xr:uid="{00000000-0005-0000-0000-000040380000}"/>
    <cellStyle name="ปกติ 6 2 9 3 4" xfId="9990" xr:uid="{00000000-0005-0000-0000-000041380000}"/>
    <cellStyle name="ปกติ 6 2 9 3 4 2" xfId="17970" xr:uid="{00000000-0005-0000-0000-000042380000}"/>
    <cellStyle name="ปกติ 6 2 9 3 5" xfId="13557" xr:uid="{00000000-0005-0000-0000-000043380000}"/>
    <cellStyle name="ปกติ 6 2 9 4" xfId="7334" xr:uid="{00000000-0005-0000-0000-000044380000}"/>
    <cellStyle name="ปกติ 6 2 9 4 2" xfId="12788" xr:uid="{00000000-0005-0000-0000-000045380000}"/>
    <cellStyle name="ปกติ 6 2 9 4 2 2" xfId="20739" xr:uid="{00000000-0005-0000-0000-000046380000}"/>
    <cellStyle name="ปกติ 6 2 9 4 3" xfId="16332" xr:uid="{00000000-0005-0000-0000-000047380000}"/>
    <cellStyle name="ปกติ 6 2 9 5" xfId="4870" xr:uid="{00000000-0005-0000-0000-000048380000}"/>
    <cellStyle name="ปกติ 6 2 9 5 2" xfId="10907" xr:uid="{00000000-0005-0000-0000-000049380000}"/>
    <cellStyle name="ปกติ 6 2 9 5 2 2" xfId="18875" xr:uid="{00000000-0005-0000-0000-00004A380000}"/>
    <cellStyle name="ปกติ 6 2 9 5 3" xfId="14466" xr:uid="{00000000-0005-0000-0000-00004B380000}"/>
    <cellStyle name="ปกติ 6 2 9 6" xfId="21744" xr:uid="{00000000-0005-0000-0000-00004C380000}"/>
    <cellStyle name="ปกติ 6 3" xfId="3326" xr:uid="{00000000-0005-0000-0000-00004D380000}"/>
    <cellStyle name="ปกติ 6 3 10" xfId="7336" xr:uid="{00000000-0005-0000-0000-00004E380000}"/>
    <cellStyle name="ปกติ 6 3 10 2" xfId="12790" xr:uid="{00000000-0005-0000-0000-00004F380000}"/>
    <cellStyle name="ปกติ 6 3 10 2 2" xfId="20741" xr:uid="{00000000-0005-0000-0000-000050380000}"/>
    <cellStyle name="ปกติ 6 3 10 3" xfId="16334" xr:uid="{00000000-0005-0000-0000-000051380000}"/>
    <cellStyle name="ปกติ 6 3 11" xfId="4872" xr:uid="{00000000-0005-0000-0000-000052380000}"/>
    <cellStyle name="ปกติ 6 3 11 2" xfId="10909" xr:uid="{00000000-0005-0000-0000-000053380000}"/>
    <cellStyle name="ปกติ 6 3 11 2 2" xfId="18877" xr:uid="{00000000-0005-0000-0000-000054380000}"/>
    <cellStyle name="ปกติ 6 3 11 3" xfId="14468" xr:uid="{00000000-0005-0000-0000-000055380000}"/>
    <cellStyle name="ปกติ 6 3 12" xfId="21746" xr:uid="{00000000-0005-0000-0000-000056380000}"/>
    <cellStyle name="ปกติ 6 3 2" xfId="3327" xr:uid="{00000000-0005-0000-0000-000057380000}"/>
    <cellStyle name="ปกติ 6 3 2 10" xfId="4873" xr:uid="{00000000-0005-0000-0000-000058380000}"/>
    <cellStyle name="ปกติ 6 3 2 10 2" xfId="10910" xr:uid="{00000000-0005-0000-0000-000059380000}"/>
    <cellStyle name="ปกติ 6 3 2 10 2 2" xfId="18878" xr:uid="{00000000-0005-0000-0000-00005A380000}"/>
    <cellStyle name="ปกติ 6 3 2 10 3" xfId="14469" xr:uid="{00000000-0005-0000-0000-00005B380000}"/>
    <cellStyle name="ปกติ 6 3 2 11" xfId="21747" xr:uid="{00000000-0005-0000-0000-00005C380000}"/>
    <cellStyle name="ปกติ 6 3 2 2" xfId="3328" xr:uid="{00000000-0005-0000-0000-00005D380000}"/>
    <cellStyle name="ปกติ 6 3 2 2 2" xfId="3329" xr:uid="{00000000-0005-0000-0000-00005E380000}"/>
    <cellStyle name="ปกติ 6 3 2 2 2 2" xfId="3330" xr:uid="{00000000-0005-0000-0000-00005F380000}"/>
    <cellStyle name="ปกติ 6 3 2 2 2 2 2" xfId="3331" xr:uid="{00000000-0005-0000-0000-000060380000}"/>
    <cellStyle name="ปกติ 6 3 2 2 2 2 2 2" xfId="5901" xr:uid="{00000000-0005-0000-0000-000061380000}"/>
    <cellStyle name="ปกติ 6 3 2 2 2 2 2 2 2" xfId="11855" xr:uid="{00000000-0005-0000-0000-000062380000}"/>
    <cellStyle name="ปกติ 6 3 2 2 2 2 2 2 2 2" xfId="19813" xr:uid="{00000000-0005-0000-0000-000063380000}"/>
    <cellStyle name="ปกติ 6 3 2 2 2 2 2 2 3" xfId="15404" xr:uid="{00000000-0005-0000-0000-000064380000}"/>
    <cellStyle name="ปกติ 6 3 2 2 2 2 2 3" xfId="8880" xr:uid="{00000000-0005-0000-0000-000065380000}"/>
    <cellStyle name="ปกติ 6 3 2 2 2 2 2 3 2" xfId="17297" xr:uid="{00000000-0005-0000-0000-000066380000}"/>
    <cellStyle name="ปกติ 6 3 2 2 2 2 2 4" xfId="9991" xr:uid="{00000000-0005-0000-0000-000067380000}"/>
    <cellStyle name="ปกติ 6 3 2 2 2 2 2 4 2" xfId="17971" xr:uid="{00000000-0005-0000-0000-000068380000}"/>
    <cellStyle name="ปกติ 6 3 2 2 2 2 2 5" xfId="13558" xr:uid="{00000000-0005-0000-0000-000069380000}"/>
    <cellStyle name="ปกติ 6 3 2 2 2 2 3" xfId="7340" xr:uid="{00000000-0005-0000-0000-00006A380000}"/>
    <cellStyle name="ปกติ 6 3 2 2 2 2 3 2" xfId="12794" xr:uid="{00000000-0005-0000-0000-00006B380000}"/>
    <cellStyle name="ปกติ 6 3 2 2 2 2 3 2 2" xfId="20745" xr:uid="{00000000-0005-0000-0000-00006C380000}"/>
    <cellStyle name="ปกติ 6 3 2 2 2 2 3 3" xfId="16338" xr:uid="{00000000-0005-0000-0000-00006D380000}"/>
    <cellStyle name="ปกติ 6 3 2 2 2 2 4" xfId="4876" xr:uid="{00000000-0005-0000-0000-00006E380000}"/>
    <cellStyle name="ปกติ 6 3 2 2 2 2 4 2" xfId="10913" xr:uid="{00000000-0005-0000-0000-00006F380000}"/>
    <cellStyle name="ปกติ 6 3 2 2 2 2 4 2 2" xfId="18881" xr:uid="{00000000-0005-0000-0000-000070380000}"/>
    <cellStyle name="ปกติ 6 3 2 2 2 2 4 3" xfId="14472" xr:uid="{00000000-0005-0000-0000-000071380000}"/>
    <cellStyle name="ปกติ 6 3 2 2 2 2 5" xfId="21750" xr:uid="{00000000-0005-0000-0000-000072380000}"/>
    <cellStyle name="ปกติ 6 3 2 2 2 3" xfId="3332" xr:uid="{00000000-0005-0000-0000-000073380000}"/>
    <cellStyle name="ปกติ 6 3 2 2 2 3 2" xfId="5900" xr:uid="{00000000-0005-0000-0000-000074380000}"/>
    <cellStyle name="ปกติ 6 3 2 2 2 3 2 2" xfId="11854" xr:uid="{00000000-0005-0000-0000-000075380000}"/>
    <cellStyle name="ปกติ 6 3 2 2 2 3 2 2 2" xfId="19812" xr:uid="{00000000-0005-0000-0000-000076380000}"/>
    <cellStyle name="ปกติ 6 3 2 2 2 3 2 3" xfId="15403" xr:uid="{00000000-0005-0000-0000-000077380000}"/>
    <cellStyle name="ปกติ 6 3 2 2 2 3 3" xfId="8881" xr:uid="{00000000-0005-0000-0000-000078380000}"/>
    <cellStyle name="ปกติ 6 3 2 2 2 3 3 2" xfId="17298" xr:uid="{00000000-0005-0000-0000-000079380000}"/>
    <cellStyle name="ปกติ 6 3 2 2 2 3 4" xfId="9992" xr:uid="{00000000-0005-0000-0000-00007A380000}"/>
    <cellStyle name="ปกติ 6 3 2 2 2 3 4 2" xfId="17972" xr:uid="{00000000-0005-0000-0000-00007B380000}"/>
    <cellStyle name="ปกติ 6 3 2 2 2 3 5" xfId="13559" xr:uid="{00000000-0005-0000-0000-00007C380000}"/>
    <cellStyle name="ปกติ 6 3 2 2 2 4" xfId="7339" xr:uid="{00000000-0005-0000-0000-00007D380000}"/>
    <cellStyle name="ปกติ 6 3 2 2 2 4 2" xfId="12793" xr:uid="{00000000-0005-0000-0000-00007E380000}"/>
    <cellStyle name="ปกติ 6 3 2 2 2 4 2 2" xfId="20744" xr:uid="{00000000-0005-0000-0000-00007F380000}"/>
    <cellStyle name="ปกติ 6 3 2 2 2 4 3" xfId="16337" xr:uid="{00000000-0005-0000-0000-000080380000}"/>
    <cellStyle name="ปกติ 6 3 2 2 2 5" xfId="4875" xr:uid="{00000000-0005-0000-0000-000081380000}"/>
    <cellStyle name="ปกติ 6 3 2 2 2 5 2" xfId="10912" xr:uid="{00000000-0005-0000-0000-000082380000}"/>
    <cellStyle name="ปกติ 6 3 2 2 2 5 2 2" xfId="18880" xr:uid="{00000000-0005-0000-0000-000083380000}"/>
    <cellStyle name="ปกติ 6 3 2 2 2 5 3" xfId="14471" xr:uid="{00000000-0005-0000-0000-000084380000}"/>
    <cellStyle name="ปกติ 6 3 2 2 2 6" xfId="21749" xr:uid="{00000000-0005-0000-0000-000085380000}"/>
    <cellStyle name="ปกติ 6 3 2 2 3" xfId="3333" xr:uid="{00000000-0005-0000-0000-000086380000}"/>
    <cellStyle name="ปกติ 6 3 2 2 3 2" xfId="3334" xr:uid="{00000000-0005-0000-0000-000087380000}"/>
    <cellStyle name="ปกติ 6 3 2 2 3 2 2" xfId="5902" xr:uid="{00000000-0005-0000-0000-000088380000}"/>
    <cellStyle name="ปกติ 6 3 2 2 3 2 2 2" xfId="11856" xr:uid="{00000000-0005-0000-0000-000089380000}"/>
    <cellStyle name="ปกติ 6 3 2 2 3 2 2 2 2" xfId="19814" xr:uid="{00000000-0005-0000-0000-00008A380000}"/>
    <cellStyle name="ปกติ 6 3 2 2 3 2 2 3" xfId="15405" xr:uid="{00000000-0005-0000-0000-00008B380000}"/>
    <cellStyle name="ปกติ 6 3 2 2 3 2 3" xfId="8882" xr:uid="{00000000-0005-0000-0000-00008C380000}"/>
    <cellStyle name="ปกติ 6 3 2 2 3 2 3 2" xfId="17299" xr:uid="{00000000-0005-0000-0000-00008D380000}"/>
    <cellStyle name="ปกติ 6 3 2 2 3 2 4" xfId="9993" xr:uid="{00000000-0005-0000-0000-00008E380000}"/>
    <cellStyle name="ปกติ 6 3 2 2 3 2 4 2" xfId="17973" xr:uid="{00000000-0005-0000-0000-00008F380000}"/>
    <cellStyle name="ปกติ 6 3 2 2 3 2 5" xfId="13560" xr:uid="{00000000-0005-0000-0000-000090380000}"/>
    <cellStyle name="ปกติ 6 3 2 2 3 3" xfId="7341" xr:uid="{00000000-0005-0000-0000-000091380000}"/>
    <cellStyle name="ปกติ 6 3 2 2 3 3 2" xfId="12795" xr:uid="{00000000-0005-0000-0000-000092380000}"/>
    <cellStyle name="ปกติ 6 3 2 2 3 3 2 2" xfId="20746" xr:uid="{00000000-0005-0000-0000-000093380000}"/>
    <cellStyle name="ปกติ 6 3 2 2 3 3 3" xfId="16339" xr:uid="{00000000-0005-0000-0000-000094380000}"/>
    <cellStyle name="ปกติ 6 3 2 2 3 4" xfId="4877" xr:uid="{00000000-0005-0000-0000-000095380000}"/>
    <cellStyle name="ปกติ 6 3 2 2 3 4 2" xfId="10914" xr:uid="{00000000-0005-0000-0000-000096380000}"/>
    <cellStyle name="ปกติ 6 3 2 2 3 4 2 2" xfId="18882" xr:uid="{00000000-0005-0000-0000-000097380000}"/>
    <cellStyle name="ปกติ 6 3 2 2 3 4 3" xfId="14473" xr:uid="{00000000-0005-0000-0000-000098380000}"/>
    <cellStyle name="ปกติ 6 3 2 2 3 5" xfId="21751" xr:uid="{00000000-0005-0000-0000-000099380000}"/>
    <cellStyle name="ปกติ 6 3 2 2 4" xfId="3335" xr:uid="{00000000-0005-0000-0000-00009A380000}"/>
    <cellStyle name="ปกติ 6 3 2 2 4 2" xfId="5899" xr:uid="{00000000-0005-0000-0000-00009B380000}"/>
    <cellStyle name="ปกติ 6 3 2 2 4 2 2" xfId="11853" xr:uid="{00000000-0005-0000-0000-00009C380000}"/>
    <cellStyle name="ปกติ 6 3 2 2 4 2 2 2" xfId="19811" xr:uid="{00000000-0005-0000-0000-00009D380000}"/>
    <cellStyle name="ปกติ 6 3 2 2 4 2 3" xfId="15402" xr:uid="{00000000-0005-0000-0000-00009E380000}"/>
    <cellStyle name="ปกติ 6 3 2 2 4 3" xfId="8883" xr:uid="{00000000-0005-0000-0000-00009F380000}"/>
    <cellStyle name="ปกติ 6 3 2 2 4 3 2" xfId="17300" xr:uid="{00000000-0005-0000-0000-0000A0380000}"/>
    <cellStyle name="ปกติ 6 3 2 2 4 4" xfId="9994" xr:uid="{00000000-0005-0000-0000-0000A1380000}"/>
    <cellStyle name="ปกติ 6 3 2 2 4 4 2" xfId="17974" xr:uid="{00000000-0005-0000-0000-0000A2380000}"/>
    <cellStyle name="ปกติ 6 3 2 2 4 5" xfId="13561" xr:uid="{00000000-0005-0000-0000-0000A3380000}"/>
    <cellStyle name="ปกติ 6 3 2 2 5" xfId="7338" xr:uid="{00000000-0005-0000-0000-0000A4380000}"/>
    <cellStyle name="ปกติ 6 3 2 2 5 2" xfId="12792" xr:uid="{00000000-0005-0000-0000-0000A5380000}"/>
    <cellStyle name="ปกติ 6 3 2 2 5 2 2" xfId="20743" xr:uid="{00000000-0005-0000-0000-0000A6380000}"/>
    <cellStyle name="ปกติ 6 3 2 2 5 3" xfId="16336" xr:uid="{00000000-0005-0000-0000-0000A7380000}"/>
    <cellStyle name="ปกติ 6 3 2 2 6" xfId="4874" xr:uid="{00000000-0005-0000-0000-0000A8380000}"/>
    <cellStyle name="ปกติ 6 3 2 2 6 2" xfId="10911" xr:uid="{00000000-0005-0000-0000-0000A9380000}"/>
    <cellStyle name="ปกติ 6 3 2 2 6 2 2" xfId="18879" xr:uid="{00000000-0005-0000-0000-0000AA380000}"/>
    <cellStyle name="ปกติ 6 3 2 2 6 3" xfId="14470" xr:uid="{00000000-0005-0000-0000-0000AB380000}"/>
    <cellStyle name="ปกติ 6 3 2 2 7" xfId="21748" xr:uid="{00000000-0005-0000-0000-0000AC380000}"/>
    <cellStyle name="ปกติ 6 3 2 3" xfId="3336" xr:uid="{00000000-0005-0000-0000-0000AD380000}"/>
    <cellStyle name="ปกติ 6 3 2 3 2" xfId="3337" xr:uid="{00000000-0005-0000-0000-0000AE380000}"/>
    <cellStyle name="ปกติ 6 3 2 3 2 2" xfId="3338" xr:uid="{00000000-0005-0000-0000-0000AF380000}"/>
    <cellStyle name="ปกติ 6 3 2 3 2 2 2" xfId="3339" xr:uid="{00000000-0005-0000-0000-0000B0380000}"/>
    <cellStyle name="ปกติ 6 3 2 3 2 2 2 2" xfId="5905" xr:uid="{00000000-0005-0000-0000-0000B1380000}"/>
    <cellStyle name="ปกติ 6 3 2 3 2 2 2 2 2" xfId="11859" xr:uid="{00000000-0005-0000-0000-0000B2380000}"/>
    <cellStyle name="ปกติ 6 3 2 3 2 2 2 2 2 2" xfId="19817" xr:uid="{00000000-0005-0000-0000-0000B3380000}"/>
    <cellStyle name="ปกติ 6 3 2 3 2 2 2 2 3" xfId="15408" xr:uid="{00000000-0005-0000-0000-0000B4380000}"/>
    <cellStyle name="ปกติ 6 3 2 3 2 2 2 3" xfId="8884" xr:uid="{00000000-0005-0000-0000-0000B5380000}"/>
    <cellStyle name="ปกติ 6 3 2 3 2 2 2 3 2" xfId="17301" xr:uid="{00000000-0005-0000-0000-0000B6380000}"/>
    <cellStyle name="ปกติ 6 3 2 3 2 2 2 4" xfId="9995" xr:uid="{00000000-0005-0000-0000-0000B7380000}"/>
    <cellStyle name="ปกติ 6 3 2 3 2 2 2 4 2" xfId="17975" xr:uid="{00000000-0005-0000-0000-0000B8380000}"/>
    <cellStyle name="ปกติ 6 3 2 3 2 2 2 5" xfId="13562" xr:uid="{00000000-0005-0000-0000-0000B9380000}"/>
    <cellStyle name="ปกติ 6 3 2 3 2 2 3" xfId="7344" xr:uid="{00000000-0005-0000-0000-0000BA380000}"/>
    <cellStyle name="ปกติ 6 3 2 3 2 2 3 2" xfId="12798" xr:uid="{00000000-0005-0000-0000-0000BB380000}"/>
    <cellStyle name="ปกติ 6 3 2 3 2 2 3 2 2" xfId="20749" xr:uid="{00000000-0005-0000-0000-0000BC380000}"/>
    <cellStyle name="ปกติ 6 3 2 3 2 2 3 3" xfId="16342" xr:uid="{00000000-0005-0000-0000-0000BD380000}"/>
    <cellStyle name="ปกติ 6 3 2 3 2 2 4" xfId="4880" xr:uid="{00000000-0005-0000-0000-0000BE380000}"/>
    <cellStyle name="ปกติ 6 3 2 3 2 2 4 2" xfId="10917" xr:uid="{00000000-0005-0000-0000-0000BF380000}"/>
    <cellStyle name="ปกติ 6 3 2 3 2 2 4 2 2" xfId="18885" xr:uid="{00000000-0005-0000-0000-0000C0380000}"/>
    <cellStyle name="ปกติ 6 3 2 3 2 2 4 3" xfId="14476" xr:uid="{00000000-0005-0000-0000-0000C1380000}"/>
    <cellStyle name="ปกติ 6 3 2 3 2 2 5" xfId="21754" xr:uid="{00000000-0005-0000-0000-0000C2380000}"/>
    <cellStyle name="ปกติ 6 3 2 3 2 3" xfId="3340" xr:uid="{00000000-0005-0000-0000-0000C3380000}"/>
    <cellStyle name="ปกติ 6 3 2 3 2 3 2" xfId="5904" xr:uid="{00000000-0005-0000-0000-0000C4380000}"/>
    <cellStyle name="ปกติ 6 3 2 3 2 3 2 2" xfId="11858" xr:uid="{00000000-0005-0000-0000-0000C5380000}"/>
    <cellStyle name="ปกติ 6 3 2 3 2 3 2 2 2" xfId="19816" xr:uid="{00000000-0005-0000-0000-0000C6380000}"/>
    <cellStyle name="ปกติ 6 3 2 3 2 3 2 3" xfId="15407" xr:uid="{00000000-0005-0000-0000-0000C7380000}"/>
    <cellStyle name="ปกติ 6 3 2 3 2 3 3" xfId="8885" xr:uid="{00000000-0005-0000-0000-0000C8380000}"/>
    <cellStyle name="ปกติ 6 3 2 3 2 3 3 2" xfId="17302" xr:uid="{00000000-0005-0000-0000-0000C9380000}"/>
    <cellStyle name="ปกติ 6 3 2 3 2 3 4" xfId="9996" xr:uid="{00000000-0005-0000-0000-0000CA380000}"/>
    <cellStyle name="ปกติ 6 3 2 3 2 3 4 2" xfId="17976" xr:uid="{00000000-0005-0000-0000-0000CB380000}"/>
    <cellStyle name="ปกติ 6 3 2 3 2 3 5" xfId="13563" xr:uid="{00000000-0005-0000-0000-0000CC380000}"/>
    <cellStyle name="ปกติ 6 3 2 3 2 4" xfId="7343" xr:uid="{00000000-0005-0000-0000-0000CD380000}"/>
    <cellStyle name="ปกติ 6 3 2 3 2 4 2" xfId="12797" xr:uid="{00000000-0005-0000-0000-0000CE380000}"/>
    <cellStyle name="ปกติ 6 3 2 3 2 4 2 2" xfId="20748" xr:uid="{00000000-0005-0000-0000-0000CF380000}"/>
    <cellStyle name="ปกติ 6 3 2 3 2 4 3" xfId="16341" xr:uid="{00000000-0005-0000-0000-0000D0380000}"/>
    <cellStyle name="ปกติ 6 3 2 3 2 5" xfId="4879" xr:uid="{00000000-0005-0000-0000-0000D1380000}"/>
    <cellStyle name="ปกติ 6 3 2 3 2 5 2" xfId="10916" xr:uid="{00000000-0005-0000-0000-0000D2380000}"/>
    <cellStyle name="ปกติ 6 3 2 3 2 5 2 2" xfId="18884" xr:uid="{00000000-0005-0000-0000-0000D3380000}"/>
    <cellStyle name="ปกติ 6 3 2 3 2 5 3" xfId="14475" xr:uid="{00000000-0005-0000-0000-0000D4380000}"/>
    <cellStyle name="ปกติ 6 3 2 3 2 6" xfId="21753" xr:uid="{00000000-0005-0000-0000-0000D5380000}"/>
    <cellStyle name="ปกติ 6 3 2 3 3" xfId="3341" xr:uid="{00000000-0005-0000-0000-0000D6380000}"/>
    <cellStyle name="ปกติ 6 3 2 3 3 2" xfId="3342" xr:uid="{00000000-0005-0000-0000-0000D7380000}"/>
    <cellStyle name="ปกติ 6 3 2 3 3 2 2" xfId="5906" xr:uid="{00000000-0005-0000-0000-0000D8380000}"/>
    <cellStyle name="ปกติ 6 3 2 3 3 2 2 2" xfId="11860" xr:uid="{00000000-0005-0000-0000-0000D9380000}"/>
    <cellStyle name="ปกติ 6 3 2 3 3 2 2 2 2" xfId="19818" xr:uid="{00000000-0005-0000-0000-0000DA380000}"/>
    <cellStyle name="ปกติ 6 3 2 3 3 2 2 3" xfId="15409" xr:uid="{00000000-0005-0000-0000-0000DB380000}"/>
    <cellStyle name="ปกติ 6 3 2 3 3 2 3" xfId="8886" xr:uid="{00000000-0005-0000-0000-0000DC380000}"/>
    <cellStyle name="ปกติ 6 3 2 3 3 2 3 2" xfId="17303" xr:uid="{00000000-0005-0000-0000-0000DD380000}"/>
    <cellStyle name="ปกติ 6 3 2 3 3 2 4" xfId="9997" xr:uid="{00000000-0005-0000-0000-0000DE380000}"/>
    <cellStyle name="ปกติ 6 3 2 3 3 2 4 2" xfId="17977" xr:uid="{00000000-0005-0000-0000-0000DF380000}"/>
    <cellStyle name="ปกติ 6 3 2 3 3 2 5" xfId="13564" xr:uid="{00000000-0005-0000-0000-0000E0380000}"/>
    <cellStyle name="ปกติ 6 3 2 3 3 3" xfId="7345" xr:uid="{00000000-0005-0000-0000-0000E1380000}"/>
    <cellStyle name="ปกติ 6 3 2 3 3 3 2" xfId="12799" xr:uid="{00000000-0005-0000-0000-0000E2380000}"/>
    <cellStyle name="ปกติ 6 3 2 3 3 3 2 2" xfId="20750" xr:uid="{00000000-0005-0000-0000-0000E3380000}"/>
    <cellStyle name="ปกติ 6 3 2 3 3 3 3" xfId="16343" xr:uid="{00000000-0005-0000-0000-0000E4380000}"/>
    <cellStyle name="ปกติ 6 3 2 3 3 4" xfId="4881" xr:uid="{00000000-0005-0000-0000-0000E5380000}"/>
    <cellStyle name="ปกติ 6 3 2 3 3 4 2" xfId="10918" xr:uid="{00000000-0005-0000-0000-0000E6380000}"/>
    <cellStyle name="ปกติ 6 3 2 3 3 4 2 2" xfId="18886" xr:uid="{00000000-0005-0000-0000-0000E7380000}"/>
    <cellStyle name="ปกติ 6 3 2 3 3 4 3" xfId="14477" xr:uid="{00000000-0005-0000-0000-0000E8380000}"/>
    <cellStyle name="ปกติ 6 3 2 3 3 5" xfId="21755" xr:uid="{00000000-0005-0000-0000-0000E9380000}"/>
    <cellStyle name="ปกติ 6 3 2 3 4" xfId="3343" xr:uid="{00000000-0005-0000-0000-0000EA380000}"/>
    <cellStyle name="ปกติ 6 3 2 3 4 2" xfId="5903" xr:uid="{00000000-0005-0000-0000-0000EB380000}"/>
    <cellStyle name="ปกติ 6 3 2 3 4 2 2" xfId="11857" xr:uid="{00000000-0005-0000-0000-0000EC380000}"/>
    <cellStyle name="ปกติ 6 3 2 3 4 2 2 2" xfId="19815" xr:uid="{00000000-0005-0000-0000-0000ED380000}"/>
    <cellStyle name="ปกติ 6 3 2 3 4 2 3" xfId="15406" xr:uid="{00000000-0005-0000-0000-0000EE380000}"/>
    <cellStyle name="ปกติ 6 3 2 3 4 3" xfId="8887" xr:uid="{00000000-0005-0000-0000-0000EF380000}"/>
    <cellStyle name="ปกติ 6 3 2 3 4 3 2" xfId="17304" xr:uid="{00000000-0005-0000-0000-0000F0380000}"/>
    <cellStyle name="ปกติ 6 3 2 3 4 4" xfId="9998" xr:uid="{00000000-0005-0000-0000-0000F1380000}"/>
    <cellStyle name="ปกติ 6 3 2 3 4 4 2" xfId="17978" xr:uid="{00000000-0005-0000-0000-0000F2380000}"/>
    <cellStyle name="ปกติ 6 3 2 3 4 5" xfId="13565" xr:uid="{00000000-0005-0000-0000-0000F3380000}"/>
    <cellStyle name="ปกติ 6 3 2 3 5" xfId="7342" xr:uid="{00000000-0005-0000-0000-0000F4380000}"/>
    <cellStyle name="ปกติ 6 3 2 3 5 2" xfId="12796" xr:uid="{00000000-0005-0000-0000-0000F5380000}"/>
    <cellStyle name="ปกติ 6 3 2 3 5 2 2" xfId="20747" xr:uid="{00000000-0005-0000-0000-0000F6380000}"/>
    <cellStyle name="ปกติ 6 3 2 3 5 3" xfId="16340" xr:uid="{00000000-0005-0000-0000-0000F7380000}"/>
    <cellStyle name="ปกติ 6 3 2 3 6" xfId="4878" xr:uid="{00000000-0005-0000-0000-0000F8380000}"/>
    <cellStyle name="ปกติ 6 3 2 3 6 2" xfId="10915" xr:uid="{00000000-0005-0000-0000-0000F9380000}"/>
    <cellStyle name="ปกติ 6 3 2 3 6 2 2" xfId="18883" xr:uid="{00000000-0005-0000-0000-0000FA380000}"/>
    <cellStyle name="ปกติ 6 3 2 3 6 3" xfId="14474" xr:uid="{00000000-0005-0000-0000-0000FB380000}"/>
    <cellStyle name="ปกติ 6 3 2 3 7" xfId="21752" xr:uid="{00000000-0005-0000-0000-0000FC380000}"/>
    <cellStyle name="ปกติ 6 3 2 4" xfId="3344" xr:uid="{00000000-0005-0000-0000-0000FD380000}"/>
    <cellStyle name="ปกติ 6 3 2 4 2" xfId="3345" xr:uid="{00000000-0005-0000-0000-0000FE380000}"/>
    <cellStyle name="ปกติ 6 3 2 4 2 2" xfId="3346" xr:uid="{00000000-0005-0000-0000-0000FF380000}"/>
    <cellStyle name="ปกติ 6 3 2 4 2 2 2" xfId="3347" xr:uid="{00000000-0005-0000-0000-000000390000}"/>
    <cellStyle name="ปกติ 6 3 2 4 2 2 2 2" xfId="5909" xr:uid="{00000000-0005-0000-0000-000001390000}"/>
    <cellStyle name="ปกติ 6 3 2 4 2 2 2 2 2" xfId="11863" xr:uid="{00000000-0005-0000-0000-000002390000}"/>
    <cellStyle name="ปกติ 6 3 2 4 2 2 2 2 2 2" xfId="19821" xr:uid="{00000000-0005-0000-0000-000003390000}"/>
    <cellStyle name="ปกติ 6 3 2 4 2 2 2 2 3" xfId="15412" xr:uid="{00000000-0005-0000-0000-000004390000}"/>
    <cellStyle name="ปกติ 6 3 2 4 2 2 2 3" xfId="8888" xr:uid="{00000000-0005-0000-0000-000005390000}"/>
    <cellStyle name="ปกติ 6 3 2 4 2 2 2 3 2" xfId="17305" xr:uid="{00000000-0005-0000-0000-000006390000}"/>
    <cellStyle name="ปกติ 6 3 2 4 2 2 2 4" xfId="9999" xr:uid="{00000000-0005-0000-0000-000007390000}"/>
    <cellStyle name="ปกติ 6 3 2 4 2 2 2 4 2" xfId="17979" xr:uid="{00000000-0005-0000-0000-000008390000}"/>
    <cellStyle name="ปกติ 6 3 2 4 2 2 2 5" xfId="13566" xr:uid="{00000000-0005-0000-0000-000009390000}"/>
    <cellStyle name="ปกติ 6 3 2 4 2 2 3" xfId="7348" xr:uid="{00000000-0005-0000-0000-00000A390000}"/>
    <cellStyle name="ปกติ 6 3 2 4 2 2 3 2" xfId="12802" xr:uid="{00000000-0005-0000-0000-00000B390000}"/>
    <cellStyle name="ปกติ 6 3 2 4 2 2 3 2 2" xfId="20753" xr:uid="{00000000-0005-0000-0000-00000C390000}"/>
    <cellStyle name="ปกติ 6 3 2 4 2 2 3 3" xfId="16346" xr:uid="{00000000-0005-0000-0000-00000D390000}"/>
    <cellStyle name="ปกติ 6 3 2 4 2 2 4" xfId="4884" xr:uid="{00000000-0005-0000-0000-00000E390000}"/>
    <cellStyle name="ปกติ 6 3 2 4 2 2 4 2" xfId="10921" xr:uid="{00000000-0005-0000-0000-00000F390000}"/>
    <cellStyle name="ปกติ 6 3 2 4 2 2 4 2 2" xfId="18889" xr:uid="{00000000-0005-0000-0000-000010390000}"/>
    <cellStyle name="ปกติ 6 3 2 4 2 2 4 3" xfId="14480" xr:uid="{00000000-0005-0000-0000-000011390000}"/>
    <cellStyle name="ปกติ 6 3 2 4 2 2 5" xfId="21758" xr:uid="{00000000-0005-0000-0000-000012390000}"/>
    <cellStyle name="ปกติ 6 3 2 4 2 3" xfId="3348" xr:uid="{00000000-0005-0000-0000-000013390000}"/>
    <cellStyle name="ปกติ 6 3 2 4 2 3 2" xfId="5908" xr:uid="{00000000-0005-0000-0000-000014390000}"/>
    <cellStyle name="ปกติ 6 3 2 4 2 3 2 2" xfId="11862" xr:uid="{00000000-0005-0000-0000-000015390000}"/>
    <cellStyle name="ปกติ 6 3 2 4 2 3 2 2 2" xfId="19820" xr:uid="{00000000-0005-0000-0000-000016390000}"/>
    <cellStyle name="ปกติ 6 3 2 4 2 3 2 3" xfId="15411" xr:uid="{00000000-0005-0000-0000-000017390000}"/>
    <cellStyle name="ปกติ 6 3 2 4 2 3 3" xfId="8889" xr:uid="{00000000-0005-0000-0000-000018390000}"/>
    <cellStyle name="ปกติ 6 3 2 4 2 3 3 2" xfId="17306" xr:uid="{00000000-0005-0000-0000-000019390000}"/>
    <cellStyle name="ปกติ 6 3 2 4 2 3 4" xfId="10000" xr:uid="{00000000-0005-0000-0000-00001A390000}"/>
    <cellStyle name="ปกติ 6 3 2 4 2 3 4 2" xfId="17980" xr:uid="{00000000-0005-0000-0000-00001B390000}"/>
    <cellStyle name="ปกติ 6 3 2 4 2 3 5" xfId="13567" xr:uid="{00000000-0005-0000-0000-00001C390000}"/>
    <cellStyle name="ปกติ 6 3 2 4 2 4" xfId="7347" xr:uid="{00000000-0005-0000-0000-00001D390000}"/>
    <cellStyle name="ปกติ 6 3 2 4 2 4 2" xfId="12801" xr:uid="{00000000-0005-0000-0000-00001E390000}"/>
    <cellStyle name="ปกติ 6 3 2 4 2 4 2 2" xfId="20752" xr:uid="{00000000-0005-0000-0000-00001F390000}"/>
    <cellStyle name="ปกติ 6 3 2 4 2 4 3" xfId="16345" xr:uid="{00000000-0005-0000-0000-000020390000}"/>
    <cellStyle name="ปกติ 6 3 2 4 2 5" xfId="4883" xr:uid="{00000000-0005-0000-0000-000021390000}"/>
    <cellStyle name="ปกติ 6 3 2 4 2 5 2" xfId="10920" xr:uid="{00000000-0005-0000-0000-000022390000}"/>
    <cellStyle name="ปกติ 6 3 2 4 2 5 2 2" xfId="18888" xr:uid="{00000000-0005-0000-0000-000023390000}"/>
    <cellStyle name="ปกติ 6 3 2 4 2 5 3" xfId="14479" xr:uid="{00000000-0005-0000-0000-000024390000}"/>
    <cellStyle name="ปกติ 6 3 2 4 2 6" xfId="21757" xr:uid="{00000000-0005-0000-0000-000025390000}"/>
    <cellStyle name="ปกติ 6 3 2 4 3" xfId="3349" xr:uid="{00000000-0005-0000-0000-000026390000}"/>
    <cellStyle name="ปกติ 6 3 2 4 3 2" xfId="3350" xr:uid="{00000000-0005-0000-0000-000027390000}"/>
    <cellStyle name="ปกติ 6 3 2 4 3 2 2" xfId="5910" xr:uid="{00000000-0005-0000-0000-000028390000}"/>
    <cellStyle name="ปกติ 6 3 2 4 3 2 2 2" xfId="11864" xr:uid="{00000000-0005-0000-0000-000029390000}"/>
    <cellStyle name="ปกติ 6 3 2 4 3 2 2 2 2" xfId="19822" xr:uid="{00000000-0005-0000-0000-00002A390000}"/>
    <cellStyle name="ปกติ 6 3 2 4 3 2 2 3" xfId="15413" xr:uid="{00000000-0005-0000-0000-00002B390000}"/>
    <cellStyle name="ปกติ 6 3 2 4 3 2 3" xfId="8890" xr:uid="{00000000-0005-0000-0000-00002C390000}"/>
    <cellStyle name="ปกติ 6 3 2 4 3 2 3 2" xfId="17307" xr:uid="{00000000-0005-0000-0000-00002D390000}"/>
    <cellStyle name="ปกติ 6 3 2 4 3 2 4" xfId="10001" xr:uid="{00000000-0005-0000-0000-00002E390000}"/>
    <cellStyle name="ปกติ 6 3 2 4 3 2 4 2" xfId="17981" xr:uid="{00000000-0005-0000-0000-00002F390000}"/>
    <cellStyle name="ปกติ 6 3 2 4 3 2 5" xfId="13568" xr:uid="{00000000-0005-0000-0000-000030390000}"/>
    <cellStyle name="ปกติ 6 3 2 4 3 3" xfId="7349" xr:uid="{00000000-0005-0000-0000-000031390000}"/>
    <cellStyle name="ปกติ 6 3 2 4 3 3 2" xfId="12803" xr:uid="{00000000-0005-0000-0000-000032390000}"/>
    <cellStyle name="ปกติ 6 3 2 4 3 3 2 2" xfId="20754" xr:uid="{00000000-0005-0000-0000-000033390000}"/>
    <cellStyle name="ปกติ 6 3 2 4 3 3 3" xfId="16347" xr:uid="{00000000-0005-0000-0000-000034390000}"/>
    <cellStyle name="ปกติ 6 3 2 4 3 4" xfId="4885" xr:uid="{00000000-0005-0000-0000-000035390000}"/>
    <cellStyle name="ปกติ 6 3 2 4 3 4 2" xfId="10922" xr:uid="{00000000-0005-0000-0000-000036390000}"/>
    <cellStyle name="ปกติ 6 3 2 4 3 4 2 2" xfId="18890" xr:uid="{00000000-0005-0000-0000-000037390000}"/>
    <cellStyle name="ปกติ 6 3 2 4 3 4 3" xfId="14481" xr:uid="{00000000-0005-0000-0000-000038390000}"/>
    <cellStyle name="ปกติ 6 3 2 4 3 5" xfId="21759" xr:uid="{00000000-0005-0000-0000-000039390000}"/>
    <cellStyle name="ปกติ 6 3 2 4 4" xfId="3351" xr:uid="{00000000-0005-0000-0000-00003A390000}"/>
    <cellStyle name="ปกติ 6 3 2 4 4 2" xfId="5907" xr:uid="{00000000-0005-0000-0000-00003B390000}"/>
    <cellStyle name="ปกติ 6 3 2 4 4 2 2" xfId="11861" xr:uid="{00000000-0005-0000-0000-00003C390000}"/>
    <cellStyle name="ปกติ 6 3 2 4 4 2 2 2" xfId="19819" xr:uid="{00000000-0005-0000-0000-00003D390000}"/>
    <cellStyle name="ปกติ 6 3 2 4 4 2 3" xfId="15410" xr:uid="{00000000-0005-0000-0000-00003E390000}"/>
    <cellStyle name="ปกติ 6 3 2 4 4 3" xfId="8891" xr:uid="{00000000-0005-0000-0000-00003F390000}"/>
    <cellStyle name="ปกติ 6 3 2 4 4 3 2" xfId="17308" xr:uid="{00000000-0005-0000-0000-000040390000}"/>
    <cellStyle name="ปกติ 6 3 2 4 4 4" xfId="10002" xr:uid="{00000000-0005-0000-0000-000041390000}"/>
    <cellStyle name="ปกติ 6 3 2 4 4 4 2" xfId="17982" xr:uid="{00000000-0005-0000-0000-000042390000}"/>
    <cellStyle name="ปกติ 6 3 2 4 4 5" xfId="13569" xr:uid="{00000000-0005-0000-0000-000043390000}"/>
    <cellStyle name="ปกติ 6 3 2 4 5" xfId="7346" xr:uid="{00000000-0005-0000-0000-000044390000}"/>
    <cellStyle name="ปกติ 6 3 2 4 5 2" xfId="12800" xr:uid="{00000000-0005-0000-0000-000045390000}"/>
    <cellStyle name="ปกติ 6 3 2 4 5 2 2" xfId="20751" xr:uid="{00000000-0005-0000-0000-000046390000}"/>
    <cellStyle name="ปกติ 6 3 2 4 5 3" xfId="16344" xr:uid="{00000000-0005-0000-0000-000047390000}"/>
    <cellStyle name="ปกติ 6 3 2 4 6" xfId="4882" xr:uid="{00000000-0005-0000-0000-000048390000}"/>
    <cellStyle name="ปกติ 6 3 2 4 6 2" xfId="10919" xr:uid="{00000000-0005-0000-0000-000049390000}"/>
    <cellStyle name="ปกติ 6 3 2 4 6 2 2" xfId="18887" xr:uid="{00000000-0005-0000-0000-00004A390000}"/>
    <cellStyle name="ปกติ 6 3 2 4 6 3" xfId="14478" xr:uid="{00000000-0005-0000-0000-00004B390000}"/>
    <cellStyle name="ปกติ 6 3 2 4 7" xfId="21756" xr:uid="{00000000-0005-0000-0000-00004C390000}"/>
    <cellStyle name="ปกติ 6 3 2 5" xfId="3352" xr:uid="{00000000-0005-0000-0000-00004D390000}"/>
    <cellStyle name="ปกติ 6 3 2 5 2" xfId="3353" xr:uid="{00000000-0005-0000-0000-00004E390000}"/>
    <cellStyle name="ปกติ 6 3 2 5 2 2" xfId="3354" xr:uid="{00000000-0005-0000-0000-00004F390000}"/>
    <cellStyle name="ปกติ 6 3 2 5 2 2 2" xfId="5912" xr:uid="{00000000-0005-0000-0000-000050390000}"/>
    <cellStyle name="ปกติ 6 3 2 5 2 2 2 2" xfId="11866" xr:uid="{00000000-0005-0000-0000-000051390000}"/>
    <cellStyle name="ปกติ 6 3 2 5 2 2 2 2 2" xfId="19824" xr:uid="{00000000-0005-0000-0000-000052390000}"/>
    <cellStyle name="ปกติ 6 3 2 5 2 2 2 3" xfId="15415" xr:uid="{00000000-0005-0000-0000-000053390000}"/>
    <cellStyle name="ปกติ 6 3 2 5 2 2 3" xfId="8892" xr:uid="{00000000-0005-0000-0000-000054390000}"/>
    <cellStyle name="ปกติ 6 3 2 5 2 2 3 2" xfId="17309" xr:uid="{00000000-0005-0000-0000-000055390000}"/>
    <cellStyle name="ปกติ 6 3 2 5 2 2 4" xfId="10003" xr:uid="{00000000-0005-0000-0000-000056390000}"/>
    <cellStyle name="ปกติ 6 3 2 5 2 2 4 2" xfId="17983" xr:uid="{00000000-0005-0000-0000-000057390000}"/>
    <cellStyle name="ปกติ 6 3 2 5 2 2 5" xfId="13570" xr:uid="{00000000-0005-0000-0000-000058390000}"/>
    <cellStyle name="ปกติ 6 3 2 5 2 3" xfId="7351" xr:uid="{00000000-0005-0000-0000-000059390000}"/>
    <cellStyle name="ปกติ 6 3 2 5 2 3 2" xfId="12805" xr:uid="{00000000-0005-0000-0000-00005A390000}"/>
    <cellStyle name="ปกติ 6 3 2 5 2 3 2 2" xfId="20756" xr:uid="{00000000-0005-0000-0000-00005B390000}"/>
    <cellStyle name="ปกติ 6 3 2 5 2 3 3" xfId="16349" xr:uid="{00000000-0005-0000-0000-00005C390000}"/>
    <cellStyle name="ปกติ 6 3 2 5 2 4" xfId="4887" xr:uid="{00000000-0005-0000-0000-00005D390000}"/>
    <cellStyle name="ปกติ 6 3 2 5 2 4 2" xfId="10924" xr:uid="{00000000-0005-0000-0000-00005E390000}"/>
    <cellStyle name="ปกติ 6 3 2 5 2 4 2 2" xfId="18892" xr:uid="{00000000-0005-0000-0000-00005F390000}"/>
    <cellStyle name="ปกติ 6 3 2 5 2 4 3" xfId="14483" xr:uid="{00000000-0005-0000-0000-000060390000}"/>
    <cellStyle name="ปกติ 6 3 2 5 2 5" xfId="21761" xr:uid="{00000000-0005-0000-0000-000061390000}"/>
    <cellStyle name="ปกติ 6 3 2 5 3" xfId="3355" xr:uid="{00000000-0005-0000-0000-000062390000}"/>
    <cellStyle name="ปกติ 6 3 2 5 3 2" xfId="5911" xr:uid="{00000000-0005-0000-0000-000063390000}"/>
    <cellStyle name="ปกติ 6 3 2 5 3 2 2" xfId="11865" xr:uid="{00000000-0005-0000-0000-000064390000}"/>
    <cellStyle name="ปกติ 6 3 2 5 3 2 2 2" xfId="19823" xr:uid="{00000000-0005-0000-0000-000065390000}"/>
    <cellStyle name="ปกติ 6 3 2 5 3 2 3" xfId="15414" xr:uid="{00000000-0005-0000-0000-000066390000}"/>
    <cellStyle name="ปกติ 6 3 2 5 3 3" xfId="8893" xr:uid="{00000000-0005-0000-0000-000067390000}"/>
    <cellStyle name="ปกติ 6 3 2 5 3 3 2" xfId="17310" xr:uid="{00000000-0005-0000-0000-000068390000}"/>
    <cellStyle name="ปกติ 6 3 2 5 3 4" xfId="10004" xr:uid="{00000000-0005-0000-0000-000069390000}"/>
    <cellStyle name="ปกติ 6 3 2 5 3 4 2" xfId="17984" xr:uid="{00000000-0005-0000-0000-00006A390000}"/>
    <cellStyle name="ปกติ 6 3 2 5 3 5" xfId="13571" xr:uid="{00000000-0005-0000-0000-00006B390000}"/>
    <cellStyle name="ปกติ 6 3 2 5 4" xfId="7350" xr:uid="{00000000-0005-0000-0000-00006C390000}"/>
    <cellStyle name="ปกติ 6 3 2 5 4 2" xfId="12804" xr:uid="{00000000-0005-0000-0000-00006D390000}"/>
    <cellStyle name="ปกติ 6 3 2 5 4 2 2" xfId="20755" xr:uid="{00000000-0005-0000-0000-00006E390000}"/>
    <cellStyle name="ปกติ 6 3 2 5 4 3" xfId="16348" xr:uid="{00000000-0005-0000-0000-00006F390000}"/>
    <cellStyle name="ปกติ 6 3 2 5 5" xfId="4886" xr:uid="{00000000-0005-0000-0000-000070390000}"/>
    <cellStyle name="ปกติ 6 3 2 5 5 2" xfId="10923" xr:uid="{00000000-0005-0000-0000-000071390000}"/>
    <cellStyle name="ปกติ 6 3 2 5 5 2 2" xfId="18891" xr:uid="{00000000-0005-0000-0000-000072390000}"/>
    <cellStyle name="ปกติ 6 3 2 5 5 3" xfId="14482" xr:uid="{00000000-0005-0000-0000-000073390000}"/>
    <cellStyle name="ปกติ 6 3 2 5 6" xfId="21760" xr:uid="{00000000-0005-0000-0000-000074390000}"/>
    <cellStyle name="ปกติ 6 3 2 6" xfId="3356" xr:uid="{00000000-0005-0000-0000-000075390000}"/>
    <cellStyle name="ปกติ 6 3 2 6 2" xfId="3357" xr:uid="{00000000-0005-0000-0000-000076390000}"/>
    <cellStyle name="ปกติ 6 3 2 6 2 2" xfId="3358" xr:uid="{00000000-0005-0000-0000-000077390000}"/>
    <cellStyle name="ปกติ 6 3 2 6 2 2 2" xfId="5914" xr:uid="{00000000-0005-0000-0000-000078390000}"/>
    <cellStyle name="ปกติ 6 3 2 6 2 2 2 2" xfId="11868" xr:uid="{00000000-0005-0000-0000-000079390000}"/>
    <cellStyle name="ปกติ 6 3 2 6 2 2 2 2 2" xfId="19826" xr:uid="{00000000-0005-0000-0000-00007A390000}"/>
    <cellStyle name="ปกติ 6 3 2 6 2 2 2 3" xfId="15417" xr:uid="{00000000-0005-0000-0000-00007B390000}"/>
    <cellStyle name="ปกติ 6 3 2 6 2 2 3" xfId="8894" xr:uid="{00000000-0005-0000-0000-00007C390000}"/>
    <cellStyle name="ปกติ 6 3 2 6 2 2 3 2" xfId="17311" xr:uid="{00000000-0005-0000-0000-00007D390000}"/>
    <cellStyle name="ปกติ 6 3 2 6 2 2 4" xfId="10005" xr:uid="{00000000-0005-0000-0000-00007E390000}"/>
    <cellStyle name="ปกติ 6 3 2 6 2 2 4 2" xfId="17985" xr:uid="{00000000-0005-0000-0000-00007F390000}"/>
    <cellStyle name="ปกติ 6 3 2 6 2 2 5" xfId="13572" xr:uid="{00000000-0005-0000-0000-000080390000}"/>
    <cellStyle name="ปกติ 6 3 2 6 2 3" xfId="7353" xr:uid="{00000000-0005-0000-0000-000081390000}"/>
    <cellStyle name="ปกติ 6 3 2 6 2 3 2" xfId="12807" xr:uid="{00000000-0005-0000-0000-000082390000}"/>
    <cellStyle name="ปกติ 6 3 2 6 2 3 2 2" xfId="20758" xr:uid="{00000000-0005-0000-0000-000083390000}"/>
    <cellStyle name="ปกติ 6 3 2 6 2 3 3" xfId="16351" xr:uid="{00000000-0005-0000-0000-000084390000}"/>
    <cellStyle name="ปกติ 6 3 2 6 2 4" xfId="4889" xr:uid="{00000000-0005-0000-0000-000085390000}"/>
    <cellStyle name="ปกติ 6 3 2 6 2 4 2" xfId="10926" xr:uid="{00000000-0005-0000-0000-000086390000}"/>
    <cellStyle name="ปกติ 6 3 2 6 2 4 2 2" xfId="18894" xr:uid="{00000000-0005-0000-0000-000087390000}"/>
    <cellStyle name="ปกติ 6 3 2 6 2 4 3" xfId="14485" xr:uid="{00000000-0005-0000-0000-000088390000}"/>
    <cellStyle name="ปกติ 6 3 2 6 2 5" xfId="21763" xr:uid="{00000000-0005-0000-0000-000089390000}"/>
    <cellStyle name="ปกติ 6 3 2 6 3" xfId="3359" xr:uid="{00000000-0005-0000-0000-00008A390000}"/>
    <cellStyle name="ปกติ 6 3 2 6 3 2" xfId="5913" xr:uid="{00000000-0005-0000-0000-00008B390000}"/>
    <cellStyle name="ปกติ 6 3 2 6 3 2 2" xfId="11867" xr:uid="{00000000-0005-0000-0000-00008C390000}"/>
    <cellStyle name="ปกติ 6 3 2 6 3 2 2 2" xfId="19825" xr:uid="{00000000-0005-0000-0000-00008D390000}"/>
    <cellStyle name="ปกติ 6 3 2 6 3 2 3" xfId="15416" xr:uid="{00000000-0005-0000-0000-00008E390000}"/>
    <cellStyle name="ปกติ 6 3 2 6 3 3" xfId="8895" xr:uid="{00000000-0005-0000-0000-00008F390000}"/>
    <cellStyle name="ปกติ 6 3 2 6 3 3 2" xfId="17312" xr:uid="{00000000-0005-0000-0000-000090390000}"/>
    <cellStyle name="ปกติ 6 3 2 6 3 4" xfId="10006" xr:uid="{00000000-0005-0000-0000-000091390000}"/>
    <cellStyle name="ปกติ 6 3 2 6 3 4 2" xfId="17986" xr:uid="{00000000-0005-0000-0000-000092390000}"/>
    <cellStyle name="ปกติ 6 3 2 6 3 5" xfId="13573" xr:uid="{00000000-0005-0000-0000-000093390000}"/>
    <cellStyle name="ปกติ 6 3 2 6 4" xfId="7352" xr:uid="{00000000-0005-0000-0000-000094390000}"/>
    <cellStyle name="ปกติ 6 3 2 6 4 2" xfId="12806" xr:uid="{00000000-0005-0000-0000-000095390000}"/>
    <cellStyle name="ปกติ 6 3 2 6 4 2 2" xfId="20757" xr:uid="{00000000-0005-0000-0000-000096390000}"/>
    <cellStyle name="ปกติ 6 3 2 6 4 3" xfId="16350" xr:uid="{00000000-0005-0000-0000-000097390000}"/>
    <cellStyle name="ปกติ 6 3 2 6 5" xfId="4888" xr:uid="{00000000-0005-0000-0000-000098390000}"/>
    <cellStyle name="ปกติ 6 3 2 6 5 2" xfId="10925" xr:uid="{00000000-0005-0000-0000-000099390000}"/>
    <cellStyle name="ปกติ 6 3 2 6 5 2 2" xfId="18893" xr:uid="{00000000-0005-0000-0000-00009A390000}"/>
    <cellStyle name="ปกติ 6 3 2 6 5 3" xfId="14484" xr:uid="{00000000-0005-0000-0000-00009B390000}"/>
    <cellStyle name="ปกติ 6 3 2 6 6" xfId="21762" xr:uid="{00000000-0005-0000-0000-00009C390000}"/>
    <cellStyle name="ปกติ 6 3 2 7" xfId="3360" xr:uid="{00000000-0005-0000-0000-00009D390000}"/>
    <cellStyle name="ปกติ 6 3 2 7 2" xfId="3361" xr:uid="{00000000-0005-0000-0000-00009E390000}"/>
    <cellStyle name="ปกติ 6 3 2 7 2 2" xfId="5915" xr:uid="{00000000-0005-0000-0000-00009F390000}"/>
    <cellStyle name="ปกติ 6 3 2 7 2 2 2" xfId="11869" xr:uid="{00000000-0005-0000-0000-0000A0390000}"/>
    <cellStyle name="ปกติ 6 3 2 7 2 2 2 2" xfId="19827" xr:uid="{00000000-0005-0000-0000-0000A1390000}"/>
    <cellStyle name="ปกติ 6 3 2 7 2 2 3" xfId="15418" xr:uid="{00000000-0005-0000-0000-0000A2390000}"/>
    <cellStyle name="ปกติ 6 3 2 7 2 3" xfId="8896" xr:uid="{00000000-0005-0000-0000-0000A3390000}"/>
    <cellStyle name="ปกติ 6 3 2 7 2 3 2" xfId="17313" xr:uid="{00000000-0005-0000-0000-0000A4390000}"/>
    <cellStyle name="ปกติ 6 3 2 7 2 4" xfId="10007" xr:uid="{00000000-0005-0000-0000-0000A5390000}"/>
    <cellStyle name="ปกติ 6 3 2 7 2 4 2" xfId="17987" xr:uid="{00000000-0005-0000-0000-0000A6390000}"/>
    <cellStyle name="ปกติ 6 3 2 7 2 5" xfId="13574" xr:uid="{00000000-0005-0000-0000-0000A7390000}"/>
    <cellStyle name="ปกติ 6 3 2 7 3" xfId="7354" xr:uid="{00000000-0005-0000-0000-0000A8390000}"/>
    <cellStyle name="ปกติ 6 3 2 7 3 2" xfId="12808" xr:uid="{00000000-0005-0000-0000-0000A9390000}"/>
    <cellStyle name="ปกติ 6 3 2 7 3 2 2" xfId="20759" xr:uid="{00000000-0005-0000-0000-0000AA390000}"/>
    <cellStyle name="ปกติ 6 3 2 7 3 3" xfId="16352" xr:uid="{00000000-0005-0000-0000-0000AB390000}"/>
    <cellStyle name="ปกติ 6 3 2 7 4" xfId="4890" xr:uid="{00000000-0005-0000-0000-0000AC390000}"/>
    <cellStyle name="ปกติ 6 3 2 7 4 2" xfId="10927" xr:uid="{00000000-0005-0000-0000-0000AD390000}"/>
    <cellStyle name="ปกติ 6 3 2 7 4 2 2" xfId="18895" xr:uid="{00000000-0005-0000-0000-0000AE390000}"/>
    <cellStyle name="ปกติ 6 3 2 7 4 3" xfId="14486" xr:uid="{00000000-0005-0000-0000-0000AF390000}"/>
    <cellStyle name="ปกติ 6 3 2 7 5" xfId="21764" xr:uid="{00000000-0005-0000-0000-0000B0390000}"/>
    <cellStyle name="ปกติ 6 3 2 8" xfId="3362" xr:uid="{00000000-0005-0000-0000-0000B1390000}"/>
    <cellStyle name="ปกติ 6 3 2 8 2" xfId="5898" xr:uid="{00000000-0005-0000-0000-0000B2390000}"/>
    <cellStyle name="ปกติ 6 3 2 8 2 2" xfId="11852" xr:uid="{00000000-0005-0000-0000-0000B3390000}"/>
    <cellStyle name="ปกติ 6 3 2 8 2 2 2" xfId="19810" xr:uid="{00000000-0005-0000-0000-0000B4390000}"/>
    <cellStyle name="ปกติ 6 3 2 8 2 3" xfId="15401" xr:uid="{00000000-0005-0000-0000-0000B5390000}"/>
    <cellStyle name="ปกติ 6 3 2 8 3" xfId="8897" xr:uid="{00000000-0005-0000-0000-0000B6390000}"/>
    <cellStyle name="ปกติ 6 3 2 8 3 2" xfId="17314" xr:uid="{00000000-0005-0000-0000-0000B7390000}"/>
    <cellStyle name="ปกติ 6 3 2 8 4" xfId="10008" xr:uid="{00000000-0005-0000-0000-0000B8390000}"/>
    <cellStyle name="ปกติ 6 3 2 8 4 2" xfId="17988" xr:uid="{00000000-0005-0000-0000-0000B9390000}"/>
    <cellStyle name="ปกติ 6 3 2 8 5" xfId="13575" xr:uid="{00000000-0005-0000-0000-0000BA390000}"/>
    <cellStyle name="ปกติ 6 3 2 9" xfId="7337" xr:uid="{00000000-0005-0000-0000-0000BB390000}"/>
    <cellStyle name="ปกติ 6 3 2 9 2" xfId="12791" xr:uid="{00000000-0005-0000-0000-0000BC390000}"/>
    <cellStyle name="ปกติ 6 3 2 9 2 2" xfId="20742" xr:uid="{00000000-0005-0000-0000-0000BD390000}"/>
    <cellStyle name="ปกติ 6 3 2 9 3" xfId="16335" xr:uid="{00000000-0005-0000-0000-0000BE390000}"/>
    <cellStyle name="ปกติ 6 3 3" xfId="3363" xr:uid="{00000000-0005-0000-0000-0000BF390000}"/>
    <cellStyle name="ปกติ 6 3 3 2" xfId="3364" xr:uid="{00000000-0005-0000-0000-0000C0390000}"/>
    <cellStyle name="ปกติ 6 3 3 2 2" xfId="3365" xr:uid="{00000000-0005-0000-0000-0000C1390000}"/>
    <cellStyle name="ปกติ 6 3 3 2 2 2" xfId="3366" xr:uid="{00000000-0005-0000-0000-0000C2390000}"/>
    <cellStyle name="ปกติ 6 3 3 2 2 2 2" xfId="5918" xr:uid="{00000000-0005-0000-0000-0000C3390000}"/>
    <cellStyle name="ปกติ 6 3 3 2 2 2 2 2" xfId="11872" xr:uid="{00000000-0005-0000-0000-0000C4390000}"/>
    <cellStyle name="ปกติ 6 3 3 2 2 2 2 2 2" xfId="19830" xr:uid="{00000000-0005-0000-0000-0000C5390000}"/>
    <cellStyle name="ปกติ 6 3 3 2 2 2 2 3" xfId="15421" xr:uid="{00000000-0005-0000-0000-0000C6390000}"/>
    <cellStyle name="ปกติ 6 3 3 2 2 2 3" xfId="8898" xr:uid="{00000000-0005-0000-0000-0000C7390000}"/>
    <cellStyle name="ปกติ 6 3 3 2 2 2 3 2" xfId="17315" xr:uid="{00000000-0005-0000-0000-0000C8390000}"/>
    <cellStyle name="ปกติ 6 3 3 2 2 2 4" xfId="10009" xr:uid="{00000000-0005-0000-0000-0000C9390000}"/>
    <cellStyle name="ปกติ 6 3 3 2 2 2 4 2" xfId="17989" xr:uid="{00000000-0005-0000-0000-0000CA390000}"/>
    <cellStyle name="ปกติ 6 3 3 2 2 2 5" xfId="13576" xr:uid="{00000000-0005-0000-0000-0000CB390000}"/>
    <cellStyle name="ปกติ 6 3 3 2 2 3" xfId="7357" xr:uid="{00000000-0005-0000-0000-0000CC390000}"/>
    <cellStyle name="ปกติ 6 3 3 2 2 3 2" xfId="12811" xr:uid="{00000000-0005-0000-0000-0000CD390000}"/>
    <cellStyle name="ปกติ 6 3 3 2 2 3 2 2" xfId="20762" xr:uid="{00000000-0005-0000-0000-0000CE390000}"/>
    <cellStyle name="ปกติ 6 3 3 2 2 3 3" xfId="16355" xr:uid="{00000000-0005-0000-0000-0000CF390000}"/>
    <cellStyle name="ปกติ 6 3 3 2 2 4" xfId="4893" xr:uid="{00000000-0005-0000-0000-0000D0390000}"/>
    <cellStyle name="ปกติ 6 3 3 2 2 4 2" xfId="10930" xr:uid="{00000000-0005-0000-0000-0000D1390000}"/>
    <cellStyle name="ปกติ 6 3 3 2 2 4 2 2" xfId="18898" xr:uid="{00000000-0005-0000-0000-0000D2390000}"/>
    <cellStyle name="ปกติ 6 3 3 2 2 4 3" xfId="14489" xr:uid="{00000000-0005-0000-0000-0000D3390000}"/>
    <cellStyle name="ปกติ 6 3 3 2 2 5" xfId="21767" xr:uid="{00000000-0005-0000-0000-0000D4390000}"/>
    <cellStyle name="ปกติ 6 3 3 2 3" xfId="3367" xr:uid="{00000000-0005-0000-0000-0000D5390000}"/>
    <cellStyle name="ปกติ 6 3 3 2 3 2" xfId="5917" xr:uid="{00000000-0005-0000-0000-0000D6390000}"/>
    <cellStyle name="ปกติ 6 3 3 2 3 2 2" xfId="11871" xr:uid="{00000000-0005-0000-0000-0000D7390000}"/>
    <cellStyle name="ปกติ 6 3 3 2 3 2 2 2" xfId="19829" xr:uid="{00000000-0005-0000-0000-0000D8390000}"/>
    <cellStyle name="ปกติ 6 3 3 2 3 2 3" xfId="15420" xr:uid="{00000000-0005-0000-0000-0000D9390000}"/>
    <cellStyle name="ปกติ 6 3 3 2 3 3" xfId="8899" xr:uid="{00000000-0005-0000-0000-0000DA390000}"/>
    <cellStyle name="ปกติ 6 3 3 2 3 3 2" xfId="17316" xr:uid="{00000000-0005-0000-0000-0000DB390000}"/>
    <cellStyle name="ปกติ 6 3 3 2 3 4" xfId="10010" xr:uid="{00000000-0005-0000-0000-0000DC390000}"/>
    <cellStyle name="ปกติ 6 3 3 2 3 4 2" xfId="17990" xr:uid="{00000000-0005-0000-0000-0000DD390000}"/>
    <cellStyle name="ปกติ 6 3 3 2 3 5" xfId="13577" xr:uid="{00000000-0005-0000-0000-0000DE390000}"/>
    <cellStyle name="ปกติ 6 3 3 2 4" xfId="7356" xr:uid="{00000000-0005-0000-0000-0000DF390000}"/>
    <cellStyle name="ปกติ 6 3 3 2 4 2" xfId="12810" xr:uid="{00000000-0005-0000-0000-0000E0390000}"/>
    <cellStyle name="ปกติ 6 3 3 2 4 2 2" xfId="20761" xr:uid="{00000000-0005-0000-0000-0000E1390000}"/>
    <cellStyle name="ปกติ 6 3 3 2 4 3" xfId="16354" xr:uid="{00000000-0005-0000-0000-0000E2390000}"/>
    <cellStyle name="ปกติ 6 3 3 2 5" xfId="4892" xr:uid="{00000000-0005-0000-0000-0000E3390000}"/>
    <cellStyle name="ปกติ 6 3 3 2 5 2" xfId="10929" xr:uid="{00000000-0005-0000-0000-0000E4390000}"/>
    <cellStyle name="ปกติ 6 3 3 2 5 2 2" xfId="18897" xr:uid="{00000000-0005-0000-0000-0000E5390000}"/>
    <cellStyle name="ปกติ 6 3 3 2 5 3" xfId="14488" xr:uid="{00000000-0005-0000-0000-0000E6390000}"/>
    <cellStyle name="ปกติ 6 3 3 2 6" xfId="21766" xr:uid="{00000000-0005-0000-0000-0000E7390000}"/>
    <cellStyle name="ปกติ 6 3 3 3" xfId="3368" xr:uid="{00000000-0005-0000-0000-0000E8390000}"/>
    <cellStyle name="ปกติ 6 3 3 3 2" xfId="3369" xr:uid="{00000000-0005-0000-0000-0000E9390000}"/>
    <cellStyle name="ปกติ 6 3 3 3 2 2" xfId="5919" xr:uid="{00000000-0005-0000-0000-0000EA390000}"/>
    <cellStyle name="ปกติ 6 3 3 3 2 2 2" xfId="11873" xr:uid="{00000000-0005-0000-0000-0000EB390000}"/>
    <cellStyle name="ปกติ 6 3 3 3 2 2 2 2" xfId="19831" xr:uid="{00000000-0005-0000-0000-0000EC390000}"/>
    <cellStyle name="ปกติ 6 3 3 3 2 2 3" xfId="15422" xr:uid="{00000000-0005-0000-0000-0000ED390000}"/>
    <cellStyle name="ปกติ 6 3 3 3 2 3" xfId="8900" xr:uid="{00000000-0005-0000-0000-0000EE390000}"/>
    <cellStyle name="ปกติ 6 3 3 3 2 3 2" xfId="17317" xr:uid="{00000000-0005-0000-0000-0000EF390000}"/>
    <cellStyle name="ปกติ 6 3 3 3 2 4" xfId="10011" xr:uid="{00000000-0005-0000-0000-0000F0390000}"/>
    <cellStyle name="ปกติ 6 3 3 3 2 4 2" xfId="17991" xr:uid="{00000000-0005-0000-0000-0000F1390000}"/>
    <cellStyle name="ปกติ 6 3 3 3 2 5" xfId="13578" xr:uid="{00000000-0005-0000-0000-0000F2390000}"/>
    <cellStyle name="ปกติ 6 3 3 3 3" xfId="7358" xr:uid="{00000000-0005-0000-0000-0000F3390000}"/>
    <cellStyle name="ปกติ 6 3 3 3 3 2" xfId="12812" xr:uid="{00000000-0005-0000-0000-0000F4390000}"/>
    <cellStyle name="ปกติ 6 3 3 3 3 2 2" xfId="20763" xr:uid="{00000000-0005-0000-0000-0000F5390000}"/>
    <cellStyle name="ปกติ 6 3 3 3 3 3" xfId="16356" xr:uid="{00000000-0005-0000-0000-0000F6390000}"/>
    <cellStyle name="ปกติ 6 3 3 3 4" xfId="4894" xr:uid="{00000000-0005-0000-0000-0000F7390000}"/>
    <cellStyle name="ปกติ 6 3 3 3 4 2" xfId="10931" xr:uid="{00000000-0005-0000-0000-0000F8390000}"/>
    <cellStyle name="ปกติ 6 3 3 3 4 2 2" xfId="18899" xr:uid="{00000000-0005-0000-0000-0000F9390000}"/>
    <cellStyle name="ปกติ 6 3 3 3 4 3" xfId="14490" xr:uid="{00000000-0005-0000-0000-0000FA390000}"/>
    <cellStyle name="ปกติ 6 3 3 3 5" xfId="21768" xr:uid="{00000000-0005-0000-0000-0000FB390000}"/>
    <cellStyle name="ปกติ 6 3 3 4" xfId="3370" xr:uid="{00000000-0005-0000-0000-0000FC390000}"/>
    <cellStyle name="ปกติ 6 3 3 4 2" xfId="5916" xr:uid="{00000000-0005-0000-0000-0000FD390000}"/>
    <cellStyle name="ปกติ 6 3 3 4 2 2" xfId="11870" xr:uid="{00000000-0005-0000-0000-0000FE390000}"/>
    <cellStyle name="ปกติ 6 3 3 4 2 2 2" xfId="19828" xr:uid="{00000000-0005-0000-0000-0000FF390000}"/>
    <cellStyle name="ปกติ 6 3 3 4 2 3" xfId="15419" xr:uid="{00000000-0005-0000-0000-0000003A0000}"/>
    <cellStyle name="ปกติ 6 3 3 4 3" xfId="8901" xr:uid="{00000000-0005-0000-0000-0000013A0000}"/>
    <cellStyle name="ปกติ 6 3 3 4 3 2" xfId="17318" xr:uid="{00000000-0005-0000-0000-0000023A0000}"/>
    <cellStyle name="ปกติ 6 3 3 4 4" xfId="10012" xr:uid="{00000000-0005-0000-0000-0000033A0000}"/>
    <cellStyle name="ปกติ 6 3 3 4 4 2" xfId="17992" xr:uid="{00000000-0005-0000-0000-0000043A0000}"/>
    <cellStyle name="ปกติ 6 3 3 4 5" xfId="13579" xr:uid="{00000000-0005-0000-0000-0000053A0000}"/>
    <cellStyle name="ปกติ 6 3 3 5" xfId="7355" xr:uid="{00000000-0005-0000-0000-0000063A0000}"/>
    <cellStyle name="ปกติ 6 3 3 5 2" xfId="12809" xr:uid="{00000000-0005-0000-0000-0000073A0000}"/>
    <cellStyle name="ปกติ 6 3 3 5 2 2" xfId="20760" xr:uid="{00000000-0005-0000-0000-0000083A0000}"/>
    <cellStyle name="ปกติ 6 3 3 5 3" xfId="16353" xr:uid="{00000000-0005-0000-0000-0000093A0000}"/>
    <cellStyle name="ปกติ 6 3 3 6" xfId="4891" xr:uid="{00000000-0005-0000-0000-00000A3A0000}"/>
    <cellStyle name="ปกติ 6 3 3 6 2" xfId="10928" xr:uid="{00000000-0005-0000-0000-00000B3A0000}"/>
    <cellStyle name="ปกติ 6 3 3 6 2 2" xfId="18896" xr:uid="{00000000-0005-0000-0000-00000C3A0000}"/>
    <cellStyle name="ปกติ 6 3 3 6 3" xfId="14487" xr:uid="{00000000-0005-0000-0000-00000D3A0000}"/>
    <cellStyle name="ปกติ 6 3 3 7" xfId="21765" xr:uid="{00000000-0005-0000-0000-00000E3A0000}"/>
    <cellStyle name="ปกติ 6 3 4" xfId="3371" xr:uid="{00000000-0005-0000-0000-00000F3A0000}"/>
    <cellStyle name="ปกติ 6 3 4 2" xfId="3372" xr:uid="{00000000-0005-0000-0000-0000103A0000}"/>
    <cellStyle name="ปกติ 6 3 4 2 2" xfId="3373" xr:uid="{00000000-0005-0000-0000-0000113A0000}"/>
    <cellStyle name="ปกติ 6 3 4 2 2 2" xfId="3374" xr:uid="{00000000-0005-0000-0000-0000123A0000}"/>
    <cellStyle name="ปกติ 6 3 4 2 2 2 2" xfId="5922" xr:uid="{00000000-0005-0000-0000-0000133A0000}"/>
    <cellStyle name="ปกติ 6 3 4 2 2 2 2 2" xfId="11876" xr:uid="{00000000-0005-0000-0000-0000143A0000}"/>
    <cellStyle name="ปกติ 6 3 4 2 2 2 2 2 2" xfId="19834" xr:uid="{00000000-0005-0000-0000-0000153A0000}"/>
    <cellStyle name="ปกติ 6 3 4 2 2 2 2 3" xfId="15425" xr:uid="{00000000-0005-0000-0000-0000163A0000}"/>
    <cellStyle name="ปกติ 6 3 4 2 2 2 3" xfId="8902" xr:uid="{00000000-0005-0000-0000-0000173A0000}"/>
    <cellStyle name="ปกติ 6 3 4 2 2 2 3 2" xfId="17319" xr:uid="{00000000-0005-0000-0000-0000183A0000}"/>
    <cellStyle name="ปกติ 6 3 4 2 2 2 4" xfId="10013" xr:uid="{00000000-0005-0000-0000-0000193A0000}"/>
    <cellStyle name="ปกติ 6 3 4 2 2 2 4 2" xfId="17993" xr:uid="{00000000-0005-0000-0000-00001A3A0000}"/>
    <cellStyle name="ปกติ 6 3 4 2 2 2 5" xfId="13580" xr:uid="{00000000-0005-0000-0000-00001B3A0000}"/>
    <cellStyle name="ปกติ 6 3 4 2 2 3" xfId="7361" xr:uid="{00000000-0005-0000-0000-00001C3A0000}"/>
    <cellStyle name="ปกติ 6 3 4 2 2 3 2" xfId="12815" xr:uid="{00000000-0005-0000-0000-00001D3A0000}"/>
    <cellStyle name="ปกติ 6 3 4 2 2 3 2 2" xfId="20766" xr:uid="{00000000-0005-0000-0000-00001E3A0000}"/>
    <cellStyle name="ปกติ 6 3 4 2 2 3 3" xfId="16359" xr:uid="{00000000-0005-0000-0000-00001F3A0000}"/>
    <cellStyle name="ปกติ 6 3 4 2 2 4" xfId="4897" xr:uid="{00000000-0005-0000-0000-0000203A0000}"/>
    <cellStyle name="ปกติ 6 3 4 2 2 4 2" xfId="10934" xr:uid="{00000000-0005-0000-0000-0000213A0000}"/>
    <cellStyle name="ปกติ 6 3 4 2 2 4 2 2" xfId="18902" xr:uid="{00000000-0005-0000-0000-0000223A0000}"/>
    <cellStyle name="ปกติ 6 3 4 2 2 4 3" xfId="14493" xr:uid="{00000000-0005-0000-0000-0000233A0000}"/>
    <cellStyle name="ปกติ 6 3 4 2 2 5" xfId="21771" xr:uid="{00000000-0005-0000-0000-0000243A0000}"/>
    <cellStyle name="ปกติ 6 3 4 2 3" xfId="3375" xr:uid="{00000000-0005-0000-0000-0000253A0000}"/>
    <cellStyle name="ปกติ 6 3 4 2 3 2" xfId="5921" xr:uid="{00000000-0005-0000-0000-0000263A0000}"/>
    <cellStyle name="ปกติ 6 3 4 2 3 2 2" xfId="11875" xr:uid="{00000000-0005-0000-0000-0000273A0000}"/>
    <cellStyle name="ปกติ 6 3 4 2 3 2 2 2" xfId="19833" xr:uid="{00000000-0005-0000-0000-0000283A0000}"/>
    <cellStyle name="ปกติ 6 3 4 2 3 2 3" xfId="15424" xr:uid="{00000000-0005-0000-0000-0000293A0000}"/>
    <cellStyle name="ปกติ 6 3 4 2 3 3" xfId="8903" xr:uid="{00000000-0005-0000-0000-00002A3A0000}"/>
    <cellStyle name="ปกติ 6 3 4 2 3 3 2" xfId="17320" xr:uid="{00000000-0005-0000-0000-00002B3A0000}"/>
    <cellStyle name="ปกติ 6 3 4 2 3 4" xfId="10014" xr:uid="{00000000-0005-0000-0000-00002C3A0000}"/>
    <cellStyle name="ปกติ 6 3 4 2 3 4 2" xfId="17994" xr:uid="{00000000-0005-0000-0000-00002D3A0000}"/>
    <cellStyle name="ปกติ 6 3 4 2 3 5" xfId="13581" xr:uid="{00000000-0005-0000-0000-00002E3A0000}"/>
    <cellStyle name="ปกติ 6 3 4 2 4" xfId="7360" xr:uid="{00000000-0005-0000-0000-00002F3A0000}"/>
    <cellStyle name="ปกติ 6 3 4 2 4 2" xfId="12814" xr:uid="{00000000-0005-0000-0000-0000303A0000}"/>
    <cellStyle name="ปกติ 6 3 4 2 4 2 2" xfId="20765" xr:uid="{00000000-0005-0000-0000-0000313A0000}"/>
    <cellStyle name="ปกติ 6 3 4 2 4 3" xfId="16358" xr:uid="{00000000-0005-0000-0000-0000323A0000}"/>
    <cellStyle name="ปกติ 6 3 4 2 5" xfId="4896" xr:uid="{00000000-0005-0000-0000-0000333A0000}"/>
    <cellStyle name="ปกติ 6 3 4 2 5 2" xfId="10933" xr:uid="{00000000-0005-0000-0000-0000343A0000}"/>
    <cellStyle name="ปกติ 6 3 4 2 5 2 2" xfId="18901" xr:uid="{00000000-0005-0000-0000-0000353A0000}"/>
    <cellStyle name="ปกติ 6 3 4 2 5 3" xfId="14492" xr:uid="{00000000-0005-0000-0000-0000363A0000}"/>
    <cellStyle name="ปกติ 6 3 4 2 6" xfId="21770" xr:uid="{00000000-0005-0000-0000-0000373A0000}"/>
    <cellStyle name="ปกติ 6 3 4 3" xfId="3376" xr:uid="{00000000-0005-0000-0000-0000383A0000}"/>
    <cellStyle name="ปกติ 6 3 4 3 2" xfId="3377" xr:uid="{00000000-0005-0000-0000-0000393A0000}"/>
    <cellStyle name="ปกติ 6 3 4 3 2 2" xfId="5923" xr:uid="{00000000-0005-0000-0000-00003A3A0000}"/>
    <cellStyle name="ปกติ 6 3 4 3 2 2 2" xfId="11877" xr:uid="{00000000-0005-0000-0000-00003B3A0000}"/>
    <cellStyle name="ปกติ 6 3 4 3 2 2 2 2" xfId="19835" xr:uid="{00000000-0005-0000-0000-00003C3A0000}"/>
    <cellStyle name="ปกติ 6 3 4 3 2 2 3" xfId="15426" xr:uid="{00000000-0005-0000-0000-00003D3A0000}"/>
    <cellStyle name="ปกติ 6 3 4 3 2 3" xfId="8904" xr:uid="{00000000-0005-0000-0000-00003E3A0000}"/>
    <cellStyle name="ปกติ 6 3 4 3 2 3 2" xfId="17321" xr:uid="{00000000-0005-0000-0000-00003F3A0000}"/>
    <cellStyle name="ปกติ 6 3 4 3 2 4" xfId="10015" xr:uid="{00000000-0005-0000-0000-0000403A0000}"/>
    <cellStyle name="ปกติ 6 3 4 3 2 4 2" xfId="17995" xr:uid="{00000000-0005-0000-0000-0000413A0000}"/>
    <cellStyle name="ปกติ 6 3 4 3 2 5" xfId="13582" xr:uid="{00000000-0005-0000-0000-0000423A0000}"/>
    <cellStyle name="ปกติ 6 3 4 3 3" xfId="7362" xr:uid="{00000000-0005-0000-0000-0000433A0000}"/>
    <cellStyle name="ปกติ 6 3 4 3 3 2" xfId="12816" xr:uid="{00000000-0005-0000-0000-0000443A0000}"/>
    <cellStyle name="ปกติ 6 3 4 3 3 2 2" xfId="20767" xr:uid="{00000000-0005-0000-0000-0000453A0000}"/>
    <cellStyle name="ปกติ 6 3 4 3 3 3" xfId="16360" xr:uid="{00000000-0005-0000-0000-0000463A0000}"/>
    <cellStyle name="ปกติ 6 3 4 3 4" xfId="4898" xr:uid="{00000000-0005-0000-0000-0000473A0000}"/>
    <cellStyle name="ปกติ 6 3 4 3 4 2" xfId="10935" xr:uid="{00000000-0005-0000-0000-0000483A0000}"/>
    <cellStyle name="ปกติ 6 3 4 3 4 2 2" xfId="18903" xr:uid="{00000000-0005-0000-0000-0000493A0000}"/>
    <cellStyle name="ปกติ 6 3 4 3 4 3" xfId="14494" xr:uid="{00000000-0005-0000-0000-00004A3A0000}"/>
    <cellStyle name="ปกติ 6 3 4 3 5" xfId="21772" xr:uid="{00000000-0005-0000-0000-00004B3A0000}"/>
    <cellStyle name="ปกติ 6 3 4 4" xfId="3378" xr:uid="{00000000-0005-0000-0000-00004C3A0000}"/>
    <cellStyle name="ปกติ 6 3 4 4 2" xfId="5920" xr:uid="{00000000-0005-0000-0000-00004D3A0000}"/>
    <cellStyle name="ปกติ 6 3 4 4 2 2" xfId="11874" xr:uid="{00000000-0005-0000-0000-00004E3A0000}"/>
    <cellStyle name="ปกติ 6 3 4 4 2 2 2" xfId="19832" xr:uid="{00000000-0005-0000-0000-00004F3A0000}"/>
    <cellStyle name="ปกติ 6 3 4 4 2 3" xfId="15423" xr:uid="{00000000-0005-0000-0000-0000503A0000}"/>
    <cellStyle name="ปกติ 6 3 4 4 3" xfId="8905" xr:uid="{00000000-0005-0000-0000-0000513A0000}"/>
    <cellStyle name="ปกติ 6 3 4 4 3 2" xfId="17322" xr:uid="{00000000-0005-0000-0000-0000523A0000}"/>
    <cellStyle name="ปกติ 6 3 4 4 4" xfId="10016" xr:uid="{00000000-0005-0000-0000-0000533A0000}"/>
    <cellStyle name="ปกติ 6 3 4 4 4 2" xfId="17996" xr:uid="{00000000-0005-0000-0000-0000543A0000}"/>
    <cellStyle name="ปกติ 6 3 4 4 5" xfId="13583" xr:uid="{00000000-0005-0000-0000-0000553A0000}"/>
    <cellStyle name="ปกติ 6 3 4 5" xfId="7359" xr:uid="{00000000-0005-0000-0000-0000563A0000}"/>
    <cellStyle name="ปกติ 6 3 4 5 2" xfId="12813" xr:uid="{00000000-0005-0000-0000-0000573A0000}"/>
    <cellStyle name="ปกติ 6 3 4 5 2 2" xfId="20764" xr:uid="{00000000-0005-0000-0000-0000583A0000}"/>
    <cellStyle name="ปกติ 6 3 4 5 3" xfId="16357" xr:uid="{00000000-0005-0000-0000-0000593A0000}"/>
    <cellStyle name="ปกติ 6 3 4 6" xfId="4895" xr:uid="{00000000-0005-0000-0000-00005A3A0000}"/>
    <cellStyle name="ปกติ 6 3 4 6 2" xfId="10932" xr:uid="{00000000-0005-0000-0000-00005B3A0000}"/>
    <cellStyle name="ปกติ 6 3 4 6 2 2" xfId="18900" xr:uid="{00000000-0005-0000-0000-00005C3A0000}"/>
    <cellStyle name="ปกติ 6 3 4 6 3" xfId="14491" xr:uid="{00000000-0005-0000-0000-00005D3A0000}"/>
    <cellStyle name="ปกติ 6 3 4 7" xfId="21769" xr:uid="{00000000-0005-0000-0000-00005E3A0000}"/>
    <cellStyle name="ปกติ 6 3 5" xfId="3379" xr:uid="{00000000-0005-0000-0000-00005F3A0000}"/>
    <cellStyle name="ปกติ 6 3 5 2" xfId="3380" xr:uid="{00000000-0005-0000-0000-0000603A0000}"/>
    <cellStyle name="ปกติ 6 3 5 2 2" xfId="3381" xr:uid="{00000000-0005-0000-0000-0000613A0000}"/>
    <cellStyle name="ปกติ 6 3 5 2 2 2" xfId="3382" xr:uid="{00000000-0005-0000-0000-0000623A0000}"/>
    <cellStyle name="ปกติ 6 3 5 2 2 2 2" xfId="5926" xr:uid="{00000000-0005-0000-0000-0000633A0000}"/>
    <cellStyle name="ปกติ 6 3 5 2 2 2 2 2" xfId="11880" xr:uid="{00000000-0005-0000-0000-0000643A0000}"/>
    <cellStyle name="ปกติ 6 3 5 2 2 2 2 2 2" xfId="19838" xr:uid="{00000000-0005-0000-0000-0000653A0000}"/>
    <cellStyle name="ปกติ 6 3 5 2 2 2 2 3" xfId="15429" xr:uid="{00000000-0005-0000-0000-0000663A0000}"/>
    <cellStyle name="ปกติ 6 3 5 2 2 2 3" xfId="8906" xr:uid="{00000000-0005-0000-0000-0000673A0000}"/>
    <cellStyle name="ปกติ 6 3 5 2 2 2 3 2" xfId="17323" xr:uid="{00000000-0005-0000-0000-0000683A0000}"/>
    <cellStyle name="ปกติ 6 3 5 2 2 2 4" xfId="10017" xr:uid="{00000000-0005-0000-0000-0000693A0000}"/>
    <cellStyle name="ปกติ 6 3 5 2 2 2 4 2" xfId="17997" xr:uid="{00000000-0005-0000-0000-00006A3A0000}"/>
    <cellStyle name="ปกติ 6 3 5 2 2 2 5" xfId="13584" xr:uid="{00000000-0005-0000-0000-00006B3A0000}"/>
    <cellStyle name="ปกติ 6 3 5 2 2 3" xfId="7365" xr:uid="{00000000-0005-0000-0000-00006C3A0000}"/>
    <cellStyle name="ปกติ 6 3 5 2 2 3 2" xfId="12819" xr:uid="{00000000-0005-0000-0000-00006D3A0000}"/>
    <cellStyle name="ปกติ 6 3 5 2 2 3 2 2" xfId="20770" xr:uid="{00000000-0005-0000-0000-00006E3A0000}"/>
    <cellStyle name="ปกติ 6 3 5 2 2 3 3" xfId="16363" xr:uid="{00000000-0005-0000-0000-00006F3A0000}"/>
    <cellStyle name="ปกติ 6 3 5 2 2 4" xfId="4901" xr:uid="{00000000-0005-0000-0000-0000703A0000}"/>
    <cellStyle name="ปกติ 6 3 5 2 2 4 2" xfId="10938" xr:uid="{00000000-0005-0000-0000-0000713A0000}"/>
    <cellStyle name="ปกติ 6 3 5 2 2 4 2 2" xfId="18906" xr:uid="{00000000-0005-0000-0000-0000723A0000}"/>
    <cellStyle name="ปกติ 6 3 5 2 2 4 3" xfId="14497" xr:uid="{00000000-0005-0000-0000-0000733A0000}"/>
    <cellStyle name="ปกติ 6 3 5 2 2 5" xfId="21775" xr:uid="{00000000-0005-0000-0000-0000743A0000}"/>
    <cellStyle name="ปกติ 6 3 5 2 3" xfId="3383" xr:uid="{00000000-0005-0000-0000-0000753A0000}"/>
    <cellStyle name="ปกติ 6 3 5 2 3 2" xfId="5925" xr:uid="{00000000-0005-0000-0000-0000763A0000}"/>
    <cellStyle name="ปกติ 6 3 5 2 3 2 2" xfId="11879" xr:uid="{00000000-0005-0000-0000-0000773A0000}"/>
    <cellStyle name="ปกติ 6 3 5 2 3 2 2 2" xfId="19837" xr:uid="{00000000-0005-0000-0000-0000783A0000}"/>
    <cellStyle name="ปกติ 6 3 5 2 3 2 3" xfId="15428" xr:uid="{00000000-0005-0000-0000-0000793A0000}"/>
    <cellStyle name="ปกติ 6 3 5 2 3 3" xfId="8907" xr:uid="{00000000-0005-0000-0000-00007A3A0000}"/>
    <cellStyle name="ปกติ 6 3 5 2 3 3 2" xfId="17324" xr:uid="{00000000-0005-0000-0000-00007B3A0000}"/>
    <cellStyle name="ปกติ 6 3 5 2 3 4" xfId="10018" xr:uid="{00000000-0005-0000-0000-00007C3A0000}"/>
    <cellStyle name="ปกติ 6 3 5 2 3 4 2" xfId="17998" xr:uid="{00000000-0005-0000-0000-00007D3A0000}"/>
    <cellStyle name="ปกติ 6 3 5 2 3 5" xfId="13585" xr:uid="{00000000-0005-0000-0000-00007E3A0000}"/>
    <cellStyle name="ปกติ 6 3 5 2 4" xfId="7364" xr:uid="{00000000-0005-0000-0000-00007F3A0000}"/>
    <cellStyle name="ปกติ 6 3 5 2 4 2" xfId="12818" xr:uid="{00000000-0005-0000-0000-0000803A0000}"/>
    <cellStyle name="ปกติ 6 3 5 2 4 2 2" xfId="20769" xr:uid="{00000000-0005-0000-0000-0000813A0000}"/>
    <cellStyle name="ปกติ 6 3 5 2 4 3" xfId="16362" xr:uid="{00000000-0005-0000-0000-0000823A0000}"/>
    <cellStyle name="ปกติ 6 3 5 2 5" xfId="4900" xr:uid="{00000000-0005-0000-0000-0000833A0000}"/>
    <cellStyle name="ปกติ 6 3 5 2 5 2" xfId="10937" xr:uid="{00000000-0005-0000-0000-0000843A0000}"/>
    <cellStyle name="ปกติ 6 3 5 2 5 2 2" xfId="18905" xr:uid="{00000000-0005-0000-0000-0000853A0000}"/>
    <cellStyle name="ปกติ 6 3 5 2 5 3" xfId="14496" xr:uid="{00000000-0005-0000-0000-0000863A0000}"/>
    <cellStyle name="ปกติ 6 3 5 2 6" xfId="21774" xr:uid="{00000000-0005-0000-0000-0000873A0000}"/>
    <cellStyle name="ปกติ 6 3 5 3" xfId="3384" xr:uid="{00000000-0005-0000-0000-0000883A0000}"/>
    <cellStyle name="ปกติ 6 3 5 3 2" xfId="3385" xr:uid="{00000000-0005-0000-0000-0000893A0000}"/>
    <cellStyle name="ปกติ 6 3 5 3 2 2" xfId="5927" xr:uid="{00000000-0005-0000-0000-00008A3A0000}"/>
    <cellStyle name="ปกติ 6 3 5 3 2 2 2" xfId="11881" xr:uid="{00000000-0005-0000-0000-00008B3A0000}"/>
    <cellStyle name="ปกติ 6 3 5 3 2 2 2 2" xfId="19839" xr:uid="{00000000-0005-0000-0000-00008C3A0000}"/>
    <cellStyle name="ปกติ 6 3 5 3 2 2 3" xfId="15430" xr:uid="{00000000-0005-0000-0000-00008D3A0000}"/>
    <cellStyle name="ปกติ 6 3 5 3 2 3" xfId="8908" xr:uid="{00000000-0005-0000-0000-00008E3A0000}"/>
    <cellStyle name="ปกติ 6 3 5 3 2 3 2" xfId="17325" xr:uid="{00000000-0005-0000-0000-00008F3A0000}"/>
    <cellStyle name="ปกติ 6 3 5 3 2 4" xfId="10019" xr:uid="{00000000-0005-0000-0000-0000903A0000}"/>
    <cellStyle name="ปกติ 6 3 5 3 2 4 2" xfId="17999" xr:uid="{00000000-0005-0000-0000-0000913A0000}"/>
    <cellStyle name="ปกติ 6 3 5 3 2 5" xfId="13586" xr:uid="{00000000-0005-0000-0000-0000923A0000}"/>
    <cellStyle name="ปกติ 6 3 5 3 3" xfId="7366" xr:uid="{00000000-0005-0000-0000-0000933A0000}"/>
    <cellStyle name="ปกติ 6 3 5 3 3 2" xfId="12820" xr:uid="{00000000-0005-0000-0000-0000943A0000}"/>
    <cellStyle name="ปกติ 6 3 5 3 3 2 2" xfId="20771" xr:uid="{00000000-0005-0000-0000-0000953A0000}"/>
    <cellStyle name="ปกติ 6 3 5 3 3 3" xfId="16364" xr:uid="{00000000-0005-0000-0000-0000963A0000}"/>
    <cellStyle name="ปกติ 6 3 5 3 4" xfId="4902" xr:uid="{00000000-0005-0000-0000-0000973A0000}"/>
    <cellStyle name="ปกติ 6 3 5 3 4 2" xfId="10939" xr:uid="{00000000-0005-0000-0000-0000983A0000}"/>
    <cellStyle name="ปกติ 6 3 5 3 4 2 2" xfId="18907" xr:uid="{00000000-0005-0000-0000-0000993A0000}"/>
    <cellStyle name="ปกติ 6 3 5 3 4 3" xfId="14498" xr:uid="{00000000-0005-0000-0000-00009A3A0000}"/>
    <cellStyle name="ปกติ 6 3 5 3 5" xfId="21776" xr:uid="{00000000-0005-0000-0000-00009B3A0000}"/>
    <cellStyle name="ปกติ 6 3 5 4" xfId="3386" xr:uid="{00000000-0005-0000-0000-00009C3A0000}"/>
    <cellStyle name="ปกติ 6 3 5 4 2" xfId="5924" xr:uid="{00000000-0005-0000-0000-00009D3A0000}"/>
    <cellStyle name="ปกติ 6 3 5 4 2 2" xfId="11878" xr:uid="{00000000-0005-0000-0000-00009E3A0000}"/>
    <cellStyle name="ปกติ 6 3 5 4 2 2 2" xfId="19836" xr:uid="{00000000-0005-0000-0000-00009F3A0000}"/>
    <cellStyle name="ปกติ 6 3 5 4 2 3" xfId="15427" xr:uid="{00000000-0005-0000-0000-0000A03A0000}"/>
    <cellStyle name="ปกติ 6 3 5 4 3" xfId="8909" xr:uid="{00000000-0005-0000-0000-0000A13A0000}"/>
    <cellStyle name="ปกติ 6 3 5 4 3 2" xfId="17326" xr:uid="{00000000-0005-0000-0000-0000A23A0000}"/>
    <cellStyle name="ปกติ 6 3 5 4 4" xfId="10020" xr:uid="{00000000-0005-0000-0000-0000A33A0000}"/>
    <cellStyle name="ปกติ 6 3 5 4 4 2" xfId="18000" xr:uid="{00000000-0005-0000-0000-0000A43A0000}"/>
    <cellStyle name="ปกติ 6 3 5 4 5" xfId="13587" xr:uid="{00000000-0005-0000-0000-0000A53A0000}"/>
    <cellStyle name="ปกติ 6 3 5 5" xfId="7363" xr:uid="{00000000-0005-0000-0000-0000A63A0000}"/>
    <cellStyle name="ปกติ 6 3 5 5 2" xfId="12817" xr:uid="{00000000-0005-0000-0000-0000A73A0000}"/>
    <cellStyle name="ปกติ 6 3 5 5 2 2" xfId="20768" xr:uid="{00000000-0005-0000-0000-0000A83A0000}"/>
    <cellStyle name="ปกติ 6 3 5 5 3" xfId="16361" xr:uid="{00000000-0005-0000-0000-0000A93A0000}"/>
    <cellStyle name="ปกติ 6 3 5 6" xfId="4899" xr:uid="{00000000-0005-0000-0000-0000AA3A0000}"/>
    <cellStyle name="ปกติ 6 3 5 6 2" xfId="10936" xr:uid="{00000000-0005-0000-0000-0000AB3A0000}"/>
    <cellStyle name="ปกติ 6 3 5 6 2 2" xfId="18904" xr:uid="{00000000-0005-0000-0000-0000AC3A0000}"/>
    <cellStyle name="ปกติ 6 3 5 6 3" xfId="14495" xr:uid="{00000000-0005-0000-0000-0000AD3A0000}"/>
    <cellStyle name="ปกติ 6 3 5 7" xfId="21773" xr:uid="{00000000-0005-0000-0000-0000AE3A0000}"/>
    <cellStyle name="ปกติ 6 3 6" xfId="3387" xr:uid="{00000000-0005-0000-0000-0000AF3A0000}"/>
    <cellStyle name="ปกติ 6 3 6 2" xfId="3388" xr:uid="{00000000-0005-0000-0000-0000B03A0000}"/>
    <cellStyle name="ปกติ 6 3 6 2 2" xfId="3389" xr:uid="{00000000-0005-0000-0000-0000B13A0000}"/>
    <cellStyle name="ปกติ 6 3 6 2 2 2" xfId="5929" xr:uid="{00000000-0005-0000-0000-0000B23A0000}"/>
    <cellStyle name="ปกติ 6 3 6 2 2 2 2" xfId="11883" xr:uid="{00000000-0005-0000-0000-0000B33A0000}"/>
    <cellStyle name="ปกติ 6 3 6 2 2 2 2 2" xfId="19841" xr:uid="{00000000-0005-0000-0000-0000B43A0000}"/>
    <cellStyle name="ปกติ 6 3 6 2 2 2 3" xfId="15432" xr:uid="{00000000-0005-0000-0000-0000B53A0000}"/>
    <cellStyle name="ปกติ 6 3 6 2 2 3" xfId="8910" xr:uid="{00000000-0005-0000-0000-0000B63A0000}"/>
    <cellStyle name="ปกติ 6 3 6 2 2 3 2" xfId="17327" xr:uid="{00000000-0005-0000-0000-0000B73A0000}"/>
    <cellStyle name="ปกติ 6 3 6 2 2 4" xfId="10021" xr:uid="{00000000-0005-0000-0000-0000B83A0000}"/>
    <cellStyle name="ปกติ 6 3 6 2 2 4 2" xfId="18001" xr:uid="{00000000-0005-0000-0000-0000B93A0000}"/>
    <cellStyle name="ปกติ 6 3 6 2 2 5" xfId="13588" xr:uid="{00000000-0005-0000-0000-0000BA3A0000}"/>
    <cellStyle name="ปกติ 6 3 6 2 3" xfId="7368" xr:uid="{00000000-0005-0000-0000-0000BB3A0000}"/>
    <cellStyle name="ปกติ 6 3 6 2 3 2" xfId="12822" xr:uid="{00000000-0005-0000-0000-0000BC3A0000}"/>
    <cellStyle name="ปกติ 6 3 6 2 3 2 2" xfId="20773" xr:uid="{00000000-0005-0000-0000-0000BD3A0000}"/>
    <cellStyle name="ปกติ 6 3 6 2 3 3" xfId="16366" xr:uid="{00000000-0005-0000-0000-0000BE3A0000}"/>
    <cellStyle name="ปกติ 6 3 6 2 4" xfId="4904" xr:uid="{00000000-0005-0000-0000-0000BF3A0000}"/>
    <cellStyle name="ปกติ 6 3 6 2 4 2" xfId="10941" xr:uid="{00000000-0005-0000-0000-0000C03A0000}"/>
    <cellStyle name="ปกติ 6 3 6 2 4 2 2" xfId="18909" xr:uid="{00000000-0005-0000-0000-0000C13A0000}"/>
    <cellStyle name="ปกติ 6 3 6 2 4 3" xfId="14500" xr:uid="{00000000-0005-0000-0000-0000C23A0000}"/>
    <cellStyle name="ปกติ 6 3 6 2 5" xfId="21778" xr:uid="{00000000-0005-0000-0000-0000C33A0000}"/>
    <cellStyle name="ปกติ 6 3 6 3" xfId="3390" xr:uid="{00000000-0005-0000-0000-0000C43A0000}"/>
    <cellStyle name="ปกติ 6 3 6 3 2" xfId="5928" xr:uid="{00000000-0005-0000-0000-0000C53A0000}"/>
    <cellStyle name="ปกติ 6 3 6 3 2 2" xfId="11882" xr:uid="{00000000-0005-0000-0000-0000C63A0000}"/>
    <cellStyle name="ปกติ 6 3 6 3 2 2 2" xfId="19840" xr:uid="{00000000-0005-0000-0000-0000C73A0000}"/>
    <cellStyle name="ปกติ 6 3 6 3 2 3" xfId="15431" xr:uid="{00000000-0005-0000-0000-0000C83A0000}"/>
    <cellStyle name="ปกติ 6 3 6 3 3" xfId="8911" xr:uid="{00000000-0005-0000-0000-0000C93A0000}"/>
    <cellStyle name="ปกติ 6 3 6 3 3 2" xfId="17328" xr:uid="{00000000-0005-0000-0000-0000CA3A0000}"/>
    <cellStyle name="ปกติ 6 3 6 3 4" xfId="10022" xr:uid="{00000000-0005-0000-0000-0000CB3A0000}"/>
    <cellStyle name="ปกติ 6 3 6 3 4 2" xfId="18002" xr:uid="{00000000-0005-0000-0000-0000CC3A0000}"/>
    <cellStyle name="ปกติ 6 3 6 3 5" xfId="13589" xr:uid="{00000000-0005-0000-0000-0000CD3A0000}"/>
    <cellStyle name="ปกติ 6 3 6 4" xfId="7367" xr:uid="{00000000-0005-0000-0000-0000CE3A0000}"/>
    <cellStyle name="ปกติ 6 3 6 4 2" xfId="12821" xr:uid="{00000000-0005-0000-0000-0000CF3A0000}"/>
    <cellStyle name="ปกติ 6 3 6 4 2 2" xfId="20772" xr:uid="{00000000-0005-0000-0000-0000D03A0000}"/>
    <cellStyle name="ปกติ 6 3 6 4 3" xfId="16365" xr:uid="{00000000-0005-0000-0000-0000D13A0000}"/>
    <cellStyle name="ปกติ 6 3 6 5" xfId="4903" xr:uid="{00000000-0005-0000-0000-0000D23A0000}"/>
    <cellStyle name="ปกติ 6 3 6 5 2" xfId="10940" xr:uid="{00000000-0005-0000-0000-0000D33A0000}"/>
    <cellStyle name="ปกติ 6 3 6 5 2 2" xfId="18908" xr:uid="{00000000-0005-0000-0000-0000D43A0000}"/>
    <cellStyle name="ปกติ 6 3 6 5 3" xfId="14499" xr:uid="{00000000-0005-0000-0000-0000D53A0000}"/>
    <cellStyle name="ปกติ 6 3 6 6" xfId="21777" xr:uid="{00000000-0005-0000-0000-0000D63A0000}"/>
    <cellStyle name="ปกติ 6 3 7" xfId="3391" xr:uid="{00000000-0005-0000-0000-0000D73A0000}"/>
    <cellStyle name="ปกติ 6 3 7 2" xfId="3392" xr:uid="{00000000-0005-0000-0000-0000D83A0000}"/>
    <cellStyle name="ปกติ 6 3 7 2 2" xfId="3393" xr:uid="{00000000-0005-0000-0000-0000D93A0000}"/>
    <cellStyle name="ปกติ 6 3 7 2 2 2" xfId="5931" xr:uid="{00000000-0005-0000-0000-0000DA3A0000}"/>
    <cellStyle name="ปกติ 6 3 7 2 2 2 2" xfId="11885" xr:uid="{00000000-0005-0000-0000-0000DB3A0000}"/>
    <cellStyle name="ปกติ 6 3 7 2 2 2 2 2" xfId="19843" xr:uid="{00000000-0005-0000-0000-0000DC3A0000}"/>
    <cellStyle name="ปกติ 6 3 7 2 2 2 3" xfId="15434" xr:uid="{00000000-0005-0000-0000-0000DD3A0000}"/>
    <cellStyle name="ปกติ 6 3 7 2 2 3" xfId="8912" xr:uid="{00000000-0005-0000-0000-0000DE3A0000}"/>
    <cellStyle name="ปกติ 6 3 7 2 2 3 2" xfId="17329" xr:uid="{00000000-0005-0000-0000-0000DF3A0000}"/>
    <cellStyle name="ปกติ 6 3 7 2 2 4" xfId="10023" xr:uid="{00000000-0005-0000-0000-0000E03A0000}"/>
    <cellStyle name="ปกติ 6 3 7 2 2 4 2" xfId="18003" xr:uid="{00000000-0005-0000-0000-0000E13A0000}"/>
    <cellStyle name="ปกติ 6 3 7 2 2 5" xfId="13590" xr:uid="{00000000-0005-0000-0000-0000E23A0000}"/>
    <cellStyle name="ปกติ 6 3 7 2 3" xfId="7370" xr:uid="{00000000-0005-0000-0000-0000E33A0000}"/>
    <cellStyle name="ปกติ 6 3 7 2 3 2" xfId="12824" xr:uid="{00000000-0005-0000-0000-0000E43A0000}"/>
    <cellStyle name="ปกติ 6 3 7 2 3 2 2" xfId="20775" xr:uid="{00000000-0005-0000-0000-0000E53A0000}"/>
    <cellStyle name="ปกติ 6 3 7 2 3 3" xfId="16368" xr:uid="{00000000-0005-0000-0000-0000E63A0000}"/>
    <cellStyle name="ปกติ 6 3 7 2 4" xfId="4906" xr:uid="{00000000-0005-0000-0000-0000E73A0000}"/>
    <cellStyle name="ปกติ 6 3 7 2 4 2" xfId="10943" xr:uid="{00000000-0005-0000-0000-0000E83A0000}"/>
    <cellStyle name="ปกติ 6 3 7 2 4 2 2" xfId="18911" xr:uid="{00000000-0005-0000-0000-0000E93A0000}"/>
    <cellStyle name="ปกติ 6 3 7 2 4 3" xfId="14502" xr:uid="{00000000-0005-0000-0000-0000EA3A0000}"/>
    <cellStyle name="ปกติ 6 3 7 2 5" xfId="21780" xr:uid="{00000000-0005-0000-0000-0000EB3A0000}"/>
    <cellStyle name="ปกติ 6 3 7 3" xfId="3394" xr:uid="{00000000-0005-0000-0000-0000EC3A0000}"/>
    <cellStyle name="ปกติ 6 3 7 3 2" xfId="5930" xr:uid="{00000000-0005-0000-0000-0000ED3A0000}"/>
    <cellStyle name="ปกติ 6 3 7 3 2 2" xfId="11884" xr:uid="{00000000-0005-0000-0000-0000EE3A0000}"/>
    <cellStyle name="ปกติ 6 3 7 3 2 2 2" xfId="19842" xr:uid="{00000000-0005-0000-0000-0000EF3A0000}"/>
    <cellStyle name="ปกติ 6 3 7 3 2 3" xfId="15433" xr:uid="{00000000-0005-0000-0000-0000F03A0000}"/>
    <cellStyle name="ปกติ 6 3 7 3 3" xfId="8913" xr:uid="{00000000-0005-0000-0000-0000F13A0000}"/>
    <cellStyle name="ปกติ 6 3 7 3 3 2" xfId="17330" xr:uid="{00000000-0005-0000-0000-0000F23A0000}"/>
    <cellStyle name="ปกติ 6 3 7 3 4" xfId="10024" xr:uid="{00000000-0005-0000-0000-0000F33A0000}"/>
    <cellStyle name="ปกติ 6 3 7 3 4 2" xfId="18004" xr:uid="{00000000-0005-0000-0000-0000F43A0000}"/>
    <cellStyle name="ปกติ 6 3 7 3 5" xfId="13591" xr:uid="{00000000-0005-0000-0000-0000F53A0000}"/>
    <cellStyle name="ปกติ 6 3 7 4" xfId="7369" xr:uid="{00000000-0005-0000-0000-0000F63A0000}"/>
    <cellStyle name="ปกติ 6 3 7 4 2" xfId="12823" xr:uid="{00000000-0005-0000-0000-0000F73A0000}"/>
    <cellStyle name="ปกติ 6 3 7 4 2 2" xfId="20774" xr:uid="{00000000-0005-0000-0000-0000F83A0000}"/>
    <cellStyle name="ปกติ 6 3 7 4 3" xfId="16367" xr:uid="{00000000-0005-0000-0000-0000F93A0000}"/>
    <cellStyle name="ปกติ 6 3 7 5" xfId="4905" xr:uid="{00000000-0005-0000-0000-0000FA3A0000}"/>
    <cellStyle name="ปกติ 6 3 7 5 2" xfId="10942" xr:uid="{00000000-0005-0000-0000-0000FB3A0000}"/>
    <cellStyle name="ปกติ 6 3 7 5 2 2" xfId="18910" xr:uid="{00000000-0005-0000-0000-0000FC3A0000}"/>
    <cellStyle name="ปกติ 6 3 7 5 3" xfId="14501" xr:uid="{00000000-0005-0000-0000-0000FD3A0000}"/>
    <cellStyle name="ปกติ 6 3 7 6" xfId="21779" xr:uid="{00000000-0005-0000-0000-0000FE3A0000}"/>
    <cellStyle name="ปกติ 6 3 8" xfId="3395" xr:uid="{00000000-0005-0000-0000-0000FF3A0000}"/>
    <cellStyle name="ปกติ 6 3 8 2" xfId="3396" xr:uid="{00000000-0005-0000-0000-0000003B0000}"/>
    <cellStyle name="ปกติ 6 3 8 2 2" xfId="5932" xr:uid="{00000000-0005-0000-0000-0000013B0000}"/>
    <cellStyle name="ปกติ 6 3 8 2 2 2" xfId="11886" xr:uid="{00000000-0005-0000-0000-0000023B0000}"/>
    <cellStyle name="ปกติ 6 3 8 2 2 2 2" xfId="19844" xr:uid="{00000000-0005-0000-0000-0000033B0000}"/>
    <cellStyle name="ปกติ 6 3 8 2 2 3" xfId="15435" xr:uid="{00000000-0005-0000-0000-0000043B0000}"/>
    <cellStyle name="ปกติ 6 3 8 2 3" xfId="8914" xr:uid="{00000000-0005-0000-0000-0000053B0000}"/>
    <cellStyle name="ปกติ 6 3 8 2 3 2" xfId="17331" xr:uid="{00000000-0005-0000-0000-0000063B0000}"/>
    <cellStyle name="ปกติ 6 3 8 2 4" xfId="10025" xr:uid="{00000000-0005-0000-0000-0000073B0000}"/>
    <cellStyle name="ปกติ 6 3 8 2 4 2" xfId="18005" xr:uid="{00000000-0005-0000-0000-0000083B0000}"/>
    <cellStyle name="ปกติ 6 3 8 2 5" xfId="13592" xr:uid="{00000000-0005-0000-0000-0000093B0000}"/>
    <cellStyle name="ปกติ 6 3 8 3" xfId="7371" xr:uid="{00000000-0005-0000-0000-00000A3B0000}"/>
    <cellStyle name="ปกติ 6 3 8 3 2" xfId="12825" xr:uid="{00000000-0005-0000-0000-00000B3B0000}"/>
    <cellStyle name="ปกติ 6 3 8 3 2 2" xfId="20776" xr:uid="{00000000-0005-0000-0000-00000C3B0000}"/>
    <cellStyle name="ปกติ 6 3 8 3 3" xfId="16369" xr:uid="{00000000-0005-0000-0000-00000D3B0000}"/>
    <cellStyle name="ปกติ 6 3 8 4" xfId="4907" xr:uid="{00000000-0005-0000-0000-00000E3B0000}"/>
    <cellStyle name="ปกติ 6 3 8 4 2" xfId="10944" xr:uid="{00000000-0005-0000-0000-00000F3B0000}"/>
    <cellStyle name="ปกติ 6 3 8 4 2 2" xfId="18912" xr:uid="{00000000-0005-0000-0000-0000103B0000}"/>
    <cellStyle name="ปกติ 6 3 8 4 3" xfId="14503" xr:uid="{00000000-0005-0000-0000-0000113B0000}"/>
    <cellStyle name="ปกติ 6 3 8 5" xfId="21781" xr:uid="{00000000-0005-0000-0000-0000123B0000}"/>
    <cellStyle name="ปกติ 6 3 9" xfId="3397" xr:uid="{00000000-0005-0000-0000-0000133B0000}"/>
    <cellStyle name="ปกติ 6 3 9 2" xfId="5897" xr:uid="{00000000-0005-0000-0000-0000143B0000}"/>
    <cellStyle name="ปกติ 6 3 9 2 2" xfId="11851" xr:uid="{00000000-0005-0000-0000-0000153B0000}"/>
    <cellStyle name="ปกติ 6 3 9 2 2 2" xfId="19809" xr:uid="{00000000-0005-0000-0000-0000163B0000}"/>
    <cellStyle name="ปกติ 6 3 9 2 3" xfId="15400" xr:uid="{00000000-0005-0000-0000-0000173B0000}"/>
    <cellStyle name="ปกติ 6 3 9 3" xfId="8915" xr:uid="{00000000-0005-0000-0000-0000183B0000}"/>
    <cellStyle name="ปกติ 6 3 9 3 2" xfId="17332" xr:uid="{00000000-0005-0000-0000-0000193B0000}"/>
    <cellStyle name="ปกติ 6 3 9 4" xfId="10026" xr:uid="{00000000-0005-0000-0000-00001A3B0000}"/>
    <cellStyle name="ปกติ 6 3 9 4 2" xfId="18006" xr:uid="{00000000-0005-0000-0000-00001B3B0000}"/>
    <cellStyle name="ปกติ 6 3 9 5" xfId="13593" xr:uid="{00000000-0005-0000-0000-00001C3B0000}"/>
    <cellStyle name="ปกติ 6 4" xfId="3398" xr:uid="{00000000-0005-0000-0000-00001D3B0000}"/>
    <cellStyle name="ปกติ 6 4 10" xfId="7372" xr:uid="{00000000-0005-0000-0000-00001E3B0000}"/>
    <cellStyle name="ปกติ 6 4 10 2" xfId="12826" xr:uid="{00000000-0005-0000-0000-00001F3B0000}"/>
    <cellStyle name="ปกติ 6 4 10 2 2" xfId="20777" xr:uid="{00000000-0005-0000-0000-0000203B0000}"/>
    <cellStyle name="ปกติ 6 4 10 3" xfId="16370" xr:uid="{00000000-0005-0000-0000-0000213B0000}"/>
    <cellStyle name="ปกติ 6 4 11" xfId="4908" xr:uid="{00000000-0005-0000-0000-0000223B0000}"/>
    <cellStyle name="ปกติ 6 4 11 2" xfId="10945" xr:uid="{00000000-0005-0000-0000-0000233B0000}"/>
    <cellStyle name="ปกติ 6 4 11 2 2" xfId="18913" xr:uid="{00000000-0005-0000-0000-0000243B0000}"/>
    <cellStyle name="ปกติ 6 4 11 3" xfId="14504" xr:uid="{00000000-0005-0000-0000-0000253B0000}"/>
    <cellStyle name="ปกติ 6 4 12" xfId="21782" xr:uid="{00000000-0005-0000-0000-0000263B0000}"/>
    <cellStyle name="ปกติ 6 4 2" xfId="3399" xr:uid="{00000000-0005-0000-0000-0000273B0000}"/>
    <cellStyle name="ปกติ 6 4 2 10" xfId="4909" xr:uid="{00000000-0005-0000-0000-0000283B0000}"/>
    <cellStyle name="ปกติ 6 4 2 10 2" xfId="10946" xr:uid="{00000000-0005-0000-0000-0000293B0000}"/>
    <cellStyle name="ปกติ 6 4 2 10 2 2" xfId="18914" xr:uid="{00000000-0005-0000-0000-00002A3B0000}"/>
    <cellStyle name="ปกติ 6 4 2 10 3" xfId="14505" xr:uid="{00000000-0005-0000-0000-00002B3B0000}"/>
    <cellStyle name="ปกติ 6 4 2 11" xfId="21783" xr:uid="{00000000-0005-0000-0000-00002C3B0000}"/>
    <cellStyle name="ปกติ 6 4 2 2" xfId="3400" xr:uid="{00000000-0005-0000-0000-00002D3B0000}"/>
    <cellStyle name="ปกติ 6 4 2 2 2" xfId="3401" xr:uid="{00000000-0005-0000-0000-00002E3B0000}"/>
    <cellStyle name="ปกติ 6 4 2 2 2 2" xfId="3402" xr:uid="{00000000-0005-0000-0000-00002F3B0000}"/>
    <cellStyle name="ปกติ 6 4 2 2 2 2 2" xfId="3403" xr:uid="{00000000-0005-0000-0000-0000303B0000}"/>
    <cellStyle name="ปกติ 6 4 2 2 2 2 2 2" xfId="5937" xr:uid="{00000000-0005-0000-0000-0000313B0000}"/>
    <cellStyle name="ปกติ 6 4 2 2 2 2 2 2 2" xfId="11891" xr:uid="{00000000-0005-0000-0000-0000323B0000}"/>
    <cellStyle name="ปกติ 6 4 2 2 2 2 2 2 2 2" xfId="19849" xr:uid="{00000000-0005-0000-0000-0000333B0000}"/>
    <cellStyle name="ปกติ 6 4 2 2 2 2 2 2 3" xfId="15440" xr:uid="{00000000-0005-0000-0000-0000343B0000}"/>
    <cellStyle name="ปกติ 6 4 2 2 2 2 2 3" xfId="8916" xr:uid="{00000000-0005-0000-0000-0000353B0000}"/>
    <cellStyle name="ปกติ 6 4 2 2 2 2 2 3 2" xfId="17333" xr:uid="{00000000-0005-0000-0000-0000363B0000}"/>
    <cellStyle name="ปกติ 6 4 2 2 2 2 2 4" xfId="10027" xr:uid="{00000000-0005-0000-0000-0000373B0000}"/>
    <cellStyle name="ปกติ 6 4 2 2 2 2 2 4 2" xfId="18007" xr:uid="{00000000-0005-0000-0000-0000383B0000}"/>
    <cellStyle name="ปกติ 6 4 2 2 2 2 2 5" xfId="13594" xr:uid="{00000000-0005-0000-0000-0000393B0000}"/>
    <cellStyle name="ปกติ 6 4 2 2 2 2 3" xfId="7376" xr:uid="{00000000-0005-0000-0000-00003A3B0000}"/>
    <cellStyle name="ปกติ 6 4 2 2 2 2 3 2" xfId="12830" xr:uid="{00000000-0005-0000-0000-00003B3B0000}"/>
    <cellStyle name="ปกติ 6 4 2 2 2 2 3 2 2" xfId="20781" xr:uid="{00000000-0005-0000-0000-00003C3B0000}"/>
    <cellStyle name="ปกติ 6 4 2 2 2 2 3 3" xfId="16374" xr:uid="{00000000-0005-0000-0000-00003D3B0000}"/>
    <cellStyle name="ปกติ 6 4 2 2 2 2 4" xfId="4912" xr:uid="{00000000-0005-0000-0000-00003E3B0000}"/>
    <cellStyle name="ปกติ 6 4 2 2 2 2 4 2" xfId="10949" xr:uid="{00000000-0005-0000-0000-00003F3B0000}"/>
    <cellStyle name="ปกติ 6 4 2 2 2 2 4 2 2" xfId="18917" xr:uid="{00000000-0005-0000-0000-0000403B0000}"/>
    <cellStyle name="ปกติ 6 4 2 2 2 2 4 3" xfId="14508" xr:uid="{00000000-0005-0000-0000-0000413B0000}"/>
    <cellStyle name="ปกติ 6 4 2 2 2 2 5" xfId="21786" xr:uid="{00000000-0005-0000-0000-0000423B0000}"/>
    <cellStyle name="ปกติ 6 4 2 2 2 3" xfId="3404" xr:uid="{00000000-0005-0000-0000-0000433B0000}"/>
    <cellStyle name="ปกติ 6 4 2 2 2 3 2" xfId="5936" xr:uid="{00000000-0005-0000-0000-0000443B0000}"/>
    <cellStyle name="ปกติ 6 4 2 2 2 3 2 2" xfId="11890" xr:uid="{00000000-0005-0000-0000-0000453B0000}"/>
    <cellStyle name="ปกติ 6 4 2 2 2 3 2 2 2" xfId="19848" xr:uid="{00000000-0005-0000-0000-0000463B0000}"/>
    <cellStyle name="ปกติ 6 4 2 2 2 3 2 3" xfId="15439" xr:uid="{00000000-0005-0000-0000-0000473B0000}"/>
    <cellStyle name="ปกติ 6 4 2 2 2 3 3" xfId="8917" xr:uid="{00000000-0005-0000-0000-0000483B0000}"/>
    <cellStyle name="ปกติ 6 4 2 2 2 3 3 2" xfId="17334" xr:uid="{00000000-0005-0000-0000-0000493B0000}"/>
    <cellStyle name="ปกติ 6 4 2 2 2 3 4" xfId="10028" xr:uid="{00000000-0005-0000-0000-00004A3B0000}"/>
    <cellStyle name="ปกติ 6 4 2 2 2 3 4 2" xfId="18008" xr:uid="{00000000-0005-0000-0000-00004B3B0000}"/>
    <cellStyle name="ปกติ 6 4 2 2 2 3 5" xfId="13595" xr:uid="{00000000-0005-0000-0000-00004C3B0000}"/>
    <cellStyle name="ปกติ 6 4 2 2 2 4" xfId="7375" xr:uid="{00000000-0005-0000-0000-00004D3B0000}"/>
    <cellStyle name="ปกติ 6 4 2 2 2 4 2" xfId="12829" xr:uid="{00000000-0005-0000-0000-00004E3B0000}"/>
    <cellStyle name="ปกติ 6 4 2 2 2 4 2 2" xfId="20780" xr:uid="{00000000-0005-0000-0000-00004F3B0000}"/>
    <cellStyle name="ปกติ 6 4 2 2 2 4 3" xfId="16373" xr:uid="{00000000-0005-0000-0000-0000503B0000}"/>
    <cellStyle name="ปกติ 6 4 2 2 2 5" xfId="4911" xr:uid="{00000000-0005-0000-0000-0000513B0000}"/>
    <cellStyle name="ปกติ 6 4 2 2 2 5 2" xfId="10948" xr:uid="{00000000-0005-0000-0000-0000523B0000}"/>
    <cellStyle name="ปกติ 6 4 2 2 2 5 2 2" xfId="18916" xr:uid="{00000000-0005-0000-0000-0000533B0000}"/>
    <cellStyle name="ปกติ 6 4 2 2 2 5 3" xfId="14507" xr:uid="{00000000-0005-0000-0000-0000543B0000}"/>
    <cellStyle name="ปกติ 6 4 2 2 2 6" xfId="21785" xr:uid="{00000000-0005-0000-0000-0000553B0000}"/>
    <cellStyle name="ปกติ 6 4 2 2 3" xfId="3405" xr:uid="{00000000-0005-0000-0000-0000563B0000}"/>
    <cellStyle name="ปกติ 6 4 2 2 3 2" xfId="3406" xr:uid="{00000000-0005-0000-0000-0000573B0000}"/>
    <cellStyle name="ปกติ 6 4 2 2 3 2 2" xfId="5938" xr:uid="{00000000-0005-0000-0000-0000583B0000}"/>
    <cellStyle name="ปกติ 6 4 2 2 3 2 2 2" xfId="11892" xr:uid="{00000000-0005-0000-0000-0000593B0000}"/>
    <cellStyle name="ปกติ 6 4 2 2 3 2 2 2 2" xfId="19850" xr:uid="{00000000-0005-0000-0000-00005A3B0000}"/>
    <cellStyle name="ปกติ 6 4 2 2 3 2 2 3" xfId="15441" xr:uid="{00000000-0005-0000-0000-00005B3B0000}"/>
    <cellStyle name="ปกติ 6 4 2 2 3 2 3" xfId="8918" xr:uid="{00000000-0005-0000-0000-00005C3B0000}"/>
    <cellStyle name="ปกติ 6 4 2 2 3 2 3 2" xfId="17335" xr:uid="{00000000-0005-0000-0000-00005D3B0000}"/>
    <cellStyle name="ปกติ 6 4 2 2 3 2 4" xfId="10029" xr:uid="{00000000-0005-0000-0000-00005E3B0000}"/>
    <cellStyle name="ปกติ 6 4 2 2 3 2 4 2" xfId="18009" xr:uid="{00000000-0005-0000-0000-00005F3B0000}"/>
    <cellStyle name="ปกติ 6 4 2 2 3 2 5" xfId="13596" xr:uid="{00000000-0005-0000-0000-0000603B0000}"/>
    <cellStyle name="ปกติ 6 4 2 2 3 3" xfId="7377" xr:uid="{00000000-0005-0000-0000-0000613B0000}"/>
    <cellStyle name="ปกติ 6 4 2 2 3 3 2" xfId="12831" xr:uid="{00000000-0005-0000-0000-0000623B0000}"/>
    <cellStyle name="ปกติ 6 4 2 2 3 3 2 2" xfId="20782" xr:uid="{00000000-0005-0000-0000-0000633B0000}"/>
    <cellStyle name="ปกติ 6 4 2 2 3 3 3" xfId="16375" xr:uid="{00000000-0005-0000-0000-0000643B0000}"/>
    <cellStyle name="ปกติ 6 4 2 2 3 4" xfId="4913" xr:uid="{00000000-0005-0000-0000-0000653B0000}"/>
    <cellStyle name="ปกติ 6 4 2 2 3 4 2" xfId="10950" xr:uid="{00000000-0005-0000-0000-0000663B0000}"/>
    <cellStyle name="ปกติ 6 4 2 2 3 4 2 2" xfId="18918" xr:uid="{00000000-0005-0000-0000-0000673B0000}"/>
    <cellStyle name="ปกติ 6 4 2 2 3 4 3" xfId="14509" xr:uid="{00000000-0005-0000-0000-0000683B0000}"/>
    <cellStyle name="ปกติ 6 4 2 2 3 5" xfId="21787" xr:uid="{00000000-0005-0000-0000-0000693B0000}"/>
    <cellStyle name="ปกติ 6 4 2 2 4" xfId="3407" xr:uid="{00000000-0005-0000-0000-00006A3B0000}"/>
    <cellStyle name="ปกติ 6 4 2 2 4 2" xfId="5935" xr:uid="{00000000-0005-0000-0000-00006B3B0000}"/>
    <cellStyle name="ปกติ 6 4 2 2 4 2 2" xfId="11889" xr:uid="{00000000-0005-0000-0000-00006C3B0000}"/>
    <cellStyle name="ปกติ 6 4 2 2 4 2 2 2" xfId="19847" xr:uid="{00000000-0005-0000-0000-00006D3B0000}"/>
    <cellStyle name="ปกติ 6 4 2 2 4 2 3" xfId="15438" xr:uid="{00000000-0005-0000-0000-00006E3B0000}"/>
    <cellStyle name="ปกติ 6 4 2 2 4 3" xfId="8919" xr:uid="{00000000-0005-0000-0000-00006F3B0000}"/>
    <cellStyle name="ปกติ 6 4 2 2 4 3 2" xfId="17336" xr:uid="{00000000-0005-0000-0000-0000703B0000}"/>
    <cellStyle name="ปกติ 6 4 2 2 4 4" xfId="10030" xr:uid="{00000000-0005-0000-0000-0000713B0000}"/>
    <cellStyle name="ปกติ 6 4 2 2 4 4 2" xfId="18010" xr:uid="{00000000-0005-0000-0000-0000723B0000}"/>
    <cellStyle name="ปกติ 6 4 2 2 4 5" xfId="13597" xr:uid="{00000000-0005-0000-0000-0000733B0000}"/>
    <cellStyle name="ปกติ 6 4 2 2 5" xfId="7374" xr:uid="{00000000-0005-0000-0000-0000743B0000}"/>
    <cellStyle name="ปกติ 6 4 2 2 5 2" xfId="12828" xr:uid="{00000000-0005-0000-0000-0000753B0000}"/>
    <cellStyle name="ปกติ 6 4 2 2 5 2 2" xfId="20779" xr:uid="{00000000-0005-0000-0000-0000763B0000}"/>
    <cellStyle name="ปกติ 6 4 2 2 5 3" xfId="16372" xr:uid="{00000000-0005-0000-0000-0000773B0000}"/>
    <cellStyle name="ปกติ 6 4 2 2 6" xfId="4910" xr:uid="{00000000-0005-0000-0000-0000783B0000}"/>
    <cellStyle name="ปกติ 6 4 2 2 6 2" xfId="10947" xr:uid="{00000000-0005-0000-0000-0000793B0000}"/>
    <cellStyle name="ปกติ 6 4 2 2 6 2 2" xfId="18915" xr:uid="{00000000-0005-0000-0000-00007A3B0000}"/>
    <cellStyle name="ปกติ 6 4 2 2 6 3" xfId="14506" xr:uid="{00000000-0005-0000-0000-00007B3B0000}"/>
    <cellStyle name="ปกติ 6 4 2 2 7" xfId="21784" xr:uid="{00000000-0005-0000-0000-00007C3B0000}"/>
    <cellStyle name="ปกติ 6 4 2 3" xfId="3408" xr:uid="{00000000-0005-0000-0000-00007D3B0000}"/>
    <cellStyle name="ปกติ 6 4 2 3 2" xfId="3409" xr:uid="{00000000-0005-0000-0000-00007E3B0000}"/>
    <cellStyle name="ปกติ 6 4 2 3 2 2" xfId="3410" xr:uid="{00000000-0005-0000-0000-00007F3B0000}"/>
    <cellStyle name="ปกติ 6 4 2 3 2 2 2" xfId="3411" xr:uid="{00000000-0005-0000-0000-0000803B0000}"/>
    <cellStyle name="ปกติ 6 4 2 3 2 2 2 2" xfId="5941" xr:uid="{00000000-0005-0000-0000-0000813B0000}"/>
    <cellStyle name="ปกติ 6 4 2 3 2 2 2 2 2" xfId="11895" xr:uid="{00000000-0005-0000-0000-0000823B0000}"/>
    <cellStyle name="ปกติ 6 4 2 3 2 2 2 2 2 2" xfId="19853" xr:uid="{00000000-0005-0000-0000-0000833B0000}"/>
    <cellStyle name="ปกติ 6 4 2 3 2 2 2 2 3" xfId="15444" xr:uid="{00000000-0005-0000-0000-0000843B0000}"/>
    <cellStyle name="ปกติ 6 4 2 3 2 2 2 3" xfId="8920" xr:uid="{00000000-0005-0000-0000-0000853B0000}"/>
    <cellStyle name="ปกติ 6 4 2 3 2 2 2 3 2" xfId="17337" xr:uid="{00000000-0005-0000-0000-0000863B0000}"/>
    <cellStyle name="ปกติ 6 4 2 3 2 2 2 4" xfId="10031" xr:uid="{00000000-0005-0000-0000-0000873B0000}"/>
    <cellStyle name="ปกติ 6 4 2 3 2 2 2 4 2" xfId="18011" xr:uid="{00000000-0005-0000-0000-0000883B0000}"/>
    <cellStyle name="ปกติ 6 4 2 3 2 2 2 5" xfId="13598" xr:uid="{00000000-0005-0000-0000-0000893B0000}"/>
    <cellStyle name="ปกติ 6 4 2 3 2 2 3" xfId="7380" xr:uid="{00000000-0005-0000-0000-00008A3B0000}"/>
    <cellStyle name="ปกติ 6 4 2 3 2 2 3 2" xfId="12834" xr:uid="{00000000-0005-0000-0000-00008B3B0000}"/>
    <cellStyle name="ปกติ 6 4 2 3 2 2 3 2 2" xfId="20785" xr:uid="{00000000-0005-0000-0000-00008C3B0000}"/>
    <cellStyle name="ปกติ 6 4 2 3 2 2 3 3" xfId="16378" xr:uid="{00000000-0005-0000-0000-00008D3B0000}"/>
    <cellStyle name="ปกติ 6 4 2 3 2 2 4" xfId="4916" xr:uid="{00000000-0005-0000-0000-00008E3B0000}"/>
    <cellStyle name="ปกติ 6 4 2 3 2 2 4 2" xfId="10953" xr:uid="{00000000-0005-0000-0000-00008F3B0000}"/>
    <cellStyle name="ปกติ 6 4 2 3 2 2 4 2 2" xfId="18921" xr:uid="{00000000-0005-0000-0000-0000903B0000}"/>
    <cellStyle name="ปกติ 6 4 2 3 2 2 4 3" xfId="14512" xr:uid="{00000000-0005-0000-0000-0000913B0000}"/>
    <cellStyle name="ปกติ 6 4 2 3 2 2 5" xfId="21790" xr:uid="{00000000-0005-0000-0000-0000923B0000}"/>
    <cellStyle name="ปกติ 6 4 2 3 2 3" xfId="3412" xr:uid="{00000000-0005-0000-0000-0000933B0000}"/>
    <cellStyle name="ปกติ 6 4 2 3 2 3 2" xfId="5940" xr:uid="{00000000-0005-0000-0000-0000943B0000}"/>
    <cellStyle name="ปกติ 6 4 2 3 2 3 2 2" xfId="11894" xr:uid="{00000000-0005-0000-0000-0000953B0000}"/>
    <cellStyle name="ปกติ 6 4 2 3 2 3 2 2 2" xfId="19852" xr:uid="{00000000-0005-0000-0000-0000963B0000}"/>
    <cellStyle name="ปกติ 6 4 2 3 2 3 2 3" xfId="15443" xr:uid="{00000000-0005-0000-0000-0000973B0000}"/>
    <cellStyle name="ปกติ 6 4 2 3 2 3 3" xfId="8921" xr:uid="{00000000-0005-0000-0000-0000983B0000}"/>
    <cellStyle name="ปกติ 6 4 2 3 2 3 3 2" xfId="17338" xr:uid="{00000000-0005-0000-0000-0000993B0000}"/>
    <cellStyle name="ปกติ 6 4 2 3 2 3 4" xfId="10032" xr:uid="{00000000-0005-0000-0000-00009A3B0000}"/>
    <cellStyle name="ปกติ 6 4 2 3 2 3 4 2" xfId="18012" xr:uid="{00000000-0005-0000-0000-00009B3B0000}"/>
    <cellStyle name="ปกติ 6 4 2 3 2 3 5" xfId="13599" xr:uid="{00000000-0005-0000-0000-00009C3B0000}"/>
    <cellStyle name="ปกติ 6 4 2 3 2 4" xfId="7379" xr:uid="{00000000-0005-0000-0000-00009D3B0000}"/>
    <cellStyle name="ปกติ 6 4 2 3 2 4 2" xfId="12833" xr:uid="{00000000-0005-0000-0000-00009E3B0000}"/>
    <cellStyle name="ปกติ 6 4 2 3 2 4 2 2" xfId="20784" xr:uid="{00000000-0005-0000-0000-00009F3B0000}"/>
    <cellStyle name="ปกติ 6 4 2 3 2 4 3" xfId="16377" xr:uid="{00000000-0005-0000-0000-0000A03B0000}"/>
    <cellStyle name="ปกติ 6 4 2 3 2 5" xfId="4915" xr:uid="{00000000-0005-0000-0000-0000A13B0000}"/>
    <cellStyle name="ปกติ 6 4 2 3 2 5 2" xfId="10952" xr:uid="{00000000-0005-0000-0000-0000A23B0000}"/>
    <cellStyle name="ปกติ 6 4 2 3 2 5 2 2" xfId="18920" xr:uid="{00000000-0005-0000-0000-0000A33B0000}"/>
    <cellStyle name="ปกติ 6 4 2 3 2 5 3" xfId="14511" xr:uid="{00000000-0005-0000-0000-0000A43B0000}"/>
    <cellStyle name="ปกติ 6 4 2 3 2 6" xfId="21789" xr:uid="{00000000-0005-0000-0000-0000A53B0000}"/>
    <cellStyle name="ปกติ 6 4 2 3 3" xfId="3413" xr:uid="{00000000-0005-0000-0000-0000A63B0000}"/>
    <cellStyle name="ปกติ 6 4 2 3 3 2" xfId="3414" xr:uid="{00000000-0005-0000-0000-0000A73B0000}"/>
    <cellStyle name="ปกติ 6 4 2 3 3 2 2" xfId="5942" xr:uid="{00000000-0005-0000-0000-0000A83B0000}"/>
    <cellStyle name="ปกติ 6 4 2 3 3 2 2 2" xfId="11896" xr:uid="{00000000-0005-0000-0000-0000A93B0000}"/>
    <cellStyle name="ปกติ 6 4 2 3 3 2 2 2 2" xfId="19854" xr:uid="{00000000-0005-0000-0000-0000AA3B0000}"/>
    <cellStyle name="ปกติ 6 4 2 3 3 2 2 3" xfId="15445" xr:uid="{00000000-0005-0000-0000-0000AB3B0000}"/>
    <cellStyle name="ปกติ 6 4 2 3 3 2 3" xfId="8922" xr:uid="{00000000-0005-0000-0000-0000AC3B0000}"/>
    <cellStyle name="ปกติ 6 4 2 3 3 2 3 2" xfId="17339" xr:uid="{00000000-0005-0000-0000-0000AD3B0000}"/>
    <cellStyle name="ปกติ 6 4 2 3 3 2 4" xfId="10033" xr:uid="{00000000-0005-0000-0000-0000AE3B0000}"/>
    <cellStyle name="ปกติ 6 4 2 3 3 2 4 2" xfId="18013" xr:uid="{00000000-0005-0000-0000-0000AF3B0000}"/>
    <cellStyle name="ปกติ 6 4 2 3 3 2 5" xfId="13600" xr:uid="{00000000-0005-0000-0000-0000B03B0000}"/>
    <cellStyle name="ปกติ 6 4 2 3 3 3" xfId="7381" xr:uid="{00000000-0005-0000-0000-0000B13B0000}"/>
    <cellStyle name="ปกติ 6 4 2 3 3 3 2" xfId="12835" xr:uid="{00000000-0005-0000-0000-0000B23B0000}"/>
    <cellStyle name="ปกติ 6 4 2 3 3 3 2 2" xfId="20786" xr:uid="{00000000-0005-0000-0000-0000B33B0000}"/>
    <cellStyle name="ปกติ 6 4 2 3 3 3 3" xfId="16379" xr:uid="{00000000-0005-0000-0000-0000B43B0000}"/>
    <cellStyle name="ปกติ 6 4 2 3 3 4" xfId="4917" xr:uid="{00000000-0005-0000-0000-0000B53B0000}"/>
    <cellStyle name="ปกติ 6 4 2 3 3 4 2" xfId="10954" xr:uid="{00000000-0005-0000-0000-0000B63B0000}"/>
    <cellStyle name="ปกติ 6 4 2 3 3 4 2 2" xfId="18922" xr:uid="{00000000-0005-0000-0000-0000B73B0000}"/>
    <cellStyle name="ปกติ 6 4 2 3 3 4 3" xfId="14513" xr:uid="{00000000-0005-0000-0000-0000B83B0000}"/>
    <cellStyle name="ปกติ 6 4 2 3 3 5" xfId="21791" xr:uid="{00000000-0005-0000-0000-0000B93B0000}"/>
    <cellStyle name="ปกติ 6 4 2 3 4" xfId="3415" xr:uid="{00000000-0005-0000-0000-0000BA3B0000}"/>
    <cellStyle name="ปกติ 6 4 2 3 4 2" xfId="5939" xr:uid="{00000000-0005-0000-0000-0000BB3B0000}"/>
    <cellStyle name="ปกติ 6 4 2 3 4 2 2" xfId="11893" xr:uid="{00000000-0005-0000-0000-0000BC3B0000}"/>
    <cellStyle name="ปกติ 6 4 2 3 4 2 2 2" xfId="19851" xr:uid="{00000000-0005-0000-0000-0000BD3B0000}"/>
    <cellStyle name="ปกติ 6 4 2 3 4 2 3" xfId="15442" xr:uid="{00000000-0005-0000-0000-0000BE3B0000}"/>
    <cellStyle name="ปกติ 6 4 2 3 4 3" xfId="8923" xr:uid="{00000000-0005-0000-0000-0000BF3B0000}"/>
    <cellStyle name="ปกติ 6 4 2 3 4 3 2" xfId="17340" xr:uid="{00000000-0005-0000-0000-0000C03B0000}"/>
    <cellStyle name="ปกติ 6 4 2 3 4 4" xfId="10034" xr:uid="{00000000-0005-0000-0000-0000C13B0000}"/>
    <cellStyle name="ปกติ 6 4 2 3 4 4 2" xfId="18014" xr:uid="{00000000-0005-0000-0000-0000C23B0000}"/>
    <cellStyle name="ปกติ 6 4 2 3 4 5" xfId="13601" xr:uid="{00000000-0005-0000-0000-0000C33B0000}"/>
    <cellStyle name="ปกติ 6 4 2 3 5" xfId="7378" xr:uid="{00000000-0005-0000-0000-0000C43B0000}"/>
    <cellStyle name="ปกติ 6 4 2 3 5 2" xfId="12832" xr:uid="{00000000-0005-0000-0000-0000C53B0000}"/>
    <cellStyle name="ปกติ 6 4 2 3 5 2 2" xfId="20783" xr:uid="{00000000-0005-0000-0000-0000C63B0000}"/>
    <cellStyle name="ปกติ 6 4 2 3 5 3" xfId="16376" xr:uid="{00000000-0005-0000-0000-0000C73B0000}"/>
    <cellStyle name="ปกติ 6 4 2 3 6" xfId="4914" xr:uid="{00000000-0005-0000-0000-0000C83B0000}"/>
    <cellStyle name="ปกติ 6 4 2 3 6 2" xfId="10951" xr:uid="{00000000-0005-0000-0000-0000C93B0000}"/>
    <cellStyle name="ปกติ 6 4 2 3 6 2 2" xfId="18919" xr:uid="{00000000-0005-0000-0000-0000CA3B0000}"/>
    <cellStyle name="ปกติ 6 4 2 3 6 3" xfId="14510" xr:uid="{00000000-0005-0000-0000-0000CB3B0000}"/>
    <cellStyle name="ปกติ 6 4 2 3 7" xfId="21788" xr:uid="{00000000-0005-0000-0000-0000CC3B0000}"/>
    <cellStyle name="ปกติ 6 4 2 4" xfId="3416" xr:uid="{00000000-0005-0000-0000-0000CD3B0000}"/>
    <cellStyle name="ปกติ 6 4 2 4 2" xfId="3417" xr:uid="{00000000-0005-0000-0000-0000CE3B0000}"/>
    <cellStyle name="ปกติ 6 4 2 4 2 2" xfId="3418" xr:uid="{00000000-0005-0000-0000-0000CF3B0000}"/>
    <cellStyle name="ปกติ 6 4 2 4 2 2 2" xfId="3419" xr:uid="{00000000-0005-0000-0000-0000D03B0000}"/>
    <cellStyle name="ปกติ 6 4 2 4 2 2 2 2" xfId="5945" xr:uid="{00000000-0005-0000-0000-0000D13B0000}"/>
    <cellStyle name="ปกติ 6 4 2 4 2 2 2 2 2" xfId="11899" xr:uid="{00000000-0005-0000-0000-0000D23B0000}"/>
    <cellStyle name="ปกติ 6 4 2 4 2 2 2 2 2 2" xfId="19857" xr:uid="{00000000-0005-0000-0000-0000D33B0000}"/>
    <cellStyle name="ปกติ 6 4 2 4 2 2 2 2 3" xfId="15448" xr:uid="{00000000-0005-0000-0000-0000D43B0000}"/>
    <cellStyle name="ปกติ 6 4 2 4 2 2 2 3" xfId="8924" xr:uid="{00000000-0005-0000-0000-0000D53B0000}"/>
    <cellStyle name="ปกติ 6 4 2 4 2 2 2 3 2" xfId="17341" xr:uid="{00000000-0005-0000-0000-0000D63B0000}"/>
    <cellStyle name="ปกติ 6 4 2 4 2 2 2 4" xfId="10035" xr:uid="{00000000-0005-0000-0000-0000D73B0000}"/>
    <cellStyle name="ปกติ 6 4 2 4 2 2 2 4 2" xfId="18015" xr:uid="{00000000-0005-0000-0000-0000D83B0000}"/>
    <cellStyle name="ปกติ 6 4 2 4 2 2 2 5" xfId="13602" xr:uid="{00000000-0005-0000-0000-0000D93B0000}"/>
    <cellStyle name="ปกติ 6 4 2 4 2 2 3" xfId="7384" xr:uid="{00000000-0005-0000-0000-0000DA3B0000}"/>
    <cellStyle name="ปกติ 6 4 2 4 2 2 3 2" xfId="12838" xr:uid="{00000000-0005-0000-0000-0000DB3B0000}"/>
    <cellStyle name="ปกติ 6 4 2 4 2 2 3 2 2" xfId="20789" xr:uid="{00000000-0005-0000-0000-0000DC3B0000}"/>
    <cellStyle name="ปกติ 6 4 2 4 2 2 3 3" xfId="16382" xr:uid="{00000000-0005-0000-0000-0000DD3B0000}"/>
    <cellStyle name="ปกติ 6 4 2 4 2 2 4" xfId="4920" xr:uid="{00000000-0005-0000-0000-0000DE3B0000}"/>
    <cellStyle name="ปกติ 6 4 2 4 2 2 4 2" xfId="10957" xr:uid="{00000000-0005-0000-0000-0000DF3B0000}"/>
    <cellStyle name="ปกติ 6 4 2 4 2 2 4 2 2" xfId="18925" xr:uid="{00000000-0005-0000-0000-0000E03B0000}"/>
    <cellStyle name="ปกติ 6 4 2 4 2 2 4 3" xfId="14516" xr:uid="{00000000-0005-0000-0000-0000E13B0000}"/>
    <cellStyle name="ปกติ 6 4 2 4 2 2 5" xfId="21794" xr:uid="{00000000-0005-0000-0000-0000E23B0000}"/>
    <cellStyle name="ปกติ 6 4 2 4 2 3" xfId="3420" xr:uid="{00000000-0005-0000-0000-0000E33B0000}"/>
    <cellStyle name="ปกติ 6 4 2 4 2 3 2" xfId="5944" xr:uid="{00000000-0005-0000-0000-0000E43B0000}"/>
    <cellStyle name="ปกติ 6 4 2 4 2 3 2 2" xfId="11898" xr:uid="{00000000-0005-0000-0000-0000E53B0000}"/>
    <cellStyle name="ปกติ 6 4 2 4 2 3 2 2 2" xfId="19856" xr:uid="{00000000-0005-0000-0000-0000E63B0000}"/>
    <cellStyle name="ปกติ 6 4 2 4 2 3 2 3" xfId="15447" xr:uid="{00000000-0005-0000-0000-0000E73B0000}"/>
    <cellStyle name="ปกติ 6 4 2 4 2 3 3" xfId="8925" xr:uid="{00000000-0005-0000-0000-0000E83B0000}"/>
    <cellStyle name="ปกติ 6 4 2 4 2 3 3 2" xfId="17342" xr:uid="{00000000-0005-0000-0000-0000E93B0000}"/>
    <cellStyle name="ปกติ 6 4 2 4 2 3 4" xfId="10036" xr:uid="{00000000-0005-0000-0000-0000EA3B0000}"/>
    <cellStyle name="ปกติ 6 4 2 4 2 3 4 2" xfId="18016" xr:uid="{00000000-0005-0000-0000-0000EB3B0000}"/>
    <cellStyle name="ปกติ 6 4 2 4 2 3 5" xfId="13603" xr:uid="{00000000-0005-0000-0000-0000EC3B0000}"/>
    <cellStyle name="ปกติ 6 4 2 4 2 4" xfId="7383" xr:uid="{00000000-0005-0000-0000-0000ED3B0000}"/>
    <cellStyle name="ปกติ 6 4 2 4 2 4 2" xfId="12837" xr:uid="{00000000-0005-0000-0000-0000EE3B0000}"/>
    <cellStyle name="ปกติ 6 4 2 4 2 4 2 2" xfId="20788" xr:uid="{00000000-0005-0000-0000-0000EF3B0000}"/>
    <cellStyle name="ปกติ 6 4 2 4 2 4 3" xfId="16381" xr:uid="{00000000-0005-0000-0000-0000F03B0000}"/>
    <cellStyle name="ปกติ 6 4 2 4 2 5" xfId="4919" xr:uid="{00000000-0005-0000-0000-0000F13B0000}"/>
    <cellStyle name="ปกติ 6 4 2 4 2 5 2" xfId="10956" xr:uid="{00000000-0005-0000-0000-0000F23B0000}"/>
    <cellStyle name="ปกติ 6 4 2 4 2 5 2 2" xfId="18924" xr:uid="{00000000-0005-0000-0000-0000F33B0000}"/>
    <cellStyle name="ปกติ 6 4 2 4 2 5 3" xfId="14515" xr:uid="{00000000-0005-0000-0000-0000F43B0000}"/>
    <cellStyle name="ปกติ 6 4 2 4 2 6" xfId="21793" xr:uid="{00000000-0005-0000-0000-0000F53B0000}"/>
    <cellStyle name="ปกติ 6 4 2 4 3" xfId="3421" xr:uid="{00000000-0005-0000-0000-0000F63B0000}"/>
    <cellStyle name="ปกติ 6 4 2 4 3 2" xfId="3422" xr:uid="{00000000-0005-0000-0000-0000F73B0000}"/>
    <cellStyle name="ปกติ 6 4 2 4 3 2 2" xfId="5946" xr:uid="{00000000-0005-0000-0000-0000F83B0000}"/>
    <cellStyle name="ปกติ 6 4 2 4 3 2 2 2" xfId="11900" xr:uid="{00000000-0005-0000-0000-0000F93B0000}"/>
    <cellStyle name="ปกติ 6 4 2 4 3 2 2 2 2" xfId="19858" xr:uid="{00000000-0005-0000-0000-0000FA3B0000}"/>
    <cellStyle name="ปกติ 6 4 2 4 3 2 2 3" xfId="15449" xr:uid="{00000000-0005-0000-0000-0000FB3B0000}"/>
    <cellStyle name="ปกติ 6 4 2 4 3 2 3" xfId="8926" xr:uid="{00000000-0005-0000-0000-0000FC3B0000}"/>
    <cellStyle name="ปกติ 6 4 2 4 3 2 3 2" xfId="17343" xr:uid="{00000000-0005-0000-0000-0000FD3B0000}"/>
    <cellStyle name="ปกติ 6 4 2 4 3 2 4" xfId="10037" xr:uid="{00000000-0005-0000-0000-0000FE3B0000}"/>
    <cellStyle name="ปกติ 6 4 2 4 3 2 4 2" xfId="18017" xr:uid="{00000000-0005-0000-0000-0000FF3B0000}"/>
    <cellStyle name="ปกติ 6 4 2 4 3 2 5" xfId="13604" xr:uid="{00000000-0005-0000-0000-0000003C0000}"/>
    <cellStyle name="ปกติ 6 4 2 4 3 3" xfId="7385" xr:uid="{00000000-0005-0000-0000-0000013C0000}"/>
    <cellStyle name="ปกติ 6 4 2 4 3 3 2" xfId="12839" xr:uid="{00000000-0005-0000-0000-0000023C0000}"/>
    <cellStyle name="ปกติ 6 4 2 4 3 3 2 2" xfId="20790" xr:uid="{00000000-0005-0000-0000-0000033C0000}"/>
    <cellStyle name="ปกติ 6 4 2 4 3 3 3" xfId="16383" xr:uid="{00000000-0005-0000-0000-0000043C0000}"/>
    <cellStyle name="ปกติ 6 4 2 4 3 4" xfId="4921" xr:uid="{00000000-0005-0000-0000-0000053C0000}"/>
    <cellStyle name="ปกติ 6 4 2 4 3 4 2" xfId="10958" xr:uid="{00000000-0005-0000-0000-0000063C0000}"/>
    <cellStyle name="ปกติ 6 4 2 4 3 4 2 2" xfId="18926" xr:uid="{00000000-0005-0000-0000-0000073C0000}"/>
    <cellStyle name="ปกติ 6 4 2 4 3 4 3" xfId="14517" xr:uid="{00000000-0005-0000-0000-0000083C0000}"/>
    <cellStyle name="ปกติ 6 4 2 4 3 5" xfId="21795" xr:uid="{00000000-0005-0000-0000-0000093C0000}"/>
    <cellStyle name="ปกติ 6 4 2 4 4" xfId="3423" xr:uid="{00000000-0005-0000-0000-00000A3C0000}"/>
    <cellStyle name="ปกติ 6 4 2 4 4 2" xfId="5943" xr:uid="{00000000-0005-0000-0000-00000B3C0000}"/>
    <cellStyle name="ปกติ 6 4 2 4 4 2 2" xfId="11897" xr:uid="{00000000-0005-0000-0000-00000C3C0000}"/>
    <cellStyle name="ปกติ 6 4 2 4 4 2 2 2" xfId="19855" xr:uid="{00000000-0005-0000-0000-00000D3C0000}"/>
    <cellStyle name="ปกติ 6 4 2 4 4 2 3" xfId="15446" xr:uid="{00000000-0005-0000-0000-00000E3C0000}"/>
    <cellStyle name="ปกติ 6 4 2 4 4 3" xfId="8927" xr:uid="{00000000-0005-0000-0000-00000F3C0000}"/>
    <cellStyle name="ปกติ 6 4 2 4 4 3 2" xfId="17344" xr:uid="{00000000-0005-0000-0000-0000103C0000}"/>
    <cellStyle name="ปกติ 6 4 2 4 4 4" xfId="10038" xr:uid="{00000000-0005-0000-0000-0000113C0000}"/>
    <cellStyle name="ปกติ 6 4 2 4 4 4 2" xfId="18018" xr:uid="{00000000-0005-0000-0000-0000123C0000}"/>
    <cellStyle name="ปกติ 6 4 2 4 4 5" xfId="13605" xr:uid="{00000000-0005-0000-0000-0000133C0000}"/>
    <cellStyle name="ปกติ 6 4 2 4 5" xfId="7382" xr:uid="{00000000-0005-0000-0000-0000143C0000}"/>
    <cellStyle name="ปกติ 6 4 2 4 5 2" xfId="12836" xr:uid="{00000000-0005-0000-0000-0000153C0000}"/>
    <cellStyle name="ปกติ 6 4 2 4 5 2 2" xfId="20787" xr:uid="{00000000-0005-0000-0000-0000163C0000}"/>
    <cellStyle name="ปกติ 6 4 2 4 5 3" xfId="16380" xr:uid="{00000000-0005-0000-0000-0000173C0000}"/>
    <cellStyle name="ปกติ 6 4 2 4 6" xfId="4918" xr:uid="{00000000-0005-0000-0000-0000183C0000}"/>
    <cellStyle name="ปกติ 6 4 2 4 6 2" xfId="10955" xr:uid="{00000000-0005-0000-0000-0000193C0000}"/>
    <cellStyle name="ปกติ 6 4 2 4 6 2 2" xfId="18923" xr:uid="{00000000-0005-0000-0000-00001A3C0000}"/>
    <cellStyle name="ปกติ 6 4 2 4 6 3" xfId="14514" xr:uid="{00000000-0005-0000-0000-00001B3C0000}"/>
    <cellStyle name="ปกติ 6 4 2 4 7" xfId="21792" xr:uid="{00000000-0005-0000-0000-00001C3C0000}"/>
    <cellStyle name="ปกติ 6 4 2 5" xfId="3424" xr:uid="{00000000-0005-0000-0000-00001D3C0000}"/>
    <cellStyle name="ปกติ 6 4 2 5 2" xfId="3425" xr:uid="{00000000-0005-0000-0000-00001E3C0000}"/>
    <cellStyle name="ปกติ 6 4 2 5 2 2" xfId="3426" xr:uid="{00000000-0005-0000-0000-00001F3C0000}"/>
    <cellStyle name="ปกติ 6 4 2 5 2 2 2" xfId="5948" xr:uid="{00000000-0005-0000-0000-0000203C0000}"/>
    <cellStyle name="ปกติ 6 4 2 5 2 2 2 2" xfId="11902" xr:uid="{00000000-0005-0000-0000-0000213C0000}"/>
    <cellStyle name="ปกติ 6 4 2 5 2 2 2 2 2" xfId="19860" xr:uid="{00000000-0005-0000-0000-0000223C0000}"/>
    <cellStyle name="ปกติ 6 4 2 5 2 2 2 3" xfId="15451" xr:uid="{00000000-0005-0000-0000-0000233C0000}"/>
    <cellStyle name="ปกติ 6 4 2 5 2 2 3" xfId="8928" xr:uid="{00000000-0005-0000-0000-0000243C0000}"/>
    <cellStyle name="ปกติ 6 4 2 5 2 2 3 2" xfId="17345" xr:uid="{00000000-0005-0000-0000-0000253C0000}"/>
    <cellStyle name="ปกติ 6 4 2 5 2 2 4" xfId="10039" xr:uid="{00000000-0005-0000-0000-0000263C0000}"/>
    <cellStyle name="ปกติ 6 4 2 5 2 2 4 2" xfId="18019" xr:uid="{00000000-0005-0000-0000-0000273C0000}"/>
    <cellStyle name="ปกติ 6 4 2 5 2 2 5" xfId="13606" xr:uid="{00000000-0005-0000-0000-0000283C0000}"/>
    <cellStyle name="ปกติ 6 4 2 5 2 3" xfId="7387" xr:uid="{00000000-0005-0000-0000-0000293C0000}"/>
    <cellStyle name="ปกติ 6 4 2 5 2 3 2" xfId="12841" xr:uid="{00000000-0005-0000-0000-00002A3C0000}"/>
    <cellStyle name="ปกติ 6 4 2 5 2 3 2 2" xfId="20792" xr:uid="{00000000-0005-0000-0000-00002B3C0000}"/>
    <cellStyle name="ปกติ 6 4 2 5 2 3 3" xfId="16385" xr:uid="{00000000-0005-0000-0000-00002C3C0000}"/>
    <cellStyle name="ปกติ 6 4 2 5 2 4" xfId="4923" xr:uid="{00000000-0005-0000-0000-00002D3C0000}"/>
    <cellStyle name="ปกติ 6 4 2 5 2 4 2" xfId="10960" xr:uid="{00000000-0005-0000-0000-00002E3C0000}"/>
    <cellStyle name="ปกติ 6 4 2 5 2 4 2 2" xfId="18928" xr:uid="{00000000-0005-0000-0000-00002F3C0000}"/>
    <cellStyle name="ปกติ 6 4 2 5 2 4 3" xfId="14519" xr:uid="{00000000-0005-0000-0000-0000303C0000}"/>
    <cellStyle name="ปกติ 6 4 2 5 2 5" xfId="21797" xr:uid="{00000000-0005-0000-0000-0000313C0000}"/>
    <cellStyle name="ปกติ 6 4 2 5 3" xfId="3427" xr:uid="{00000000-0005-0000-0000-0000323C0000}"/>
    <cellStyle name="ปกติ 6 4 2 5 3 2" xfId="5947" xr:uid="{00000000-0005-0000-0000-0000333C0000}"/>
    <cellStyle name="ปกติ 6 4 2 5 3 2 2" xfId="11901" xr:uid="{00000000-0005-0000-0000-0000343C0000}"/>
    <cellStyle name="ปกติ 6 4 2 5 3 2 2 2" xfId="19859" xr:uid="{00000000-0005-0000-0000-0000353C0000}"/>
    <cellStyle name="ปกติ 6 4 2 5 3 2 3" xfId="15450" xr:uid="{00000000-0005-0000-0000-0000363C0000}"/>
    <cellStyle name="ปกติ 6 4 2 5 3 3" xfId="8929" xr:uid="{00000000-0005-0000-0000-0000373C0000}"/>
    <cellStyle name="ปกติ 6 4 2 5 3 3 2" xfId="17346" xr:uid="{00000000-0005-0000-0000-0000383C0000}"/>
    <cellStyle name="ปกติ 6 4 2 5 3 4" xfId="10040" xr:uid="{00000000-0005-0000-0000-0000393C0000}"/>
    <cellStyle name="ปกติ 6 4 2 5 3 4 2" xfId="18020" xr:uid="{00000000-0005-0000-0000-00003A3C0000}"/>
    <cellStyle name="ปกติ 6 4 2 5 3 5" xfId="13607" xr:uid="{00000000-0005-0000-0000-00003B3C0000}"/>
    <cellStyle name="ปกติ 6 4 2 5 4" xfId="7386" xr:uid="{00000000-0005-0000-0000-00003C3C0000}"/>
    <cellStyle name="ปกติ 6 4 2 5 4 2" xfId="12840" xr:uid="{00000000-0005-0000-0000-00003D3C0000}"/>
    <cellStyle name="ปกติ 6 4 2 5 4 2 2" xfId="20791" xr:uid="{00000000-0005-0000-0000-00003E3C0000}"/>
    <cellStyle name="ปกติ 6 4 2 5 4 3" xfId="16384" xr:uid="{00000000-0005-0000-0000-00003F3C0000}"/>
    <cellStyle name="ปกติ 6 4 2 5 5" xfId="4922" xr:uid="{00000000-0005-0000-0000-0000403C0000}"/>
    <cellStyle name="ปกติ 6 4 2 5 5 2" xfId="10959" xr:uid="{00000000-0005-0000-0000-0000413C0000}"/>
    <cellStyle name="ปกติ 6 4 2 5 5 2 2" xfId="18927" xr:uid="{00000000-0005-0000-0000-0000423C0000}"/>
    <cellStyle name="ปกติ 6 4 2 5 5 3" xfId="14518" xr:uid="{00000000-0005-0000-0000-0000433C0000}"/>
    <cellStyle name="ปกติ 6 4 2 5 6" xfId="21796" xr:uid="{00000000-0005-0000-0000-0000443C0000}"/>
    <cellStyle name="ปกติ 6 4 2 6" xfId="3428" xr:uid="{00000000-0005-0000-0000-0000453C0000}"/>
    <cellStyle name="ปกติ 6 4 2 6 2" xfId="3429" xr:uid="{00000000-0005-0000-0000-0000463C0000}"/>
    <cellStyle name="ปกติ 6 4 2 6 2 2" xfId="3430" xr:uid="{00000000-0005-0000-0000-0000473C0000}"/>
    <cellStyle name="ปกติ 6 4 2 6 2 2 2" xfId="5950" xr:uid="{00000000-0005-0000-0000-0000483C0000}"/>
    <cellStyle name="ปกติ 6 4 2 6 2 2 2 2" xfId="11904" xr:uid="{00000000-0005-0000-0000-0000493C0000}"/>
    <cellStyle name="ปกติ 6 4 2 6 2 2 2 2 2" xfId="19862" xr:uid="{00000000-0005-0000-0000-00004A3C0000}"/>
    <cellStyle name="ปกติ 6 4 2 6 2 2 2 3" xfId="15453" xr:uid="{00000000-0005-0000-0000-00004B3C0000}"/>
    <cellStyle name="ปกติ 6 4 2 6 2 2 3" xfId="8930" xr:uid="{00000000-0005-0000-0000-00004C3C0000}"/>
    <cellStyle name="ปกติ 6 4 2 6 2 2 3 2" xfId="17347" xr:uid="{00000000-0005-0000-0000-00004D3C0000}"/>
    <cellStyle name="ปกติ 6 4 2 6 2 2 4" xfId="10041" xr:uid="{00000000-0005-0000-0000-00004E3C0000}"/>
    <cellStyle name="ปกติ 6 4 2 6 2 2 4 2" xfId="18021" xr:uid="{00000000-0005-0000-0000-00004F3C0000}"/>
    <cellStyle name="ปกติ 6 4 2 6 2 2 5" xfId="13608" xr:uid="{00000000-0005-0000-0000-0000503C0000}"/>
    <cellStyle name="ปกติ 6 4 2 6 2 3" xfId="7389" xr:uid="{00000000-0005-0000-0000-0000513C0000}"/>
    <cellStyle name="ปกติ 6 4 2 6 2 3 2" xfId="12843" xr:uid="{00000000-0005-0000-0000-0000523C0000}"/>
    <cellStyle name="ปกติ 6 4 2 6 2 3 2 2" xfId="20794" xr:uid="{00000000-0005-0000-0000-0000533C0000}"/>
    <cellStyle name="ปกติ 6 4 2 6 2 3 3" xfId="16387" xr:uid="{00000000-0005-0000-0000-0000543C0000}"/>
    <cellStyle name="ปกติ 6 4 2 6 2 4" xfId="4925" xr:uid="{00000000-0005-0000-0000-0000553C0000}"/>
    <cellStyle name="ปกติ 6 4 2 6 2 4 2" xfId="10962" xr:uid="{00000000-0005-0000-0000-0000563C0000}"/>
    <cellStyle name="ปกติ 6 4 2 6 2 4 2 2" xfId="18930" xr:uid="{00000000-0005-0000-0000-0000573C0000}"/>
    <cellStyle name="ปกติ 6 4 2 6 2 4 3" xfId="14521" xr:uid="{00000000-0005-0000-0000-0000583C0000}"/>
    <cellStyle name="ปกติ 6 4 2 6 2 5" xfId="21799" xr:uid="{00000000-0005-0000-0000-0000593C0000}"/>
    <cellStyle name="ปกติ 6 4 2 6 3" xfId="3431" xr:uid="{00000000-0005-0000-0000-00005A3C0000}"/>
    <cellStyle name="ปกติ 6 4 2 6 3 2" xfId="5949" xr:uid="{00000000-0005-0000-0000-00005B3C0000}"/>
    <cellStyle name="ปกติ 6 4 2 6 3 2 2" xfId="11903" xr:uid="{00000000-0005-0000-0000-00005C3C0000}"/>
    <cellStyle name="ปกติ 6 4 2 6 3 2 2 2" xfId="19861" xr:uid="{00000000-0005-0000-0000-00005D3C0000}"/>
    <cellStyle name="ปกติ 6 4 2 6 3 2 3" xfId="15452" xr:uid="{00000000-0005-0000-0000-00005E3C0000}"/>
    <cellStyle name="ปกติ 6 4 2 6 3 3" xfId="8931" xr:uid="{00000000-0005-0000-0000-00005F3C0000}"/>
    <cellStyle name="ปกติ 6 4 2 6 3 3 2" xfId="17348" xr:uid="{00000000-0005-0000-0000-0000603C0000}"/>
    <cellStyle name="ปกติ 6 4 2 6 3 4" xfId="10042" xr:uid="{00000000-0005-0000-0000-0000613C0000}"/>
    <cellStyle name="ปกติ 6 4 2 6 3 4 2" xfId="18022" xr:uid="{00000000-0005-0000-0000-0000623C0000}"/>
    <cellStyle name="ปกติ 6 4 2 6 3 5" xfId="13609" xr:uid="{00000000-0005-0000-0000-0000633C0000}"/>
    <cellStyle name="ปกติ 6 4 2 6 4" xfId="7388" xr:uid="{00000000-0005-0000-0000-0000643C0000}"/>
    <cellStyle name="ปกติ 6 4 2 6 4 2" xfId="12842" xr:uid="{00000000-0005-0000-0000-0000653C0000}"/>
    <cellStyle name="ปกติ 6 4 2 6 4 2 2" xfId="20793" xr:uid="{00000000-0005-0000-0000-0000663C0000}"/>
    <cellStyle name="ปกติ 6 4 2 6 4 3" xfId="16386" xr:uid="{00000000-0005-0000-0000-0000673C0000}"/>
    <cellStyle name="ปกติ 6 4 2 6 5" xfId="4924" xr:uid="{00000000-0005-0000-0000-0000683C0000}"/>
    <cellStyle name="ปกติ 6 4 2 6 5 2" xfId="10961" xr:uid="{00000000-0005-0000-0000-0000693C0000}"/>
    <cellStyle name="ปกติ 6 4 2 6 5 2 2" xfId="18929" xr:uid="{00000000-0005-0000-0000-00006A3C0000}"/>
    <cellStyle name="ปกติ 6 4 2 6 5 3" xfId="14520" xr:uid="{00000000-0005-0000-0000-00006B3C0000}"/>
    <cellStyle name="ปกติ 6 4 2 6 6" xfId="21798" xr:uid="{00000000-0005-0000-0000-00006C3C0000}"/>
    <cellStyle name="ปกติ 6 4 2 7" xfId="3432" xr:uid="{00000000-0005-0000-0000-00006D3C0000}"/>
    <cellStyle name="ปกติ 6 4 2 7 2" xfId="3433" xr:uid="{00000000-0005-0000-0000-00006E3C0000}"/>
    <cellStyle name="ปกติ 6 4 2 7 2 2" xfId="5951" xr:uid="{00000000-0005-0000-0000-00006F3C0000}"/>
    <cellStyle name="ปกติ 6 4 2 7 2 2 2" xfId="11905" xr:uid="{00000000-0005-0000-0000-0000703C0000}"/>
    <cellStyle name="ปกติ 6 4 2 7 2 2 2 2" xfId="19863" xr:uid="{00000000-0005-0000-0000-0000713C0000}"/>
    <cellStyle name="ปกติ 6 4 2 7 2 2 3" xfId="15454" xr:uid="{00000000-0005-0000-0000-0000723C0000}"/>
    <cellStyle name="ปกติ 6 4 2 7 2 3" xfId="8932" xr:uid="{00000000-0005-0000-0000-0000733C0000}"/>
    <cellStyle name="ปกติ 6 4 2 7 2 3 2" xfId="17349" xr:uid="{00000000-0005-0000-0000-0000743C0000}"/>
    <cellStyle name="ปกติ 6 4 2 7 2 4" xfId="10044" xr:uid="{00000000-0005-0000-0000-0000753C0000}"/>
    <cellStyle name="ปกติ 6 4 2 7 2 4 2" xfId="18023" xr:uid="{00000000-0005-0000-0000-0000763C0000}"/>
    <cellStyle name="ปกติ 6 4 2 7 2 5" xfId="13610" xr:uid="{00000000-0005-0000-0000-0000773C0000}"/>
    <cellStyle name="ปกติ 6 4 2 7 3" xfId="7390" xr:uid="{00000000-0005-0000-0000-0000783C0000}"/>
    <cellStyle name="ปกติ 6 4 2 7 3 2" xfId="12844" xr:uid="{00000000-0005-0000-0000-0000793C0000}"/>
    <cellStyle name="ปกติ 6 4 2 7 3 2 2" xfId="20795" xr:uid="{00000000-0005-0000-0000-00007A3C0000}"/>
    <cellStyle name="ปกติ 6 4 2 7 3 3" xfId="16388" xr:uid="{00000000-0005-0000-0000-00007B3C0000}"/>
    <cellStyle name="ปกติ 6 4 2 7 4" xfId="4926" xr:uid="{00000000-0005-0000-0000-00007C3C0000}"/>
    <cellStyle name="ปกติ 6 4 2 7 4 2" xfId="10963" xr:uid="{00000000-0005-0000-0000-00007D3C0000}"/>
    <cellStyle name="ปกติ 6 4 2 7 4 2 2" xfId="18931" xr:uid="{00000000-0005-0000-0000-00007E3C0000}"/>
    <cellStyle name="ปกติ 6 4 2 7 4 3" xfId="14522" xr:uid="{00000000-0005-0000-0000-00007F3C0000}"/>
    <cellStyle name="ปกติ 6 4 2 7 5" xfId="21800" xr:uid="{00000000-0005-0000-0000-0000803C0000}"/>
    <cellStyle name="ปกติ 6 4 2 8" xfId="3434" xr:uid="{00000000-0005-0000-0000-0000813C0000}"/>
    <cellStyle name="ปกติ 6 4 2 8 2" xfId="5934" xr:uid="{00000000-0005-0000-0000-0000823C0000}"/>
    <cellStyle name="ปกติ 6 4 2 8 2 2" xfId="11888" xr:uid="{00000000-0005-0000-0000-0000833C0000}"/>
    <cellStyle name="ปกติ 6 4 2 8 2 2 2" xfId="19846" xr:uid="{00000000-0005-0000-0000-0000843C0000}"/>
    <cellStyle name="ปกติ 6 4 2 8 2 3" xfId="15437" xr:uid="{00000000-0005-0000-0000-0000853C0000}"/>
    <cellStyle name="ปกติ 6 4 2 8 3" xfId="8933" xr:uid="{00000000-0005-0000-0000-0000863C0000}"/>
    <cellStyle name="ปกติ 6 4 2 8 3 2" xfId="17350" xr:uid="{00000000-0005-0000-0000-0000873C0000}"/>
    <cellStyle name="ปกติ 6 4 2 8 4" xfId="10045" xr:uid="{00000000-0005-0000-0000-0000883C0000}"/>
    <cellStyle name="ปกติ 6 4 2 8 4 2" xfId="18024" xr:uid="{00000000-0005-0000-0000-0000893C0000}"/>
    <cellStyle name="ปกติ 6 4 2 8 5" xfId="13611" xr:uid="{00000000-0005-0000-0000-00008A3C0000}"/>
    <cellStyle name="ปกติ 6 4 2 9" xfId="7373" xr:uid="{00000000-0005-0000-0000-00008B3C0000}"/>
    <cellStyle name="ปกติ 6 4 2 9 2" xfId="12827" xr:uid="{00000000-0005-0000-0000-00008C3C0000}"/>
    <cellStyle name="ปกติ 6 4 2 9 2 2" xfId="20778" xr:uid="{00000000-0005-0000-0000-00008D3C0000}"/>
    <cellStyle name="ปกติ 6 4 2 9 3" xfId="16371" xr:uid="{00000000-0005-0000-0000-00008E3C0000}"/>
    <cellStyle name="ปกติ 6 4 3" xfId="3435" xr:uid="{00000000-0005-0000-0000-00008F3C0000}"/>
    <cellStyle name="ปกติ 6 4 3 2" xfId="3436" xr:uid="{00000000-0005-0000-0000-0000903C0000}"/>
    <cellStyle name="ปกติ 6 4 3 2 2" xfId="3437" xr:uid="{00000000-0005-0000-0000-0000913C0000}"/>
    <cellStyle name="ปกติ 6 4 3 2 2 2" xfId="3438" xr:uid="{00000000-0005-0000-0000-0000923C0000}"/>
    <cellStyle name="ปกติ 6 4 3 2 2 2 2" xfId="5954" xr:uid="{00000000-0005-0000-0000-0000933C0000}"/>
    <cellStyle name="ปกติ 6 4 3 2 2 2 2 2" xfId="11908" xr:uid="{00000000-0005-0000-0000-0000943C0000}"/>
    <cellStyle name="ปกติ 6 4 3 2 2 2 2 2 2" xfId="19866" xr:uid="{00000000-0005-0000-0000-0000953C0000}"/>
    <cellStyle name="ปกติ 6 4 3 2 2 2 2 3" xfId="15457" xr:uid="{00000000-0005-0000-0000-0000963C0000}"/>
    <cellStyle name="ปกติ 6 4 3 2 2 2 3" xfId="8934" xr:uid="{00000000-0005-0000-0000-0000973C0000}"/>
    <cellStyle name="ปกติ 6 4 3 2 2 2 3 2" xfId="17351" xr:uid="{00000000-0005-0000-0000-0000983C0000}"/>
    <cellStyle name="ปกติ 6 4 3 2 2 2 4" xfId="10046" xr:uid="{00000000-0005-0000-0000-0000993C0000}"/>
    <cellStyle name="ปกติ 6 4 3 2 2 2 4 2" xfId="18025" xr:uid="{00000000-0005-0000-0000-00009A3C0000}"/>
    <cellStyle name="ปกติ 6 4 3 2 2 2 5" xfId="13612" xr:uid="{00000000-0005-0000-0000-00009B3C0000}"/>
    <cellStyle name="ปกติ 6 4 3 2 2 3" xfId="7393" xr:uid="{00000000-0005-0000-0000-00009C3C0000}"/>
    <cellStyle name="ปกติ 6 4 3 2 2 3 2" xfId="12847" xr:uid="{00000000-0005-0000-0000-00009D3C0000}"/>
    <cellStyle name="ปกติ 6 4 3 2 2 3 2 2" xfId="20798" xr:uid="{00000000-0005-0000-0000-00009E3C0000}"/>
    <cellStyle name="ปกติ 6 4 3 2 2 3 3" xfId="16391" xr:uid="{00000000-0005-0000-0000-00009F3C0000}"/>
    <cellStyle name="ปกติ 6 4 3 2 2 4" xfId="4929" xr:uid="{00000000-0005-0000-0000-0000A03C0000}"/>
    <cellStyle name="ปกติ 6 4 3 2 2 4 2" xfId="10966" xr:uid="{00000000-0005-0000-0000-0000A13C0000}"/>
    <cellStyle name="ปกติ 6 4 3 2 2 4 2 2" xfId="18934" xr:uid="{00000000-0005-0000-0000-0000A23C0000}"/>
    <cellStyle name="ปกติ 6 4 3 2 2 4 3" xfId="14525" xr:uid="{00000000-0005-0000-0000-0000A33C0000}"/>
    <cellStyle name="ปกติ 6 4 3 2 2 5" xfId="21803" xr:uid="{00000000-0005-0000-0000-0000A43C0000}"/>
    <cellStyle name="ปกติ 6 4 3 2 3" xfId="3439" xr:uid="{00000000-0005-0000-0000-0000A53C0000}"/>
    <cellStyle name="ปกติ 6 4 3 2 3 2" xfId="5953" xr:uid="{00000000-0005-0000-0000-0000A63C0000}"/>
    <cellStyle name="ปกติ 6 4 3 2 3 2 2" xfId="11907" xr:uid="{00000000-0005-0000-0000-0000A73C0000}"/>
    <cellStyle name="ปกติ 6 4 3 2 3 2 2 2" xfId="19865" xr:uid="{00000000-0005-0000-0000-0000A83C0000}"/>
    <cellStyle name="ปกติ 6 4 3 2 3 2 3" xfId="15456" xr:uid="{00000000-0005-0000-0000-0000A93C0000}"/>
    <cellStyle name="ปกติ 6 4 3 2 3 3" xfId="8935" xr:uid="{00000000-0005-0000-0000-0000AA3C0000}"/>
    <cellStyle name="ปกติ 6 4 3 2 3 3 2" xfId="17352" xr:uid="{00000000-0005-0000-0000-0000AB3C0000}"/>
    <cellStyle name="ปกติ 6 4 3 2 3 4" xfId="10047" xr:uid="{00000000-0005-0000-0000-0000AC3C0000}"/>
    <cellStyle name="ปกติ 6 4 3 2 3 4 2" xfId="18026" xr:uid="{00000000-0005-0000-0000-0000AD3C0000}"/>
    <cellStyle name="ปกติ 6 4 3 2 3 5" xfId="13613" xr:uid="{00000000-0005-0000-0000-0000AE3C0000}"/>
    <cellStyle name="ปกติ 6 4 3 2 4" xfId="7392" xr:uid="{00000000-0005-0000-0000-0000AF3C0000}"/>
    <cellStyle name="ปกติ 6 4 3 2 4 2" xfId="12846" xr:uid="{00000000-0005-0000-0000-0000B03C0000}"/>
    <cellStyle name="ปกติ 6 4 3 2 4 2 2" xfId="20797" xr:uid="{00000000-0005-0000-0000-0000B13C0000}"/>
    <cellStyle name="ปกติ 6 4 3 2 4 3" xfId="16390" xr:uid="{00000000-0005-0000-0000-0000B23C0000}"/>
    <cellStyle name="ปกติ 6 4 3 2 5" xfId="4928" xr:uid="{00000000-0005-0000-0000-0000B33C0000}"/>
    <cellStyle name="ปกติ 6 4 3 2 5 2" xfId="10965" xr:uid="{00000000-0005-0000-0000-0000B43C0000}"/>
    <cellStyle name="ปกติ 6 4 3 2 5 2 2" xfId="18933" xr:uid="{00000000-0005-0000-0000-0000B53C0000}"/>
    <cellStyle name="ปกติ 6 4 3 2 5 3" xfId="14524" xr:uid="{00000000-0005-0000-0000-0000B63C0000}"/>
    <cellStyle name="ปกติ 6 4 3 2 6" xfId="21802" xr:uid="{00000000-0005-0000-0000-0000B73C0000}"/>
    <cellStyle name="ปกติ 6 4 3 3" xfId="3440" xr:uid="{00000000-0005-0000-0000-0000B83C0000}"/>
    <cellStyle name="ปกติ 6 4 3 3 2" xfId="3441" xr:uid="{00000000-0005-0000-0000-0000B93C0000}"/>
    <cellStyle name="ปกติ 6 4 3 3 2 2" xfId="5955" xr:uid="{00000000-0005-0000-0000-0000BA3C0000}"/>
    <cellStyle name="ปกติ 6 4 3 3 2 2 2" xfId="11909" xr:uid="{00000000-0005-0000-0000-0000BB3C0000}"/>
    <cellStyle name="ปกติ 6 4 3 3 2 2 2 2" xfId="19867" xr:uid="{00000000-0005-0000-0000-0000BC3C0000}"/>
    <cellStyle name="ปกติ 6 4 3 3 2 2 3" xfId="15458" xr:uid="{00000000-0005-0000-0000-0000BD3C0000}"/>
    <cellStyle name="ปกติ 6 4 3 3 2 3" xfId="8936" xr:uid="{00000000-0005-0000-0000-0000BE3C0000}"/>
    <cellStyle name="ปกติ 6 4 3 3 2 3 2" xfId="17353" xr:uid="{00000000-0005-0000-0000-0000BF3C0000}"/>
    <cellStyle name="ปกติ 6 4 3 3 2 4" xfId="10048" xr:uid="{00000000-0005-0000-0000-0000C03C0000}"/>
    <cellStyle name="ปกติ 6 4 3 3 2 4 2" xfId="18027" xr:uid="{00000000-0005-0000-0000-0000C13C0000}"/>
    <cellStyle name="ปกติ 6 4 3 3 2 5" xfId="13614" xr:uid="{00000000-0005-0000-0000-0000C23C0000}"/>
    <cellStyle name="ปกติ 6 4 3 3 3" xfId="7394" xr:uid="{00000000-0005-0000-0000-0000C33C0000}"/>
    <cellStyle name="ปกติ 6 4 3 3 3 2" xfId="12848" xr:uid="{00000000-0005-0000-0000-0000C43C0000}"/>
    <cellStyle name="ปกติ 6 4 3 3 3 2 2" xfId="20799" xr:uid="{00000000-0005-0000-0000-0000C53C0000}"/>
    <cellStyle name="ปกติ 6 4 3 3 3 3" xfId="16392" xr:uid="{00000000-0005-0000-0000-0000C63C0000}"/>
    <cellStyle name="ปกติ 6 4 3 3 4" xfId="4930" xr:uid="{00000000-0005-0000-0000-0000C73C0000}"/>
    <cellStyle name="ปกติ 6 4 3 3 4 2" xfId="10967" xr:uid="{00000000-0005-0000-0000-0000C83C0000}"/>
    <cellStyle name="ปกติ 6 4 3 3 4 2 2" xfId="18935" xr:uid="{00000000-0005-0000-0000-0000C93C0000}"/>
    <cellStyle name="ปกติ 6 4 3 3 4 3" xfId="14526" xr:uid="{00000000-0005-0000-0000-0000CA3C0000}"/>
    <cellStyle name="ปกติ 6 4 3 3 5" xfId="21804" xr:uid="{00000000-0005-0000-0000-0000CB3C0000}"/>
    <cellStyle name="ปกติ 6 4 3 4" xfId="3442" xr:uid="{00000000-0005-0000-0000-0000CC3C0000}"/>
    <cellStyle name="ปกติ 6 4 3 4 2" xfId="5952" xr:uid="{00000000-0005-0000-0000-0000CD3C0000}"/>
    <cellStyle name="ปกติ 6 4 3 4 2 2" xfId="11906" xr:uid="{00000000-0005-0000-0000-0000CE3C0000}"/>
    <cellStyle name="ปกติ 6 4 3 4 2 2 2" xfId="19864" xr:uid="{00000000-0005-0000-0000-0000CF3C0000}"/>
    <cellStyle name="ปกติ 6 4 3 4 2 3" xfId="15455" xr:uid="{00000000-0005-0000-0000-0000D03C0000}"/>
    <cellStyle name="ปกติ 6 4 3 4 3" xfId="8937" xr:uid="{00000000-0005-0000-0000-0000D13C0000}"/>
    <cellStyle name="ปกติ 6 4 3 4 3 2" xfId="17354" xr:uid="{00000000-0005-0000-0000-0000D23C0000}"/>
    <cellStyle name="ปกติ 6 4 3 4 4" xfId="10049" xr:uid="{00000000-0005-0000-0000-0000D33C0000}"/>
    <cellStyle name="ปกติ 6 4 3 4 4 2" xfId="18028" xr:uid="{00000000-0005-0000-0000-0000D43C0000}"/>
    <cellStyle name="ปกติ 6 4 3 4 5" xfId="13615" xr:uid="{00000000-0005-0000-0000-0000D53C0000}"/>
    <cellStyle name="ปกติ 6 4 3 5" xfId="7391" xr:uid="{00000000-0005-0000-0000-0000D63C0000}"/>
    <cellStyle name="ปกติ 6 4 3 5 2" xfId="12845" xr:uid="{00000000-0005-0000-0000-0000D73C0000}"/>
    <cellStyle name="ปกติ 6 4 3 5 2 2" xfId="20796" xr:uid="{00000000-0005-0000-0000-0000D83C0000}"/>
    <cellStyle name="ปกติ 6 4 3 5 3" xfId="16389" xr:uid="{00000000-0005-0000-0000-0000D93C0000}"/>
    <cellStyle name="ปกติ 6 4 3 6" xfId="4927" xr:uid="{00000000-0005-0000-0000-0000DA3C0000}"/>
    <cellStyle name="ปกติ 6 4 3 6 2" xfId="10964" xr:uid="{00000000-0005-0000-0000-0000DB3C0000}"/>
    <cellStyle name="ปกติ 6 4 3 6 2 2" xfId="18932" xr:uid="{00000000-0005-0000-0000-0000DC3C0000}"/>
    <cellStyle name="ปกติ 6 4 3 6 3" xfId="14523" xr:uid="{00000000-0005-0000-0000-0000DD3C0000}"/>
    <cellStyle name="ปกติ 6 4 3 7" xfId="21801" xr:uid="{00000000-0005-0000-0000-0000DE3C0000}"/>
    <cellStyle name="ปกติ 6 4 4" xfId="3443" xr:uid="{00000000-0005-0000-0000-0000DF3C0000}"/>
    <cellStyle name="ปกติ 6 4 4 2" xfId="3444" xr:uid="{00000000-0005-0000-0000-0000E03C0000}"/>
    <cellStyle name="ปกติ 6 4 4 2 2" xfId="3445" xr:uid="{00000000-0005-0000-0000-0000E13C0000}"/>
    <cellStyle name="ปกติ 6 4 4 2 2 2" xfId="3446" xr:uid="{00000000-0005-0000-0000-0000E23C0000}"/>
    <cellStyle name="ปกติ 6 4 4 2 2 2 2" xfId="5958" xr:uid="{00000000-0005-0000-0000-0000E33C0000}"/>
    <cellStyle name="ปกติ 6 4 4 2 2 2 2 2" xfId="11912" xr:uid="{00000000-0005-0000-0000-0000E43C0000}"/>
    <cellStyle name="ปกติ 6 4 4 2 2 2 2 2 2" xfId="19870" xr:uid="{00000000-0005-0000-0000-0000E53C0000}"/>
    <cellStyle name="ปกติ 6 4 4 2 2 2 2 3" xfId="15461" xr:uid="{00000000-0005-0000-0000-0000E63C0000}"/>
    <cellStyle name="ปกติ 6 4 4 2 2 2 3" xfId="8938" xr:uid="{00000000-0005-0000-0000-0000E73C0000}"/>
    <cellStyle name="ปกติ 6 4 4 2 2 2 3 2" xfId="17355" xr:uid="{00000000-0005-0000-0000-0000E83C0000}"/>
    <cellStyle name="ปกติ 6 4 4 2 2 2 4" xfId="10050" xr:uid="{00000000-0005-0000-0000-0000E93C0000}"/>
    <cellStyle name="ปกติ 6 4 4 2 2 2 4 2" xfId="18029" xr:uid="{00000000-0005-0000-0000-0000EA3C0000}"/>
    <cellStyle name="ปกติ 6 4 4 2 2 2 5" xfId="13616" xr:uid="{00000000-0005-0000-0000-0000EB3C0000}"/>
    <cellStyle name="ปกติ 6 4 4 2 2 3" xfId="7397" xr:uid="{00000000-0005-0000-0000-0000EC3C0000}"/>
    <cellStyle name="ปกติ 6 4 4 2 2 3 2" xfId="12851" xr:uid="{00000000-0005-0000-0000-0000ED3C0000}"/>
    <cellStyle name="ปกติ 6 4 4 2 2 3 2 2" xfId="20802" xr:uid="{00000000-0005-0000-0000-0000EE3C0000}"/>
    <cellStyle name="ปกติ 6 4 4 2 2 3 3" xfId="16395" xr:uid="{00000000-0005-0000-0000-0000EF3C0000}"/>
    <cellStyle name="ปกติ 6 4 4 2 2 4" xfId="4933" xr:uid="{00000000-0005-0000-0000-0000F03C0000}"/>
    <cellStyle name="ปกติ 6 4 4 2 2 4 2" xfId="10970" xr:uid="{00000000-0005-0000-0000-0000F13C0000}"/>
    <cellStyle name="ปกติ 6 4 4 2 2 4 2 2" xfId="18938" xr:uid="{00000000-0005-0000-0000-0000F23C0000}"/>
    <cellStyle name="ปกติ 6 4 4 2 2 4 3" xfId="14529" xr:uid="{00000000-0005-0000-0000-0000F33C0000}"/>
    <cellStyle name="ปกติ 6 4 4 2 2 5" xfId="21807" xr:uid="{00000000-0005-0000-0000-0000F43C0000}"/>
    <cellStyle name="ปกติ 6 4 4 2 3" xfId="3447" xr:uid="{00000000-0005-0000-0000-0000F53C0000}"/>
    <cellStyle name="ปกติ 6 4 4 2 3 2" xfId="5957" xr:uid="{00000000-0005-0000-0000-0000F63C0000}"/>
    <cellStyle name="ปกติ 6 4 4 2 3 2 2" xfId="11911" xr:uid="{00000000-0005-0000-0000-0000F73C0000}"/>
    <cellStyle name="ปกติ 6 4 4 2 3 2 2 2" xfId="19869" xr:uid="{00000000-0005-0000-0000-0000F83C0000}"/>
    <cellStyle name="ปกติ 6 4 4 2 3 2 3" xfId="15460" xr:uid="{00000000-0005-0000-0000-0000F93C0000}"/>
    <cellStyle name="ปกติ 6 4 4 2 3 3" xfId="8939" xr:uid="{00000000-0005-0000-0000-0000FA3C0000}"/>
    <cellStyle name="ปกติ 6 4 4 2 3 3 2" xfId="17356" xr:uid="{00000000-0005-0000-0000-0000FB3C0000}"/>
    <cellStyle name="ปกติ 6 4 4 2 3 4" xfId="10051" xr:uid="{00000000-0005-0000-0000-0000FC3C0000}"/>
    <cellStyle name="ปกติ 6 4 4 2 3 4 2" xfId="18030" xr:uid="{00000000-0005-0000-0000-0000FD3C0000}"/>
    <cellStyle name="ปกติ 6 4 4 2 3 5" xfId="13617" xr:uid="{00000000-0005-0000-0000-0000FE3C0000}"/>
    <cellStyle name="ปกติ 6 4 4 2 4" xfId="7396" xr:uid="{00000000-0005-0000-0000-0000FF3C0000}"/>
    <cellStyle name="ปกติ 6 4 4 2 4 2" xfId="12850" xr:uid="{00000000-0005-0000-0000-0000003D0000}"/>
    <cellStyle name="ปกติ 6 4 4 2 4 2 2" xfId="20801" xr:uid="{00000000-0005-0000-0000-0000013D0000}"/>
    <cellStyle name="ปกติ 6 4 4 2 4 3" xfId="16394" xr:uid="{00000000-0005-0000-0000-0000023D0000}"/>
    <cellStyle name="ปกติ 6 4 4 2 5" xfId="4932" xr:uid="{00000000-0005-0000-0000-0000033D0000}"/>
    <cellStyle name="ปกติ 6 4 4 2 5 2" xfId="10969" xr:uid="{00000000-0005-0000-0000-0000043D0000}"/>
    <cellStyle name="ปกติ 6 4 4 2 5 2 2" xfId="18937" xr:uid="{00000000-0005-0000-0000-0000053D0000}"/>
    <cellStyle name="ปกติ 6 4 4 2 5 3" xfId="14528" xr:uid="{00000000-0005-0000-0000-0000063D0000}"/>
    <cellStyle name="ปกติ 6 4 4 2 6" xfId="21806" xr:uid="{00000000-0005-0000-0000-0000073D0000}"/>
    <cellStyle name="ปกติ 6 4 4 3" xfId="3448" xr:uid="{00000000-0005-0000-0000-0000083D0000}"/>
    <cellStyle name="ปกติ 6 4 4 3 2" xfId="3449" xr:uid="{00000000-0005-0000-0000-0000093D0000}"/>
    <cellStyle name="ปกติ 6 4 4 3 2 2" xfId="5959" xr:uid="{00000000-0005-0000-0000-00000A3D0000}"/>
    <cellStyle name="ปกติ 6 4 4 3 2 2 2" xfId="11913" xr:uid="{00000000-0005-0000-0000-00000B3D0000}"/>
    <cellStyle name="ปกติ 6 4 4 3 2 2 2 2" xfId="19871" xr:uid="{00000000-0005-0000-0000-00000C3D0000}"/>
    <cellStyle name="ปกติ 6 4 4 3 2 2 3" xfId="15462" xr:uid="{00000000-0005-0000-0000-00000D3D0000}"/>
    <cellStyle name="ปกติ 6 4 4 3 2 3" xfId="8940" xr:uid="{00000000-0005-0000-0000-00000E3D0000}"/>
    <cellStyle name="ปกติ 6 4 4 3 2 3 2" xfId="17357" xr:uid="{00000000-0005-0000-0000-00000F3D0000}"/>
    <cellStyle name="ปกติ 6 4 4 3 2 4" xfId="10052" xr:uid="{00000000-0005-0000-0000-0000103D0000}"/>
    <cellStyle name="ปกติ 6 4 4 3 2 4 2" xfId="18031" xr:uid="{00000000-0005-0000-0000-0000113D0000}"/>
    <cellStyle name="ปกติ 6 4 4 3 2 5" xfId="13618" xr:uid="{00000000-0005-0000-0000-0000123D0000}"/>
    <cellStyle name="ปกติ 6 4 4 3 3" xfId="7398" xr:uid="{00000000-0005-0000-0000-0000133D0000}"/>
    <cellStyle name="ปกติ 6 4 4 3 3 2" xfId="12852" xr:uid="{00000000-0005-0000-0000-0000143D0000}"/>
    <cellStyle name="ปกติ 6 4 4 3 3 2 2" xfId="20803" xr:uid="{00000000-0005-0000-0000-0000153D0000}"/>
    <cellStyle name="ปกติ 6 4 4 3 3 3" xfId="16396" xr:uid="{00000000-0005-0000-0000-0000163D0000}"/>
    <cellStyle name="ปกติ 6 4 4 3 4" xfId="4934" xr:uid="{00000000-0005-0000-0000-0000173D0000}"/>
    <cellStyle name="ปกติ 6 4 4 3 4 2" xfId="10971" xr:uid="{00000000-0005-0000-0000-0000183D0000}"/>
    <cellStyle name="ปกติ 6 4 4 3 4 2 2" xfId="18939" xr:uid="{00000000-0005-0000-0000-0000193D0000}"/>
    <cellStyle name="ปกติ 6 4 4 3 4 3" xfId="14530" xr:uid="{00000000-0005-0000-0000-00001A3D0000}"/>
    <cellStyle name="ปกติ 6 4 4 3 5" xfId="21808" xr:uid="{00000000-0005-0000-0000-00001B3D0000}"/>
    <cellStyle name="ปกติ 6 4 4 4" xfId="3450" xr:uid="{00000000-0005-0000-0000-00001C3D0000}"/>
    <cellStyle name="ปกติ 6 4 4 4 2" xfId="5956" xr:uid="{00000000-0005-0000-0000-00001D3D0000}"/>
    <cellStyle name="ปกติ 6 4 4 4 2 2" xfId="11910" xr:uid="{00000000-0005-0000-0000-00001E3D0000}"/>
    <cellStyle name="ปกติ 6 4 4 4 2 2 2" xfId="19868" xr:uid="{00000000-0005-0000-0000-00001F3D0000}"/>
    <cellStyle name="ปกติ 6 4 4 4 2 3" xfId="15459" xr:uid="{00000000-0005-0000-0000-0000203D0000}"/>
    <cellStyle name="ปกติ 6 4 4 4 3" xfId="8941" xr:uid="{00000000-0005-0000-0000-0000213D0000}"/>
    <cellStyle name="ปกติ 6 4 4 4 3 2" xfId="17358" xr:uid="{00000000-0005-0000-0000-0000223D0000}"/>
    <cellStyle name="ปกติ 6 4 4 4 4" xfId="10053" xr:uid="{00000000-0005-0000-0000-0000233D0000}"/>
    <cellStyle name="ปกติ 6 4 4 4 4 2" xfId="18032" xr:uid="{00000000-0005-0000-0000-0000243D0000}"/>
    <cellStyle name="ปกติ 6 4 4 4 5" xfId="13619" xr:uid="{00000000-0005-0000-0000-0000253D0000}"/>
    <cellStyle name="ปกติ 6 4 4 5" xfId="7395" xr:uid="{00000000-0005-0000-0000-0000263D0000}"/>
    <cellStyle name="ปกติ 6 4 4 5 2" xfId="12849" xr:uid="{00000000-0005-0000-0000-0000273D0000}"/>
    <cellStyle name="ปกติ 6 4 4 5 2 2" xfId="20800" xr:uid="{00000000-0005-0000-0000-0000283D0000}"/>
    <cellStyle name="ปกติ 6 4 4 5 3" xfId="16393" xr:uid="{00000000-0005-0000-0000-0000293D0000}"/>
    <cellStyle name="ปกติ 6 4 4 6" xfId="4931" xr:uid="{00000000-0005-0000-0000-00002A3D0000}"/>
    <cellStyle name="ปกติ 6 4 4 6 2" xfId="10968" xr:uid="{00000000-0005-0000-0000-00002B3D0000}"/>
    <cellStyle name="ปกติ 6 4 4 6 2 2" xfId="18936" xr:uid="{00000000-0005-0000-0000-00002C3D0000}"/>
    <cellStyle name="ปกติ 6 4 4 6 3" xfId="14527" xr:uid="{00000000-0005-0000-0000-00002D3D0000}"/>
    <cellStyle name="ปกติ 6 4 4 7" xfId="21805" xr:uid="{00000000-0005-0000-0000-00002E3D0000}"/>
    <cellStyle name="ปกติ 6 4 5" xfId="3451" xr:uid="{00000000-0005-0000-0000-00002F3D0000}"/>
    <cellStyle name="ปกติ 6 4 5 2" xfId="3452" xr:uid="{00000000-0005-0000-0000-0000303D0000}"/>
    <cellStyle name="ปกติ 6 4 5 2 2" xfId="3453" xr:uid="{00000000-0005-0000-0000-0000313D0000}"/>
    <cellStyle name="ปกติ 6 4 5 2 2 2" xfId="3454" xr:uid="{00000000-0005-0000-0000-0000323D0000}"/>
    <cellStyle name="ปกติ 6 4 5 2 2 2 2" xfId="5962" xr:uid="{00000000-0005-0000-0000-0000333D0000}"/>
    <cellStyle name="ปกติ 6 4 5 2 2 2 2 2" xfId="11916" xr:uid="{00000000-0005-0000-0000-0000343D0000}"/>
    <cellStyle name="ปกติ 6 4 5 2 2 2 2 2 2" xfId="19874" xr:uid="{00000000-0005-0000-0000-0000353D0000}"/>
    <cellStyle name="ปกติ 6 4 5 2 2 2 2 3" xfId="15465" xr:uid="{00000000-0005-0000-0000-0000363D0000}"/>
    <cellStyle name="ปกติ 6 4 5 2 2 2 3" xfId="8942" xr:uid="{00000000-0005-0000-0000-0000373D0000}"/>
    <cellStyle name="ปกติ 6 4 5 2 2 2 3 2" xfId="17359" xr:uid="{00000000-0005-0000-0000-0000383D0000}"/>
    <cellStyle name="ปกติ 6 4 5 2 2 2 4" xfId="10054" xr:uid="{00000000-0005-0000-0000-0000393D0000}"/>
    <cellStyle name="ปกติ 6 4 5 2 2 2 4 2" xfId="18033" xr:uid="{00000000-0005-0000-0000-00003A3D0000}"/>
    <cellStyle name="ปกติ 6 4 5 2 2 2 5" xfId="13620" xr:uid="{00000000-0005-0000-0000-00003B3D0000}"/>
    <cellStyle name="ปกติ 6 4 5 2 2 3" xfId="7401" xr:uid="{00000000-0005-0000-0000-00003C3D0000}"/>
    <cellStyle name="ปกติ 6 4 5 2 2 3 2" xfId="12855" xr:uid="{00000000-0005-0000-0000-00003D3D0000}"/>
    <cellStyle name="ปกติ 6 4 5 2 2 3 2 2" xfId="20806" xr:uid="{00000000-0005-0000-0000-00003E3D0000}"/>
    <cellStyle name="ปกติ 6 4 5 2 2 3 3" xfId="16399" xr:uid="{00000000-0005-0000-0000-00003F3D0000}"/>
    <cellStyle name="ปกติ 6 4 5 2 2 4" xfId="4937" xr:uid="{00000000-0005-0000-0000-0000403D0000}"/>
    <cellStyle name="ปกติ 6 4 5 2 2 4 2" xfId="10974" xr:uid="{00000000-0005-0000-0000-0000413D0000}"/>
    <cellStyle name="ปกติ 6 4 5 2 2 4 2 2" xfId="18942" xr:uid="{00000000-0005-0000-0000-0000423D0000}"/>
    <cellStyle name="ปกติ 6 4 5 2 2 4 3" xfId="14533" xr:uid="{00000000-0005-0000-0000-0000433D0000}"/>
    <cellStyle name="ปกติ 6 4 5 2 2 5" xfId="21811" xr:uid="{00000000-0005-0000-0000-0000443D0000}"/>
    <cellStyle name="ปกติ 6 4 5 2 3" xfId="3455" xr:uid="{00000000-0005-0000-0000-0000453D0000}"/>
    <cellStyle name="ปกติ 6 4 5 2 3 2" xfId="5961" xr:uid="{00000000-0005-0000-0000-0000463D0000}"/>
    <cellStyle name="ปกติ 6 4 5 2 3 2 2" xfId="11915" xr:uid="{00000000-0005-0000-0000-0000473D0000}"/>
    <cellStyle name="ปกติ 6 4 5 2 3 2 2 2" xfId="19873" xr:uid="{00000000-0005-0000-0000-0000483D0000}"/>
    <cellStyle name="ปกติ 6 4 5 2 3 2 3" xfId="15464" xr:uid="{00000000-0005-0000-0000-0000493D0000}"/>
    <cellStyle name="ปกติ 6 4 5 2 3 3" xfId="8943" xr:uid="{00000000-0005-0000-0000-00004A3D0000}"/>
    <cellStyle name="ปกติ 6 4 5 2 3 3 2" xfId="17360" xr:uid="{00000000-0005-0000-0000-00004B3D0000}"/>
    <cellStyle name="ปกติ 6 4 5 2 3 4" xfId="10055" xr:uid="{00000000-0005-0000-0000-00004C3D0000}"/>
    <cellStyle name="ปกติ 6 4 5 2 3 4 2" xfId="18034" xr:uid="{00000000-0005-0000-0000-00004D3D0000}"/>
    <cellStyle name="ปกติ 6 4 5 2 3 5" xfId="13621" xr:uid="{00000000-0005-0000-0000-00004E3D0000}"/>
    <cellStyle name="ปกติ 6 4 5 2 4" xfId="7400" xr:uid="{00000000-0005-0000-0000-00004F3D0000}"/>
    <cellStyle name="ปกติ 6 4 5 2 4 2" xfId="12854" xr:uid="{00000000-0005-0000-0000-0000503D0000}"/>
    <cellStyle name="ปกติ 6 4 5 2 4 2 2" xfId="20805" xr:uid="{00000000-0005-0000-0000-0000513D0000}"/>
    <cellStyle name="ปกติ 6 4 5 2 4 3" xfId="16398" xr:uid="{00000000-0005-0000-0000-0000523D0000}"/>
    <cellStyle name="ปกติ 6 4 5 2 5" xfId="4936" xr:uid="{00000000-0005-0000-0000-0000533D0000}"/>
    <cellStyle name="ปกติ 6 4 5 2 5 2" xfId="10973" xr:uid="{00000000-0005-0000-0000-0000543D0000}"/>
    <cellStyle name="ปกติ 6 4 5 2 5 2 2" xfId="18941" xr:uid="{00000000-0005-0000-0000-0000553D0000}"/>
    <cellStyle name="ปกติ 6 4 5 2 5 3" xfId="14532" xr:uid="{00000000-0005-0000-0000-0000563D0000}"/>
    <cellStyle name="ปกติ 6 4 5 2 6" xfId="21810" xr:uid="{00000000-0005-0000-0000-0000573D0000}"/>
    <cellStyle name="ปกติ 6 4 5 3" xfId="3456" xr:uid="{00000000-0005-0000-0000-0000583D0000}"/>
    <cellStyle name="ปกติ 6 4 5 3 2" xfId="3457" xr:uid="{00000000-0005-0000-0000-0000593D0000}"/>
    <cellStyle name="ปกติ 6 4 5 3 2 2" xfId="5963" xr:uid="{00000000-0005-0000-0000-00005A3D0000}"/>
    <cellStyle name="ปกติ 6 4 5 3 2 2 2" xfId="11917" xr:uid="{00000000-0005-0000-0000-00005B3D0000}"/>
    <cellStyle name="ปกติ 6 4 5 3 2 2 2 2" xfId="19875" xr:uid="{00000000-0005-0000-0000-00005C3D0000}"/>
    <cellStyle name="ปกติ 6 4 5 3 2 2 3" xfId="15466" xr:uid="{00000000-0005-0000-0000-00005D3D0000}"/>
    <cellStyle name="ปกติ 6 4 5 3 2 3" xfId="8944" xr:uid="{00000000-0005-0000-0000-00005E3D0000}"/>
    <cellStyle name="ปกติ 6 4 5 3 2 3 2" xfId="17361" xr:uid="{00000000-0005-0000-0000-00005F3D0000}"/>
    <cellStyle name="ปกติ 6 4 5 3 2 4" xfId="10056" xr:uid="{00000000-0005-0000-0000-0000603D0000}"/>
    <cellStyle name="ปกติ 6 4 5 3 2 4 2" xfId="18035" xr:uid="{00000000-0005-0000-0000-0000613D0000}"/>
    <cellStyle name="ปกติ 6 4 5 3 2 5" xfId="13622" xr:uid="{00000000-0005-0000-0000-0000623D0000}"/>
    <cellStyle name="ปกติ 6 4 5 3 3" xfId="7402" xr:uid="{00000000-0005-0000-0000-0000633D0000}"/>
    <cellStyle name="ปกติ 6 4 5 3 3 2" xfId="12856" xr:uid="{00000000-0005-0000-0000-0000643D0000}"/>
    <cellStyle name="ปกติ 6 4 5 3 3 2 2" xfId="20807" xr:uid="{00000000-0005-0000-0000-0000653D0000}"/>
    <cellStyle name="ปกติ 6 4 5 3 3 3" xfId="16400" xr:uid="{00000000-0005-0000-0000-0000663D0000}"/>
    <cellStyle name="ปกติ 6 4 5 3 4" xfId="4938" xr:uid="{00000000-0005-0000-0000-0000673D0000}"/>
    <cellStyle name="ปกติ 6 4 5 3 4 2" xfId="10975" xr:uid="{00000000-0005-0000-0000-0000683D0000}"/>
    <cellStyle name="ปกติ 6 4 5 3 4 2 2" xfId="18943" xr:uid="{00000000-0005-0000-0000-0000693D0000}"/>
    <cellStyle name="ปกติ 6 4 5 3 4 3" xfId="14534" xr:uid="{00000000-0005-0000-0000-00006A3D0000}"/>
    <cellStyle name="ปกติ 6 4 5 3 5" xfId="21812" xr:uid="{00000000-0005-0000-0000-00006B3D0000}"/>
    <cellStyle name="ปกติ 6 4 5 4" xfId="3458" xr:uid="{00000000-0005-0000-0000-00006C3D0000}"/>
    <cellStyle name="ปกติ 6 4 5 4 2" xfId="5960" xr:uid="{00000000-0005-0000-0000-00006D3D0000}"/>
    <cellStyle name="ปกติ 6 4 5 4 2 2" xfId="11914" xr:uid="{00000000-0005-0000-0000-00006E3D0000}"/>
    <cellStyle name="ปกติ 6 4 5 4 2 2 2" xfId="19872" xr:uid="{00000000-0005-0000-0000-00006F3D0000}"/>
    <cellStyle name="ปกติ 6 4 5 4 2 3" xfId="15463" xr:uid="{00000000-0005-0000-0000-0000703D0000}"/>
    <cellStyle name="ปกติ 6 4 5 4 3" xfId="8945" xr:uid="{00000000-0005-0000-0000-0000713D0000}"/>
    <cellStyle name="ปกติ 6 4 5 4 3 2" xfId="17362" xr:uid="{00000000-0005-0000-0000-0000723D0000}"/>
    <cellStyle name="ปกติ 6 4 5 4 4" xfId="10057" xr:uid="{00000000-0005-0000-0000-0000733D0000}"/>
    <cellStyle name="ปกติ 6 4 5 4 4 2" xfId="18036" xr:uid="{00000000-0005-0000-0000-0000743D0000}"/>
    <cellStyle name="ปกติ 6 4 5 4 5" xfId="13623" xr:uid="{00000000-0005-0000-0000-0000753D0000}"/>
    <cellStyle name="ปกติ 6 4 5 5" xfId="7399" xr:uid="{00000000-0005-0000-0000-0000763D0000}"/>
    <cellStyle name="ปกติ 6 4 5 5 2" xfId="12853" xr:uid="{00000000-0005-0000-0000-0000773D0000}"/>
    <cellStyle name="ปกติ 6 4 5 5 2 2" xfId="20804" xr:uid="{00000000-0005-0000-0000-0000783D0000}"/>
    <cellStyle name="ปกติ 6 4 5 5 3" xfId="16397" xr:uid="{00000000-0005-0000-0000-0000793D0000}"/>
    <cellStyle name="ปกติ 6 4 5 6" xfId="4935" xr:uid="{00000000-0005-0000-0000-00007A3D0000}"/>
    <cellStyle name="ปกติ 6 4 5 6 2" xfId="10972" xr:uid="{00000000-0005-0000-0000-00007B3D0000}"/>
    <cellStyle name="ปกติ 6 4 5 6 2 2" xfId="18940" xr:uid="{00000000-0005-0000-0000-00007C3D0000}"/>
    <cellStyle name="ปกติ 6 4 5 6 3" xfId="14531" xr:uid="{00000000-0005-0000-0000-00007D3D0000}"/>
    <cellStyle name="ปกติ 6 4 5 7" xfId="21809" xr:uid="{00000000-0005-0000-0000-00007E3D0000}"/>
    <cellStyle name="ปกติ 6 4 6" xfId="3459" xr:uid="{00000000-0005-0000-0000-00007F3D0000}"/>
    <cellStyle name="ปกติ 6 4 6 2" xfId="3460" xr:uid="{00000000-0005-0000-0000-0000803D0000}"/>
    <cellStyle name="ปกติ 6 4 6 2 2" xfId="3461" xr:uid="{00000000-0005-0000-0000-0000813D0000}"/>
    <cellStyle name="ปกติ 6 4 6 2 2 2" xfId="5965" xr:uid="{00000000-0005-0000-0000-0000823D0000}"/>
    <cellStyle name="ปกติ 6 4 6 2 2 2 2" xfId="11919" xr:uid="{00000000-0005-0000-0000-0000833D0000}"/>
    <cellStyle name="ปกติ 6 4 6 2 2 2 2 2" xfId="19877" xr:uid="{00000000-0005-0000-0000-0000843D0000}"/>
    <cellStyle name="ปกติ 6 4 6 2 2 2 3" xfId="15468" xr:uid="{00000000-0005-0000-0000-0000853D0000}"/>
    <cellStyle name="ปกติ 6 4 6 2 2 3" xfId="8946" xr:uid="{00000000-0005-0000-0000-0000863D0000}"/>
    <cellStyle name="ปกติ 6 4 6 2 2 3 2" xfId="17363" xr:uid="{00000000-0005-0000-0000-0000873D0000}"/>
    <cellStyle name="ปกติ 6 4 6 2 2 4" xfId="10058" xr:uid="{00000000-0005-0000-0000-0000883D0000}"/>
    <cellStyle name="ปกติ 6 4 6 2 2 4 2" xfId="18037" xr:uid="{00000000-0005-0000-0000-0000893D0000}"/>
    <cellStyle name="ปกติ 6 4 6 2 2 5" xfId="13624" xr:uid="{00000000-0005-0000-0000-00008A3D0000}"/>
    <cellStyle name="ปกติ 6 4 6 2 3" xfId="7404" xr:uid="{00000000-0005-0000-0000-00008B3D0000}"/>
    <cellStyle name="ปกติ 6 4 6 2 3 2" xfId="12858" xr:uid="{00000000-0005-0000-0000-00008C3D0000}"/>
    <cellStyle name="ปกติ 6 4 6 2 3 2 2" xfId="20809" xr:uid="{00000000-0005-0000-0000-00008D3D0000}"/>
    <cellStyle name="ปกติ 6 4 6 2 3 3" xfId="16402" xr:uid="{00000000-0005-0000-0000-00008E3D0000}"/>
    <cellStyle name="ปกติ 6 4 6 2 4" xfId="4940" xr:uid="{00000000-0005-0000-0000-00008F3D0000}"/>
    <cellStyle name="ปกติ 6 4 6 2 4 2" xfId="10977" xr:uid="{00000000-0005-0000-0000-0000903D0000}"/>
    <cellStyle name="ปกติ 6 4 6 2 4 2 2" xfId="18945" xr:uid="{00000000-0005-0000-0000-0000913D0000}"/>
    <cellStyle name="ปกติ 6 4 6 2 4 3" xfId="14536" xr:uid="{00000000-0005-0000-0000-0000923D0000}"/>
    <cellStyle name="ปกติ 6 4 6 2 5" xfId="21814" xr:uid="{00000000-0005-0000-0000-0000933D0000}"/>
    <cellStyle name="ปกติ 6 4 6 3" xfId="3462" xr:uid="{00000000-0005-0000-0000-0000943D0000}"/>
    <cellStyle name="ปกติ 6 4 6 3 2" xfId="5964" xr:uid="{00000000-0005-0000-0000-0000953D0000}"/>
    <cellStyle name="ปกติ 6 4 6 3 2 2" xfId="11918" xr:uid="{00000000-0005-0000-0000-0000963D0000}"/>
    <cellStyle name="ปกติ 6 4 6 3 2 2 2" xfId="19876" xr:uid="{00000000-0005-0000-0000-0000973D0000}"/>
    <cellStyle name="ปกติ 6 4 6 3 2 3" xfId="15467" xr:uid="{00000000-0005-0000-0000-0000983D0000}"/>
    <cellStyle name="ปกติ 6 4 6 3 3" xfId="8947" xr:uid="{00000000-0005-0000-0000-0000993D0000}"/>
    <cellStyle name="ปกติ 6 4 6 3 3 2" xfId="17364" xr:uid="{00000000-0005-0000-0000-00009A3D0000}"/>
    <cellStyle name="ปกติ 6 4 6 3 4" xfId="10059" xr:uid="{00000000-0005-0000-0000-00009B3D0000}"/>
    <cellStyle name="ปกติ 6 4 6 3 4 2" xfId="18038" xr:uid="{00000000-0005-0000-0000-00009C3D0000}"/>
    <cellStyle name="ปกติ 6 4 6 3 5" xfId="13625" xr:uid="{00000000-0005-0000-0000-00009D3D0000}"/>
    <cellStyle name="ปกติ 6 4 6 4" xfId="7403" xr:uid="{00000000-0005-0000-0000-00009E3D0000}"/>
    <cellStyle name="ปกติ 6 4 6 4 2" xfId="12857" xr:uid="{00000000-0005-0000-0000-00009F3D0000}"/>
    <cellStyle name="ปกติ 6 4 6 4 2 2" xfId="20808" xr:uid="{00000000-0005-0000-0000-0000A03D0000}"/>
    <cellStyle name="ปกติ 6 4 6 4 3" xfId="16401" xr:uid="{00000000-0005-0000-0000-0000A13D0000}"/>
    <cellStyle name="ปกติ 6 4 6 5" xfId="4939" xr:uid="{00000000-0005-0000-0000-0000A23D0000}"/>
    <cellStyle name="ปกติ 6 4 6 5 2" xfId="10976" xr:uid="{00000000-0005-0000-0000-0000A33D0000}"/>
    <cellStyle name="ปกติ 6 4 6 5 2 2" xfId="18944" xr:uid="{00000000-0005-0000-0000-0000A43D0000}"/>
    <cellStyle name="ปกติ 6 4 6 5 3" xfId="14535" xr:uid="{00000000-0005-0000-0000-0000A53D0000}"/>
    <cellStyle name="ปกติ 6 4 6 6" xfId="21813" xr:uid="{00000000-0005-0000-0000-0000A63D0000}"/>
    <cellStyle name="ปกติ 6 4 7" xfId="3463" xr:uid="{00000000-0005-0000-0000-0000A73D0000}"/>
    <cellStyle name="ปกติ 6 4 7 2" xfId="3464" xr:uid="{00000000-0005-0000-0000-0000A83D0000}"/>
    <cellStyle name="ปกติ 6 4 7 2 2" xfId="3465" xr:uid="{00000000-0005-0000-0000-0000A93D0000}"/>
    <cellStyle name="ปกติ 6 4 7 2 2 2" xfId="5967" xr:uid="{00000000-0005-0000-0000-0000AA3D0000}"/>
    <cellStyle name="ปกติ 6 4 7 2 2 2 2" xfId="11921" xr:uid="{00000000-0005-0000-0000-0000AB3D0000}"/>
    <cellStyle name="ปกติ 6 4 7 2 2 2 2 2" xfId="19879" xr:uid="{00000000-0005-0000-0000-0000AC3D0000}"/>
    <cellStyle name="ปกติ 6 4 7 2 2 2 3" xfId="15470" xr:uid="{00000000-0005-0000-0000-0000AD3D0000}"/>
    <cellStyle name="ปกติ 6 4 7 2 2 3" xfId="8948" xr:uid="{00000000-0005-0000-0000-0000AE3D0000}"/>
    <cellStyle name="ปกติ 6 4 7 2 2 3 2" xfId="17365" xr:uid="{00000000-0005-0000-0000-0000AF3D0000}"/>
    <cellStyle name="ปกติ 6 4 7 2 2 4" xfId="10060" xr:uid="{00000000-0005-0000-0000-0000B03D0000}"/>
    <cellStyle name="ปกติ 6 4 7 2 2 4 2" xfId="18039" xr:uid="{00000000-0005-0000-0000-0000B13D0000}"/>
    <cellStyle name="ปกติ 6 4 7 2 2 5" xfId="13626" xr:uid="{00000000-0005-0000-0000-0000B23D0000}"/>
    <cellStyle name="ปกติ 6 4 7 2 3" xfId="7406" xr:uid="{00000000-0005-0000-0000-0000B33D0000}"/>
    <cellStyle name="ปกติ 6 4 7 2 3 2" xfId="12860" xr:uid="{00000000-0005-0000-0000-0000B43D0000}"/>
    <cellStyle name="ปกติ 6 4 7 2 3 2 2" xfId="20811" xr:uid="{00000000-0005-0000-0000-0000B53D0000}"/>
    <cellStyle name="ปกติ 6 4 7 2 3 3" xfId="16404" xr:uid="{00000000-0005-0000-0000-0000B63D0000}"/>
    <cellStyle name="ปกติ 6 4 7 2 4" xfId="4942" xr:uid="{00000000-0005-0000-0000-0000B73D0000}"/>
    <cellStyle name="ปกติ 6 4 7 2 4 2" xfId="10979" xr:uid="{00000000-0005-0000-0000-0000B83D0000}"/>
    <cellStyle name="ปกติ 6 4 7 2 4 2 2" xfId="18947" xr:uid="{00000000-0005-0000-0000-0000B93D0000}"/>
    <cellStyle name="ปกติ 6 4 7 2 4 3" xfId="14538" xr:uid="{00000000-0005-0000-0000-0000BA3D0000}"/>
    <cellStyle name="ปกติ 6 4 7 2 5" xfId="21816" xr:uid="{00000000-0005-0000-0000-0000BB3D0000}"/>
    <cellStyle name="ปกติ 6 4 7 3" xfId="3466" xr:uid="{00000000-0005-0000-0000-0000BC3D0000}"/>
    <cellStyle name="ปกติ 6 4 7 3 2" xfId="5966" xr:uid="{00000000-0005-0000-0000-0000BD3D0000}"/>
    <cellStyle name="ปกติ 6 4 7 3 2 2" xfId="11920" xr:uid="{00000000-0005-0000-0000-0000BE3D0000}"/>
    <cellStyle name="ปกติ 6 4 7 3 2 2 2" xfId="19878" xr:uid="{00000000-0005-0000-0000-0000BF3D0000}"/>
    <cellStyle name="ปกติ 6 4 7 3 2 3" xfId="15469" xr:uid="{00000000-0005-0000-0000-0000C03D0000}"/>
    <cellStyle name="ปกติ 6 4 7 3 3" xfId="8949" xr:uid="{00000000-0005-0000-0000-0000C13D0000}"/>
    <cellStyle name="ปกติ 6 4 7 3 3 2" xfId="17366" xr:uid="{00000000-0005-0000-0000-0000C23D0000}"/>
    <cellStyle name="ปกติ 6 4 7 3 4" xfId="10061" xr:uid="{00000000-0005-0000-0000-0000C33D0000}"/>
    <cellStyle name="ปกติ 6 4 7 3 4 2" xfId="18040" xr:uid="{00000000-0005-0000-0000-0000C43D0000}"/>
    <cellStyle name="ปกติ 6 4 7 3 5" xfId="13627" xr:uid="{00000000-0005-0000-0000-0000C53D0000}"/>
    <cellStyle name="ปกติ 6 4 7 4" xfId="7405" xr:uid="{00000000-0005-0000-0000-0000C63D0000}"/>
    <cellStyle name="ปกติ 6 4 7 4 2" xfId="12859" xr:uid="{00000000-0005-0000-0000-0000C73D0000}"/>
    <cellStyle name="ปกติ 6 4 7 4 2 2" xfId="20810" xr:uid="{00000000-0005-0000-0000-0000C83D0000}"/>
    <cellStyle name="ปกติ 6 4 7 4 3" xfId="16403" xr:uid="{00000000-0005-0000-0000-0000C93D0000}"/>
    <cellStyle name="ปกติ 6 4 7 5" xfId="4941" xr:uid="{00000000-0005-0000-0000-0000CA3D0000}"/>
    <cellStyle name="ปกติ 6 4 7 5 2" xfId="10978" xr:uid="{00000000-0005-0000-0000-0000CB3D0000}"/>
    <cellStyle name="ปกติ 6 4 7 5 2 2" xfId="18946" xr:uid="{00000000-0005-0000-0000-0000CC3D0000}"/>
    <cellStyle name="ปกติ 6 4 7 5 3" xfId="14537" xr:uid="{00000000-0005-0000-0000-0000CD3D0000}"/>
    <cellStyle name="ปกติ 6 4 7 6" xfId="21815" xr:uid="{00000000-0005-0000-0000-0000CE3D0000}"/>
    <cellStyle name="ปกติ 6 4 8" xfId="3467" xr:uid="{00000000-0005-0000-0000-0000CF3D0000}"/>
    <cellStyle name="ปกติ 6 4 8 2" xfId="3468" xr:uid="{00000000-0005-0000-0000-0000D03D0000}"/>
    <cellStyle name="ปกติ 6 4 8 2 2" xfId="5968" xr:uid="{00000000-0005-0000-0000-0000D13D0000}"/>
    <cellStyle name="ปกติ 6 4 8 2 2 2" xfId="11922" xr:uid="{00000000-0005-0000-0000-0000D23D0000}"/>
    <cellStyle name="ปกติ 6 4 8 2 2 2 2" xfId="19880" xr:uid="{00000000-0005-0000-0000-0000D33D0000}"/>
    <cellStyle name="ปกติ 6 4 8 2 2 3" xfId="15471" xr:uid="{00000000-0005-0000-0000-0000D43D0000}"/>
    <cellStyle name="ปกติ 6 4 8 2 3" xfId="8950" xr:uid="{00000000-0005-0000-0000-0000D53D0000}"/>
    <cellStyle name="ปกติ 6 4 8 2 3 2" xfId="17367" xr:uid="{00000000-0005-0000-0000-0000D63D0000}"/>
    <cellStyle name="ปกติ 6 4 8 2 4" xfId="10063" xr:uid="{00000000-0005-0000-0000-0000D73D0000}"/>
    <cellStyle name="ปกติ 6 4 8 2 4 2" xfId="18041" xr:uid="{00000000-0005-0000-0000-0000D83D0000}"/>
    <cellStyle name="ปกติ 6 4 8 2 5" xfId="13628" xr:uid="{00000000-0005-0000-0000-0000D93D0000}"/>
    <cellStyle name="ปกติ 6 4 8 3" xfId="7407" xr:uid="{00000000-0005-0000-0000-0000DA3D0000}"/>
    <cellStyle name="ปกติ 6 4 8 3 2" xfId="12861" xr:uid="{00000000-0005-0000-0000-0000DB3D0000}"/>
    <cellStyle name="ปกติ 6 4 8 3 2 2" xfId="20812" xr:uid="{00000000-0005-0000-0000-0000DC3D0000}"/>
    <cellStyle name="ปกติ 6 4 8 3 3" xfId="16405" xr:uid="{00000000-0005-0000-0000-0000DD3D0000}"/>
    <cellStyle name="ปกติ 6 4 8 4" xfId="4943" xr:uid="{00000000-0005-0000-0000-0000DE3D0000}"/>
    <cellStyle name="ปกติ 6 4 8 4 2" xfId="10980" xr:uid="{00000000-0005-0000-0000-0000DF3D0000}"/>
    <cellStyle name="ปกติ 6 4 8 4 2 2" xfId="18948" xr:uid="{00000000-0005-0000-0000-0000E03D0000}"/>
    <cellStyle name="ปกติ 6 4 8 4 3" xfId="14539" xr:uid="{00000000-0005-0000-0000-0000E13D0000}"/>
    <cellStyle name="ปกติ 6 4 8 5" xfId="21817" xr:uid="{00000000-0005-0000-0000-0000E23D0000}"/>
    <cellStyle name="ปกติ 6 4 9" xfId="3469" xr:uid="{00000000-0005-0000-0000-0000E33D0000}"/>
    <cellStyle name="ปกติ 6 4 9 2" xfId="5933" xr:uid="{00000000-0005-0000-0000-0000E43D0000}"/>
    <cellStyle name="ปกติ 6 4 9 2 2" xfId="11887" xr:uid="{00000000-0005-0000-0000-0000E53D0000}"/>
    <cellStyle name="ปกติ 6 4 9 2 2 2" xfId="19845" xr:uid="{00000000-0005-0000-0000-0000E63D0000}"/>
    <cellStyle name="ปกติ 6 4 9 2 3" xfId="15436" xr:uid="{00000000-0005-0000-0000-0000E73D0000}"/>
    <cellStyle name="ปกติ 6 4 9 3" xfId="8951" xr:uid="{00000000-0005-0000-0000-0000E83D0000}"/>
    <cellStyle name="ปกติ 6 4 9 3 2" xfId="17368" xr:uid="{00000000-0005-0000-0000-0000E93D0000}"/>
    <cellStyle name="ปกติ 6 4 9 4" xfId="10064" xr:uid="{00000000-0005-0000-0000-0000EA3D0000}"/>
    <cellStyle name="ปกติ 6 4 9 4 2" xfId="18042" xr:uid="{00000000-0005-0000-0000-0000EB3D0000}"/>
    <cellStyle name="ปกติ 6 4 9 5" xfId="13629" xr:uid="{00000000-0005-0000-0000-0000EC3D0000}"/>
    <cellStyle name="ปกติ 6 5" xfId="3470" xr:uid="{00000000-0005-0000-0000-0000ED3D0000}"/>
    <cellStyle name="ปกติ 6 5 10" xfId="4944" xr:uid="{00000000-0005-0000-0000-0000EE3D0000}"/>
    <cellStyle name="ปกติ 6 5 10 2" xfId="10981" xr:uid="{00000000-0005-0000-0000-0000EF3D0000}"/>
    <cellStyle name="ปกติ 6 5 10 2 2" xfId="18949" xr:uid="{00000000-0005-0000-0000-0000F03D0000}"/>
    <cellStyle name="ปกติ 6 5 10 3" xfId="14540" xr:uid="{00000000-0005-0000-0000-0000F13D0000}"/>
    <cellStyle name="ปกติ 6 5 11" xfId="21818" xr:uid="{00000000-0005-0000-0000-0000F23D0000}"/>
    <cellStyle name="ปกติ 6 5 2" xfId="3471" xr:uid="{00000000-0005-0000-0000-0000F33D0000}"/>
    <cellStyle name="ปกติ 6 5 2 2" xfId="3472" xr:uid="{00000000-0005-0000-0000-0000F43D0000}"/>
    <cellStyle name="ปกติ 6 5 2 2 2" xfId="3473" xr:uid="{00000000-0005-0000-0000-0000F53D0000}"/>
    <cellStyle name="ปกติ 6 5 2 2 2 2" xfId="3474" xr:uid="{00000000-0005-0000-0000-0000F63D0000}"/>
    <cellStyle name="ปกติ 6 5 2 2 2 2 2" xfId="5972" xr:uid="{00000000-0005-0000-0000-0000F73D0000}"/>
    <cellStyle name="ปกติ 6 5 2 2 2 2 2 2" xfId="11926" xr:uid="{00000000-0005-0000-0000-0000F83D0000}"/>
    <cellStyle name="ปกติ 6 5 2 2 2 2 2 2 2" xfId="19884" xr:uid="{00000000-0005-0000-0000-0000F93D0000}"/>
    <cellStyle name="ปกติ 6 5 2 2 2 2 2 3" xfId="15475" xr:uid="{00000000-0005-0000-0000-0000FA3D0000}"/>
    <cellStyle name="ปกติ 6 5 2 2 2 2 3" xfId="8952" xr:uid="{00000000-0005-0000-0000-0000FB3D0000}"/>
    <cellStyle name="ปกติ 6 5 2 2 2 2 3 2" xfId="17369" xr:uid="{00000000-0005-0000-0000-0000FC3D0000}"/>
    <cellStyle name="ปกติ 6 5 2 2 2 2 4" xfId="10065" xr:uid="{00000000-0005-0000-0000-0000FD3D0000}"/>
    <cellStyle name="ปกติ 6 5 2 2 2 2 4 2" xfId="18043" xr:uid="{00000000-0005-0000-0000-0000FE3D0000}"/>
    <cellStyle name="ปกติ 6 5 2 2 2 2 5" xfId="13630" xr:uid="{00000000-0005-0000-0000-0000FF3D0000}"/>
    <cellStyle name="ปกติ 6 5 2 2 2 3" xfId="7411" xr:uid="{00000000-0005-0000-0000-0000003E0000}"/>
    <cellStyle name="ปกติ 6 5 2 2 2 3 2" xfId="12865" xr:uid="{00000000-0005-0000-0000-0000013E0000}"/>
    <cellStyle name="ปกติ 6 5 2 2 2 3 2 2" xfId="20816" xr:uid="{00000000-0005-0000-0000-0000023E0000}"/>
    <cellStyle name="ปกติ 6 5 2 2 2 3 3" xfId="16409" xr:uid="{00000000-0005-0000-0000-0000033E0000}"/>
    <cellStyle name="ปกติ 6 5 2 2 2 4" xfId="4947" xr:uid="{00000000-0005-0000-0000-0000043E0000}"/>
    <cellStyle name="ปกติ 6 5 2 2 2 4 2" xfId="10984" xr:uid="{00000000-0005-0000-0000-0000053E0000}"/>
    <cellStyle name="ปกติ 6 5 2 2 2 4 2 2" xfId="18952" xr:uid="{00000000-0005-0000-0000-0000063E0000}"/>
    <cellStyle name="ปกติ 6 5 2 2 2 4 3" xfId="14543" xr:uid="{00000000-0005-0000-0000-0000073E0000}"/>
    <cellStyle name="ปกติ 6 5 2 2 2 5" xfId="21821" xr:uid="{00000000-0005-0000-0000-0000083E0000}"/>
    <cellStyle name="ปกติ 6 5 2 2 3" xfId="3475" xr:uid="{00000000-0005-0000-0000-0000093E0000}"/>
    <cellStyle name="ปกติ 6 5 2 2 3 2" xfId="5971" xr:uid="{00000000-0005-0000-0000-00000A3E0000}"/>
    <cellStyle name="ปกติ 6 5 2 2 3 2 2" xfId="11925" xr:uid="{00000000-0005-0000-0000-00000B3E0000}"/>
    <cellStyle name="ปกติ 6 5 2 2 3 2 2 2" xfId="19883" xr:uid="{00000000-0005-0000-0000-00000C3E0000}"/>
    <cellStyle name="ปกติ 6 5 2 2 3 2 3" xfId="15474" xr:uid="{00000000-0005-0000-0000-00000D3E0000}"/>
    <cellStyle name="ปกติ 6 5 2 2 3 3" xfId="8953" xr:uid="{00000000-0005-0000-0000-00000E3E0000}"/>
    <cellStyle name="ปกติ 6 5 2 2 3 3 2" xfId="17370" xr:uid="{00000000-0005-0000-0000-00000F3E0000}"/>
    <cellStyle name="ปกติ 6 5 2 2 3 4" xfId="10066" xr:uid="{00000000-0005-0000-0000-0000103E0000}"/>
    <cellStyle name="ปกติ 6 5 2 2 3 4 2" xfId="18044" xr:uid="{00000000-0005-0000-0000-0000113E0000}"/>
    <cellStyle name="ปกติ 6 5 2 2 3 5" xfId="13631" xr:uid="{00000000-0005-0000-0000-0000123E0000}"/>
    <cellStyle name="ปกติ 6 5 2 2 4" xfId="7410" xr:uid="{00000000-0005-0000-0000-0000133E0000}"/>
    <cellStyle name="ปกติ 6 5 2 2 4 2" xfId="12864" xr:uid="{00000000-0005-0000-0000-0000143E0000}"/>
    <cellStyle name="ปกติ 6 5 2 2 4 2 2" xfId="20815" xr:uid="{00000000-0005-0000-0000-0000153E0000}"/>
    <cellStyle name="ปกติ 6 5 2 2 4 3" xfId="16408" xr:uid="{00000000-0005-0000-0000-0000163E0000}"/>
    <cellStyle name="ปกติ 6 5 2 2 5" xfId="4946" xr:uid="{00000000-0005-0000-0000-0000173E0000}"/>
    <cellStyle name="ปกติ 6 5 2 2 5 2" xfId="10983" xr:uid="{00000000-0005-0000-0000-0000183E0000}"/>
    <cellStyle name="ปกติ 6 5 2 2 5 2 2" xfId="18951" xr:uid="{00000000-0005-0000-0000-0000193E0000}"/>
    <cellStyle name="ปกติ 6 5 2 2 5 3" xfId="14542" xr:uid="{00000000-0005-0000-0000-00001A3E0000}"/>
    <cellStyle name="ปกติ 6 5 2 2 6" xfId="21820" xr:uid="{00000000-0005-0000-0000-00001B3E0000}"/>
    <cellStyle name="ปกติ 6 5 2 3" xfId="3476" xr:uid="{00000000-0005-0000-0000-00001C3E0000}"/>
    <cellStyle name="ปกติ 6 5 2 3 2" xfId="3477" xr:uid="{00000000-0005-0000-0000-00001D3E0000}"/>
    <cellStyle name="ปกติ 6 5 2 3 2 2" xfId="5973" xr:uid="{00000000-0005-0000-0000-00001E3E0000}"/>
    <cellStyle name="ปกติ 6 5 2 3 2 2 2" xfId="11927" xr:uid="{00000000-0005-0000-0000-00001F3E0000}"/>
    <cellStyle name="ปกติ 6 5 2 3 2 2 2 2" xfId="19885" xr:uid="{00000000-0005-0000-0000-0000203E0000}"/>
    <cellStyle name="ปกติ 6 5 2 3 2 2 3" xfId="15476" xr:uid="{00000000-0005-0000-0000-0000213E0000}"/>
    <cellStyle name="ปกติ 6 5 2 3 2 3" xfId="8954" xr:uid="{00000000-0005-0000-0000-0000223E0000}"/>
    <cellStyle name="ปกติ 6 5 2 3 2 3 2" xfId="17371" xr:uid="{00000000-0005-0000-0000-0000233E0000}"/>
    <cellStyle name="ปกติ 6 5 2 3 2 4" xfId="10067" xr:uid="{00000000-0005-0000-0000-0000243E0000}"/>
    <cellStyle name="ปกติ 6 5 2 3 2 4 2" xfId="18045" xr:uid="{00000000-0005-0000-0000-0000253E0000}"/>
    <cellStyle name="ปกติ 6 5 2 3 2 5" xfId="13632" xr:uid="{00000000-0005-0000-0000-0000263E0000}"/>
    <cellStyle name="ปกติ 6 5 2 3 3" xfId="7412" xr:uid="{00000000-0005-0000-0000-0000273E0000}"/>
    <cellStyle name="ปกติ 6 5 2 3 3 2" xfId="12866" xr:uid="{00000000-0005-0000-0000-0000283E0000}"/>
    <cellStyle name="ปกติ 6 5 2 3 3 2 2" xfId="20817" xr:uid="{00000000-0005-0000-0000-0000293E0000}"/>
    <cellStyle name="ปกติ 6 5 2 3 3 3" xfId="16410" xr:uid="{00000000-0005-0000-0000-00002A3E0000}"/>
    <cellStyle name="ปกติ 6 5 2 3 4" xfId="4948" xr:uid="{00000000-0005-0000-0000-00002B3E0000}"/>
    <cellStyle name="ปกติ 6 5 2 3 4 2" xfId="10985" xr:uid="{00000000-0005-0000-0000-00002C3E0000}"/>
    <cellStyle name="ปกติ 6 5 2 3 4 2 2" xfId="18953" xr:uid="{00000000-0005-0000-0000-00002D3E0000}"/>
    <cellStyle name="ปกติ 6 5 2 3 4 3" xfId="14544" xr:uid="{00000000-0005-0000-0000-00002E3E0000}"/>
    <cellStyle name="ปกติ 6 5 2 3 5" xfId="21822" xr:uid="{00000000-0005-0000-0000-00002F3E0000}"/>
    <cellStyle name="ปกติ 6 5 2 4" xfId="3478" xr:uid="{00000000-0005-0000-0000-0000303E0000}"/>
    <cellStyle name="ปกติ 6 5 2 4 2" xfId="5970" xr:uid="{00000000-0005-0000-0000-0000313E0000}"/>
    <cellStyle name="ปกติ 6 5 2 4 2 2" xfId="11924" xr:uid="{00000000-0005-0000-0000-0000323E0000}"/>
    <cellStyle name="ปกติ 6 5 2 4 2 2 2" xfId="19882" xr:uid="{00000000-0005-0000-0000-0000333E0000}"/>
    <cellStyle name="ปกติ 6 5 2 4 2 3" xfId="15473" xr:uid="{00000000-0005-0000-0000-0000343E0000}"/>
    <cellStyle name="ปกติ 6 5 2 4 3" xfId="8955" xr:uid="{00000000-0005-0000-0000-0000353E0000}"/>
    <cellStyle name="ปกติ 6 5 2 4 3 2" xfId="17372" xr:uid="{00000000-0005-0000-0000-0000363E0000}"/>
    <cellStyle name="ปกติ 6 5 2 4 4" xfId="10068" xr:uid="{00000000-0005-0000-0000-0000373E0000}"/>
    <cellStyle name="ปกติ 6 5 2 4 4 2" xfId="18046" xr:uid="{00000000-0005-0000-0000-0000383E0000}"/>
    <cellStyle name="ปกติ 6 5 2 4 5" xfId="13633" xr:uid="{00000000-0005-0000-0000-0000393E0000}"/>
    <cellStyle name="ปกติ 6 5 2 5" xfId="7409" xr:uid="{00000000-0005-0000-0000-00003A3E0000}"/>
    <cellStyle name="ปกติ 6 5 2 5 2" xfId="12863" xr:uid="{00000000-0005-0000-0000-00003B3E0000}"/>
    <cellStyle name="ปกติ 6 5 2 5 2 2" xfId="20814" xr:uid="{00000000-0005-0000-0000-00003C3E0000}"/>
    <cellStyle name="ปกติ 6 5 2 5 3" xfId="16407" xr:uid="{00000000-0005-0000-0000-00003D3E0000}"/>
    <cellStyle name="ปกติ 6 5 2 6" xfId="4945" xr:uid="{00000000-0005-0000-0000-00003E3E0000}"/>
    <cellStyle name="ปกติ 6 5 2 6 2" xfId="10982" xr:uid="{00000000-0005-0000-0000-00003F3E0000}"/>
    <cellStyle name="ปกติ 6 5 2 6 2 2" xfId="18950" xr:uid="{00000000-0005-0000-0000-0000403E0000}"/>
    <cellStyle name="ปกติ 6 5 2 6 3" xfId="14541" xr:uid="{00000000-0005-0000-0000-0000413E0000}"/>
    <cellStyle name="ปกติ 6 5 2 7" xfId="21819" xr:uid="{00000000-0005-0000-0000-0000423E0000}"/>
    <cellStyle name="ปกติ 6 5 3" xfId="3479" xr:uid="{00000000-0005-0000-0000-0000433E0000}"/>
    <cellStyle name="ปกติ 6 5 3 2" xfId="3480" xr:uid="{00000000-0005-0000-0000-0000443E0000}"/>
    <cellStyle name="ปกติ 6 5 3 2 2" xfId="3481" xr:uid="{00000000-0005-0000-0000-0000453E0000}"/>
    <cellStyle name="ปกติ 6 5 3 2 2 2" xfId="3482" xr:uid="{00000000-0005-0000-0000-0000463E0000}"/>
    <cellStyle name="ปกติ 6 5 3 2 2 2 2" xfId="5976" xr:uid="{00000000-0005-0000-0000-0000473E0000}"/>
    <cellStyle name="ปกติ 6 5 3 2 2 2 2 2" xfId="11930" xr:uid="{00000000-0005-0000-0000-0000483E0000}"/>
    <cellStyle name="ปกติ 6 5 3 2 2 2 2 2 2" xfId="19888" xr:uid="{00000000-0005-0000-0000-0000493E0000}"/>
    <cellStyle name="ปกติ 6 5 3 2 2 2 2 3" xfId="15479" xr:uid="{00000000-0005-0000-0000-00004A3E0000}"/>
    <cellStyle name="ปกติ 6 5 3 2 2 2 3" xfId="8956" xr:uid="{00000000-0005-0000-0000-00004B3E0000}"/>
    <cellStyle name="ปกติ 6 5 3 2 2 2 3 2" xfId="17373" xr:uid="{00000000-0005-0000-0000-00004C3E0000}"/>
    <cellStyle name="ปกติ 6 5 3 2 2 2 4" xfId="10069" xr:uid="{00000000-0005-0000-0000-00004D3E0000}"/>
    <cellStyle name="ปกติ 6 5 3 2 2 2 4 2" xfId="18047" xr:uid="{00000000-0005-0000-0000-00004E3E0000}"/>
    <cellStyle name="ปกติ 6 5 3 2 2 2 5" xfId="13634" xr:uid="{00000000-0005-0000-0000-00004F3E0000}"/>
    <cellStyle name="ปกติ 6 5 3 2 2 3" xfId="7415" xr:uid="{00000000-0005-0000-0000-0000503E0000}"/>
    <cellStyle name="ปกติ 6 5 3 2 2 3 2" xfId="12869" xr:uid="{00000000-0005-0000-0000-0000513E0000}"/>
    <cellStyle name="ปกติ 6 5 3 2 2 3 2 2" xfId="20820" xr:uid="{00000000-0005-0000-0000-0000523E0000}"/>
    <cellStyle name="ปกติ 6 5 3 2 2 3 3" xfId="16413" xr:uid="{00000000-0005-0000-0000-0000533E0000}"/>
    <cellStyle name="ปกติ 6 5 3 2 2 4" xfId="4951" xr:uid="{00000000-0005-0000-0000-0000543E0000}"/>
    <cellStyle name="ปกติ 6 5 3 2 2 4 2" xfId="10988" xr:uid="{00000000-0005-0000-0000-0000553E0000}"/>
    <cellStyle name="ปกติ 6 5 3 2 2 4 2 2" xfId="18956" xr:uid="{00000000-0005-0000-0000-0000563E0000}"/>
    <cellStyle name="ปกติ 6 5 3 2 2 4 3" xfId="14547" xr:uid="{00000000-0005-0000-0000-0000573E0000}"/>
    <cellStyle name="ปกติ 6 5 3 2 2 5" xfId="21825" xr:uid="{00000000-0005-0000-0000-0000583E0000}"/>
    <cellStyle name="ปกติ 6 5 3 2 3" xfId="3483" xr:uid="{00000000-0005-0000-0000-0000593E0000}"/>
    <cellStyle name="ปกติ 6 5 3 2 3 2" xfId="5975" xr:uid="{00000000-0005-0000-0000-00005A3E0000}"/>
    <cellStyle name="ปกติ 6 5 3 2 3 2 2" xfId="11929" xr:uid="{00000000-0005-0000-0000-00005B3E0000}"/>
    <cellStyle name="ปกติ 6 5 3 2 3 2 2 2" xfId="19887" xr:uid="{00000000-0005-0000-0000-00005C3E0000}"/>
    <cellStyle name="ปกติ 6 5 3 2 3 2 3" xfId="15478" xr:uid="{00000000-0005-0000-0000-00005D3E0000}"/>
    <cellStyle name="ปกติ 6 5 3 2 3 3" xfId="8957" xr:uid="{00000000-0005-0000-0000-00005E3E0000}"/>
    <cellStyle name="ปกติ 6 5 3 2 3 3 2" xfId="17374" xr:uid="{00000000-0005-0000-0000-00005F3E0000}"/>
    <cellStyle name="ปกติ 6 5 3 2 3 4" xfId="10070" xr:uid="{00000000-0005-0000-0000-0000603E0000}"/>
    <cellStyle name="ปกติ 6 5 3 2 3 4 2" xfId="18048" xr:uid="{00000000-0005-0000-0000-0000613E0000}"/>
    <cellStyle name="ปกติ 6 5 3 2 3 5" xfId="13635" xr:uid="{00000000-0005-0000-0000-0000623E0000}"/>
    <cellStyle name="ปกติ 6 5 3 2 4" xfId="7414" xr:uid="{00000000-0005-0000-0000-0000633E0000}"/>
    <cellStyle name="ปกติ 6 5 3 2 4 2" xfId="12868" xr:uid="{00000000-0005-0000-0000-0000643E0000}"/>
    <cellStyle name="ปกติ 6 5 3 2 4 2 2" xfId="20819" xr:uid="{00000000-0005-0000-0000-0000653E0000}"/>
    <cellStyle name="ปกติ 6 5 3 2 4 3" xfId="16412" xr:uid="{00000000-0005-0000-0000-0000663E0000}"/>
    <cellStyle name="ปกติ 6 5 3 2 5" xfId="4950" xr:uid="{00000000-0005-0000-0000-0000673E0000}"/>
    <cellStyle name="ปกติ 6 5 3 2 5 2" xfId="10987" xr:uid="{00000000-0005-0000-0000-0000683E0000}"/>
    <cellStyle name="ปกติ 6 5 3 2 5 2 2" xfId="18955" xr:uid="{00000000-0005-0000-0000-0000693E0000}"/>
    <cellStyle name="ปกติ 6 5 3 2 5 3" xfId="14546" xr:uid="{00000000-0005-0000-0000-00006A3E0000}"/>
    <cellStyle name="ปกติ 6 5 3 2 6" xfId="21824" xr:uid="{00000000-0005-0000-0000-00006B3E0000}"/>
    <cellStyle name="ปกติ 6 5 3 3" xfId="3484" xr:uid="{00000000-0005-0000-0000-00006C3E0000}"/>
    <cellStyle name="ปกติ 6 5 3 3 2" xfId="3485" xr:uid="{00000000-0005-0000-0000-00006D3E0000}"/>
    <cellStyle name="ปกติ 6 5 3 3 2 2" xfId="5977" xr:uid="{00000000-0005-0000-0000-00006E3E0000}"/>
    <cellStyle name="ปกติ 6 5 3 3 2 2 2" xfId="11931" xr:uid="{00000000-0005-0000-0000-00006F3E0000}"/>
    <cellStyle name="ปกติ 6 5 3 3 2 2 2 2" xfId="19889" xr:uid="{00000000-0005-0000-0000-0000703E0000}"/>
    <cellStyle name="ปกติ 6 5 3 3 2 2 3" xfId="15480" xr:uid="{00000000-0005-0000-0000-0000713E0000}"/>
    <cellStyle name="ปกติ 6 5 3 3 2 3" xfId="8958" xr:uid="{00000000-0005-0000-0000-0000723E0000}"/>
    <cellStyle name="ปกติ 6 5 3 3 2 3 2" xfId="17375" xr:uid="{00000000-0005-0000-0000-0000733E0000}"/>
    <cellStyle name="ปกติ 6 5 3 3 2 4" xfId="10071" xr:uid="{00000000-0005-0000-0000-0000743E0000}"/>
    <cellStyle name="ปกติ 6 5 3 3 2 4 2" xfId="18049" xr:uid="{00000000-0005-0000-0000-0000753E0000}"/>
    <cellStyle name="ปกติ 6 5 3 3 2 5" xfId="13636" xr:uid="{00000000-0005-0000-0000-0000763E0000}"/>
    <cellStyle name="ปกติ 6 5 3 3 3" xfId="7416" xr:uid="{00000000-0005-0000-0000-0000773E0000}"/>
    <cellStyle name="ปกติ 6 5 3 3 3 2" xfId="12870" xr:uid="{00000000-0005-0000-0000-0000783E0000}"/>
    <cellStyle name="ปกติ 6 5 3 3 3 2 2" xfId="20821" xr:uid="{00000000-0005-0000-0000-0000793E0000}"/>
    <cellStyle name="ปกติ 6 5 3 3 3 3" xfId="16414" xr:uid="{00000000-0005-0000-0000-00007A3E0000}"/>
    <cellStyle name="ปกติ 6 5 3 3 4" xfId="4952" xr:uid="{00000000-0005-0000-0000-00007B3E0000}"/>
    <cellStyle name="ปกติ 6 5 3 3 4 2" xfId="10989" xr:uid="{00000000-0005-0000-0000-00007C3E0000}"/>
    <cellStyle name="ปกติ 6 5 3 3 4 2 2" xfId="18957" xr:uid="{00000000-0005-0000-0000-00007D3E0000}"/>
    <cellStyle name="ปกติ 6 5 3 3 4 3" xfId="14548" xr:uid="{00000000-0005-0000-0000-00007E3E0000}"/>
    <cellStyle name="ปกติ 6 5 3 3 5" xfId="21826" xr:uid="{00000000-0005-0000-0000-00007F3E0000}"/>
    <cellStyle name="ปกติ 6 5 3 4" xfId="3486" xr:uid="{00000000-0005-0000-0000-0000803E0000}"/>
    <cellStyle name="ปกติ 6 5 3 4 2" xfId="5974" xr:uid="{00000000-0005-0000-0000-0000813E0000}"/>
    <cellStyle name="ปกติ 6 5 3 4 2 2" xfId="11928" xr:uid="{00000000-0005-0000-0000-0000823E0000}"/>
    <cellStyle name="ปกติ 6 5 3 4 2 2 2" xfId="19886" xr:uid="{00000000-0005-0000-0000-0000833E0000}"/>
    <cellStyle name="ปกติ 6 5 3 4 2 3" xfId="15477" xr:uid="{00000000-0005-0000-0000-0000843E0000}"/>
    <cellStyle name="ปกติ 6 5 3 4 3" xfId="8959" xr:uid="{00000000-0005-0000-0000-0000853E0000}"/>
    <cellStyle name="ปกติ 6 5 3 4 3 2" xfId="17376" xr:uid="{00000000-0005-0000-0000-0000863E0000}"/>
    <cellStyle name="ปกติ 6 5 3 4 4" xfId="10072" xr:uid="{00000000-0005-0000-0000-0000873E0000}"/>
    <cellStyle name="ปกติ 6 5 3 4 4 2" xfId="18050" xr:uid="{00000000-0005-0000-0000-0000883E0000}"/>
    <cellStyle name="ปกติ 6 5 3 4 5" xfId="13637" xr:uid="{00000000-0005-0000-0000-0000893E0000}"/>
    <cellStyle name="ปกติ 6 5 3 5" xfId="7413" xr:uid="{00000000-0005-0000-0000-00008A3E0000}"/>
    <cellStyle name="ปกติ 6 5 3 5 2" xfId="12867" xr:uid="{00000000-0005-0000-0000-00008B3E0000}"/>
    <cellStyle name="ปกติ 6 5 3 5 2 2" xfId="20818" xr:uid="{00000000-0005-0000-0000-00008C3E0000}"/>
    <cellStyle name="ปกติ 6 5 3 5 3" xfId="16411" xr:uid="{00000000-0005-0000-0000-00008D3E0000}"/>
    <cellStyle name="ปกติ 6 5 3 6" xfId="4949" xr:uid="{00000000-0005-0000-0000-00008E3E0000}"/>
    <cellStyle name="ปกติ 6 5 3 6 2" xfId="10986" xr:uid="{00000000-0005-0000-0000-00008F3E0000}"/>
    <cellStyle name="ปกติ 6 5 3 6 2 2" xfId="18954" xr:uid="{00000000-0005-0000-0000-0000903E0000}"/>
    <cellStyle name="ปกติ 6 5 3 6 3" xfId="14545" xr:uid="{00000000-0005-0000-0000-0000913E0000}"/>
    <cellStyle name="ปกติ 6 5 3 7" xfId="21823" xr:uid="{00000000-0005-0000-0000-0000923E0000}"/>
    <cellStyle name="ปกติ 6 5 4" xfId="3487" xr:uid="{00000000-0005-0000-0000-0000933E0000}"/>
    <cellStyle name="ปกติ 6 5 4 2" xfId="3488" xr:uid="{00000000-0005-0000-0000-0000943E0000}"/>
    <cellStyle name="ปกติ 6 5 4 2 2" xfId="3489" xr:uid="{00000000-0005-0000-0000-0000953E0000}"/>
    <cellStyle name="ปกติ 6 5 4 2 2 2" xfId="3490" xr:uid="{00000000-0005-0000-0000-0000963E0000}"/>
    <cellStyle name="ปกติ 6 5 4 2 2 2 2" xfId="5980" xr:uid="{00000000-0005-0000-0000-0000973E0000}"/>
    <cellStyle name="ปกติ 6 5 4 2 2 2 2 2" xfId="11934" xr:uid="{00000000-0005-0000-0000-0000983E0000}"/>
    <cellStyle name="ปกติ 6 5 4 2 2 2 2 2 2" xfId="19892" xr:uid="{00000000-0005-0000-0000-0000993E0000}"/>
    <cellStyle name="ปกติ 6 5 4 2 2 2 2 3" xfId="15483" xr:uid="{00000000-0005-0000-0000-00009A3E0000}"/>
    <cellStyle name="ปกติ 6 5 4 2 2 2 3" xfId="8960" xr:uid="{00000000-0005-0000-0000-00009B3E0000}"/>
    <cellStyle name="ปกติ 6 5 4 2 2 2 3 2" xfId="17377" xr:uid="{00000000-0005-0000-0000-00009C3E0000}"/>
    <cellStyle name="ปกติ 6 5 4 2 2 2 4" xfId="10073" xr:uid="{00000000-0005-0000-0000-00009D3E0000}"/>
    <cellStyle name="ปกติ 6 5 4 2 2 2 4 2" xfId="18051" xr:uid="{00000000-0005-0000-0000-00009E3E0000}"/>
    <cellStyle name="ปกติ 6 5 4 2 2 2 5" xfId="13638" xr:uid="{00000000-0005-0000-0000-00009F3E0000}"/>
    <cellStyle name="ปกติ 6 5 4 2 2 3" xfId="7419" xr:uid="{00000000-0005-0000-0000-0000A03E0000}"/>
    <cellStyle name="ปกติ 6 5 4 2 2 3 2" xfId="12873" xr:uid="{00000000-0005-0000-0000-0000A13E0000}"/>
    <cellStyle name="ปกติ 6 5 4 2 2 3 2 2" xfId="20824" xr:uid="{00000000-0005-0000-0000-0000A23E0000}"/>
    <cellStyle name="ปกติ 6 5 4 2 2 3 3" xfId="16417" xr:uid="{00000000-0005-0000-0000-0000A33E0000}"/>
    <cellStyle name="ปกติ 6 5 4 2 2 4" xfId="4955" xr:uid="{00000000-0005-0000-0000-0000A43E0000}"/>
    <cellStyle name="ปกติ 6 5 4 2 2 4 2" xfId="10992" xr:uid="{00000000-0005-0000-0000-0000A53E0000}"/>
    <cellStyle name="ปกติ 6 5 4 2 2 4 2 2" xfId="18960" xr:uid="{00000000-0005-0000-0000-0000A63E0000}"/>
    <cellStyle name="ปกติ 6 5 4 2 2 4 3" xfId="14551" xr:uid="{00000000-0005-0000-0000-0000A73E0000}"/>
    <cellStyle name="ปกติ 6 5 4 2 2 5" xfId="21829" xr:uid="{00000000-0005-0000-0000-0000A83E0000}"/>
    <cellStyle name="ปกติ 6 5 4 2 3" xfId="3491" xr:uid="{00000000-0005-0000-0000-0000A93E0000}"/>
    <cellStyle name="ปกติ 6 5 4 2 3 2" xfId="5979" xr:uid="{00000000-0005-0000-0000-0000AA3E0000}"/>
    <cellStyle name="ปกติ 6 5 4 2 3 2 2" xfId="11933" xr:uid="{00000000-0005-0000-0000-0000AB3E0000}"/>
    <cellStyle name="ปกติ 6 5 4 2 3 2 2 2" xfId="19891" xr:uid="{00000000-0005-0000-0000-0000AC3E0000}"/>
    <cellStyle name="ปกติ 6 5 4 2 3 2 3" xfId="15482" xr:uid="{00000000-0005-0000-0000-0000AD3E0000}"/>
    <cellStyle name="ปกติ 6 5 4 2 3 3" xfId="8961" xr:uid="{00000000-0005-0000-0000-0000AE3E0000}"/>
    <cellStyle name="ปกติ 6 5 4 2 3 3 2" xfId="17378" xr:uid="{00000000-0005-0000-0000-0000AF3E0000}"/>
    <cellStyle name="ปกติ 6 5 4 2 3 4" xfId="10074" xr:uid="{00000000-0005-0000-0000-0000B03E0000}"/>
    <cellStyle name="ปกติ 6 5 4 2 3 4 2" xfId="18052" xr:uid="{00000000-0005-0000-0000-0000B13E0000}"/>
    <cellStyle name="ปกติ 6 5 4 2 3 5" xfId="13639" xr:uid="{00000000-0005-0000-0000-0000B23E0000}"/>
    <cellStyle name="ปกติ 6 5 4 2 4" xfId="7418" xr:uid="{00000000-0005-0000-0000-0000B33E0000}"/>
    <cellStyle name="ปกติ 6 5 4 2 4 2" xfId="12872" xr:uid="{00000000-0005-0000-0000-0000B43E0000}"/>
    <cellStyle name="ปกติ 6 5 4 2 4 2 2" xfId="20823" xr:uid="{00000000-0005-0000-0000-0000B53E0000}"/>
    <cellStyle name="ปกติ 6 5 4 2 4 3" xfId="16416" xr:uid="{00000000-0005-0000-0000-0000B63E0000}"/>
    <cellStyle name="ปกติ 6 5 4 2 5" xfId="4954" xr:uid="{00000000-0005-0000-0000-0000B73E0000}"/>
    <cellStyle name="ปกติ 6 5 4 2 5 2" xfId="10991" xr:uid="{00000000-0005-0000-0000-0000B83E0000}"/>
    <cellStyle name="ปกติ 6 5 4 2 5 2 2" xfId="18959" xr:uid="{00000000-0005-0000-0000-0000B93E0000}"/>
    <cellStyle name="ปกติ 6 5 4 2 5 3" xfId="14550" xr:uid="{00000000-0005-0000-0000-0000BA3E0000}"/>
    <cellStyle name="ปกติ 6 5 4 2 6" xfId="21828" xr:uid="{00000000-0005-0000-0000-0000BB3E0000}"/>
    <cellStyle name="ปกติ 6 5 4 3" xfId="3492" xr:uid="{00000000-0005-0000-0000-0000BC3E0000}"/>
    <cellStyle name="ปกติ 6 5 4 3 2" xfId="3493" xr:uid="{00000000-0005-0000-0000-0000BD3E0000}"/>
    <cellStyle name="ปกติ 6 5 4 3 2 2" xfId="5981" xr:uid="{00000000-0005-0000-0000-0000BE3E0000}"/>
    <cellStyle name="ปกติ 6 5 4 3 2 2 2" xfId="11935" xr:uid="{00000000-0005-0000-0000-0000BF3E0000}"/>
    <cellStyle name="ปกติ 6 5 4 3 2 2 2 2" xfId="19893" xr:uid="{00000000-0005-0000-0000-0000C03E0000}"/>
    <cellStyle name="ปกติ 6 5 4 3 2 2 3" xfId="15484" xr:uid="{00000000-0005-0000-0000-0000C13E0000}"/>
    <cellStyle name="ปกติ 6 5 4 3 2 3" xfId="8962" xr:uid="{00000000-0005-0000-0000-0000C23E0000}"/>
    <cellStyle name="ปกติ 6 5 4 3 2 3 2" xfId="17379" xr:uid="{00000000-0005-0000-0000-0000C33E0000}"/>
    <cellStyle name="ปกติ 6 5 4 3 2 4" xfId="10075" xr:uid="{00000000-0005-0000-0000-0000C43E0000}"/>
    <cellStyle name="ปกติ 6 5 4 3 2 4 2" xfId="18053" xr:uid="{00000000-0005-0000-0000-0000C53E0000}"/>
    <cellStyle name="ปกติ 6 5 4 3 2 5" xfId="13640" xr:uid="{00000000-0005-0000-0000-0000C63E0000}"/>
    <cellStyle name="ปกติ 6 5 4 3 3" xfId="7420" xr:uid="{00000000-0005-0000-0000-0000C73E0000}"/>
    <cellStyle name="ปกติ 6 5 4 3 3 2" xfId="12874" xr:uid="{00000000-0005-0000-0000-0000C83E0000}"/>
    <cellStyle name="ปกติ 6 5 4 3 3 2 2" xfId="20825" xr:uid="{00000000-0005-0000-0000-0000C93E0000}"/>
    <cellStyle name="ปกติ 6 5 4 3 3 3" xfId="16418" xr:uid="{00000000-0005-0000-0000-0000CA3E0000}"/>
    <cellStyle name="ปกติ 6 5 4 3 4" xfId="4956" xr:uid="{00000000-0005-0000-0000-0000CB3E0000}"/>
    <cellStyle name="ปกติ 6 5 4 3 4 2" xfId="10993" xr:uid="{00000000-0005-0000-0000-0000CC3E0000}"/>
    <cellStyle name="ปกติ 6 5 4 3 4 2 2" xfId="18961" xr:uid="{00000000-0005-0000-0000-0000CD3E0000}"/>
    <cellStyle name="ปกติ 6 5 4 3 4 3" xfId="14552" xr:uid="{00000000-0005-0000-0000-0000CE3E0000}"/>
    <cellStyle name="ปกติ 6 5 4 3 5" xfId="21830" xr:uid="{00000000-0005-0000-0000-0000CF3E0000}"/>
    <cellStyle name="ปกติ 6 5 4 4" xfId="3494" xr:uid="{00000000-0005-0000-0000-0000D03E0000}"/>
    <cellStyle name="ปกติ 6 5 4 4 2" xfId="5978" xr:uid="{00000000-0005-0000-0000-0000D13E0000}"/>
    <cellStyle name="ปกติ 6 5 4 4 2 2" xfId="11932" xr:uid="{00000000-0005-0000-0000-0000D23E0000}"/>
    <cellStyle name="ปกติ 6 5 4 4 2 2 2" xfId="19890" xr:uid="{00000000-0005-0000-0000-0000D33E0000}"/>
    <cellStyle name="ปกติ 6 5 4 4 2 3" xfId="15481" xr:uid="{00000000-0005-0000-0000-0000D43E0000}"/>
    <cellStyle name="ปกติ 6 5 4 4 3" xfId="8963" xr:uid="{00000000-0005-0000-0000-0000D53E0000}"/>
    <cellStyle name="ปกติ 6 5 4 4 3 2" xfId="17380" xr:uid="{00000000-0005-0000-0000-0000D63E0000}"/>
    <cellStyle name="ปกติ 6 5 4 4 4" xfId="10076" xr:uid="{00000000-0005-0000-0000-0000D73E0000}"/>
    <cellStyle name="ปกติ 6 5 4 4 4 2" xfId="18054" xr:uid="{00000000-0005-0000-0000-0000D83E0000}"/>
    <cellStyle name="ปกติ 6 5 4 4 5" xfId="13641" xr:uid="{00000000-0005-0000-0000-0000D93E0000}"/>
    <cellStyle name="ปกติ 6 5 4 5" xfId="7417" xr:uid="{00000000-0005-0000-0000-0000DA3E0000}"/>
    <cellStyle name="ปกติ 6 5 4 5 2" xfId="12871" xr:uid="{00000000-0005-0000-0000-0000DB3E0000}"/>
    <cellStyle name="ปกติ 6 5 4 5 2 2" xfId="20822" xr:uid="{00000000-0005-0000-0000-0000DC3E0000}"/>
    <cellStyle name="ปกติ 6 5 4 5 3" xfId="16415" xr:uid="{00000000-0005-0000-0000-0000DD3E0000}"/>
    <cellStyle name="ปกติ 6 5 4 6" xfId="4953" xr:uid="{00000000-0005-0000-0000-0000DE3E0000}"/>
    <cellStyle name="ปกติ 6 5 4 6 2" xfId="10990" xr:uid="{00000000-0005-0000-0000-0000DF3E0000}"/>
    <cellStyle name="ปกติ 6 5 4 6 2 2" xfId="18958" xr:uid="{00000000-0005-0000-0000-0000E03E0000}"/>
    <cellStyle name="ปกติ 6 5 4 6 3" xfId="14549" xr:uid="{00000000-0005-0000-0000-0000E13E0000}"/>
    <cellStyle name="ปกติ 6 5 4 7" xfId="21827" xr:uid="{00000000-0005-0000-0000-0000E23E0000}"/>
    <cellStyle name="ปกติ 6 5 5" xfId="3495" xr:uid="{00000000-0005-0000-0000-0000E33E0000}"/>
    <cellStyle name="ปกติ 6 5 5 2" xfId="3496" xr:uid="{00000000-0005-0000-0000-0000E43E0000}"/>
    <cellStyle name="ปกติ 6 5 5 2 2" xfId="3497" xr:uid="{00000000-0005-0000-0000-0000E53E0000}"/>
    <cellStyle name="ปกติ 6 5 5 2 2 2" xfId="5983" xr:uid="{00000000-0005-0000-0000-0000E63E0000}"/>
    <cellStyle name="ปกติ 6 5 5 2 2 2 2" xfId="11937" xr:uid="{00000000-0005-0000-0000-0000E73E0000}"/>
    <cellStyle name="ปกติ 6 5 5 2 2 2 2 2" xfId="19895" xr:uid="{00000000-0005-0000-0000-0000E83E0000}"/>
    <cellStyle name="ปกติ 6 5 5 2 2 2 3" xfId="15486" xr:uid="{00000000-0005-0000-0000-0000E93E0000}"/>
    <cellStyle name="ปกติ 6 5 5 2 2 3" xfId="8964" xr:uid="{00000000-0005-0000-0000-0000EA3E0000}"/>
    <cellStyle name="ปกติ 6 5 5 2 2 3 2" xfId="17381" xr:uid="{00000000-0005-0000-0000-0000EB3E0000}"/>
    <cellStyle name="ปกติ 6 5 5 2 2 4" xfId="10077" xr:uid="{00000000-0005-0000-0000-0000EC3E0000}"/>
    <cellStyle name="ปกติ 6 5 5 2 2 4 2" xfId="18055" xr:uid="{00000000-0005-0000-0000-0000ED3E0000}"/>
    <cellStyle name="ปกติ 6 5 5 2 2 5" xfId="13642" xr:uid="{00000000-0005-0000-0000-0000EE3E0000}"/>
    <cellStyle name="ปกติ 6 5 5 2 3" xfId="7422" xr:uid="{00000000-0005-0000-0000-0000EF3E0000}"/>
    <cellStyle name="ปกติ 6 5 5 2 3 2" xfId="12876" xr:uid="{00000000-0005-0000-0000-0000F03E0000}"/>
    <cellStyle name="ปกติ 6 5 5 2 3 2 2" xfId="20827" xr:uid="{00000000-0005-0000-0000-0000F13E0000}"/>
    <cellStyle name="ปกติ 6 5 5 2 3 3" xfId="16420" xr:uid="{00000000-0005-0000-0000-0000F23E0000}"/>
    <cellStyle name="ปกติ 6 5 5 2 4" xfId="4958" xr:uid="{00000000-0005-0000-0000-0000F33E0000}"/>
    <cellStyle name="ปกติ 6 5 5 2 4 2" xfId="10995" xr:uid="{00000000-0005-0000-0000-0000F43E0000}"/>
    <cellStyle name="ปกติ 6 5 5 2 4 2 2" xfId="18963" xr:uid="{00000000-0005-0000-0000-0000F53E0000}"/>
    <cellStyle name="ปกติ 6 5 5 2 4 3" xfId="14554" xr:uid="{00000000-0005-0000-0000-0000F63E0000}"/>
    <cellStyle name="ปกติ 6 5 5 2 5" xfId="21832" xr:uid="{00000000-0005-0000-0000-0000F73E0000}"/>
    <cellStyle name="ปกติ 6 5 5 3" xfId="3498" xr:uid="{00000000-0005-0000-0000-0000F83E0000}"/>
    <cellStyle name="ปกติ 6 5 5 3 2" xfId="5982" xr:uid="{00000000-0005-0000-0000-0000F93E0000}"/>
    <cellStyle name="ปกติ 6 5 5 3 2 2" xfId="11936" xr:uid="{00000000-0005-0000-0000-0000FA3E0000}"/>
    <cellStyle name="ปกติ 6 5 5 3 2 2 2" xfId="19894" xr:uid="{00000000-0005-0000-0000-0000FB3E0000}"/>
    <cellStyle name="ปกติ 6 5 5 3 2 3" xfId="15485" xr:uid="{00000000-0005-0000-0000-0000FC3E0000}"/>
    <cellStyle name="ปกติ 6 5 5 3 3" xfId="8965" xr:uid="{00000000-0005-0000-0000-0000FD3E0000}"/>
    <cellStyle name="ปกติ 6 5 5 3 3 2" xfId="17382" xr:uid="{00000000-0005-0000-0000-0000FE3E0000}"/>
    <cellStyle name="ปกติ 6 5 5 3 4" xfId="10078" xr:uid="{00000000-0005-0000-0000-0000FF3E0000}"/>
    <cellStyle name="ปกติ 6 5 5 3 4 2" xfId="18056" xr:uid="{00000000-0005-0000-0000-0000003F0000}"/>
    <cellStyle name="ปกติ 6 5 5 3 5" xfId="13643" xr:uid="{00000000-0005-0000-0000-0000013F0000}"/>
    <cellStyle name="ปกติ 6 5 5 4" xfId="7421" xr:uid="{00000000-0005-0000-0000-0000023F0000}"/>
    <cellStyle name="ปกติ 6 5 5 4 2" xfId="12875" xr:uid="{00000000-0005-0000-0000-0000033F0000}"/>
    <cellStyle name="ปกติ 6 5 5 4 2 2" xfId="20826" xr:uid="{00000000-0005-0000-0000-0000043F0000}"/>
    <cellStyle name="ปกติ 6 5 5 4 3" xfId="16419" xr:uid="{00000000-0005-0000-0000-0000053F0000}"/>
    <cellStyle name="ปกติ 6 5 5 5" xfId="4957" xr:uid="{00000000-0005-0000-0000-0000063F0000}"/>
    <cellStyle name="ปกติ 6 5 5 5 2" xfId="10994" xr:uid="{00000000-0005-0000-0000-0000073F0000}"/>
    <cellStyle name="ปกติ 6 5 5 5 2 2" xfId="18962" xr:uid="{00000000-0005-0000-0000-0000083F0000}"/>
    <cellStyle name="ปกติ 6 5 5 5 3" xfId="14553" xr:uid="{00000000-0005-0000-0000-0000093F0000}"/>
    <cellStyle name="ปกติ 6 5 5 6" xfId="21831" xr:uid="{00000000-0005-0000-0000-00000A3F0000}"/>
    <cellStyle name="ปกติ 6 5 6" xfId="3499" xr:uid="{00000000-0005-0000-0000-00000B3F0000}"/>
    <cellStyle name="ปกติ 6 5 6 2" xfId="3500" xr:uid="{00000000-0005-0000-0000-00000C3F0000}"/>
    <cellStyle name="ปกติ 6 5 6 2 2" xfId="3501" xr:uid="{00000000-0005-0000-0000-00000D3F0000}"/>
    <cellStyle name="ปกติ 6 5 6 2 2 2" xfId="5985" xr:uid="{00000000-0005-0000-0000-00000E3F0000}"/>
    <cellStyle name="ปกติ 6 5 6 2 2 2 2" xfId="11939" xr:uid="{00000000-0005-0000-0000-00000F3F0000}"/>
    <cellStyle name="ปกติ 6 5 6 2 2 2 2 2" xfId="19897" xr:uid="{00000000-0005-0000-0000-0000103F0000}"/>
    <cellStyle name="ปกติ 6 5 6 2 2 2 3" xfId="15488" xr:uid="{00000000-0005-0000-0000-0000113F0000}"/>
    <cellStyle name="ปกติ 6 5 6 2 2 3" xfId="8966" xr:uid="{00000000-0005-0000-0000-0000123F0000}"/>
    <cellStyle name="ปกติ 6 5 6 2 2 3 2" xfId="17383" xr:uid="{00000000-0005-0000-0000-0000133F0000}"/>
    <cellStyle name="ปกติ 6 5 6 2 2 4" xfId="10079" xr:uid="{00000000-0005-0000-0000-0000143F0000}"/>
    <cellStyle name="ปกติ 6 5 6 2 2 4 2" xfId="18057" xr:uid="{00000000-0005-0000-0000-0000153F0000}"/>
    <cellStyle name="ปกติ 6 5 6 2 2 5" xfId="13644" xr:uid="{00000000-0005-0000-0000-0000163F0000}"/>
    <cellStyle name="ปกติ 6 5 6 2 3" xfId="7424" xr:uid="{00000000-0005-0000-0000-0000173F0000}"/>
    <cellStyle name="ปกติ 6 5 6 2 3 2" xfId="12878" xr:uid="{00000000-0005-0000-0000-0000183F0000}"/>
    <cellStyle name="ปกติ 6 5 6 2 3 2 2" xfId="20829" xr:uid="{00000000-0005-0000-0000-0000193F0000}"/>
    <cellStyle name="ปกติ 6 5 6 2 3 3" xfId="16422" xr:uid="{00000000-0005-0000-0000-00001A3F0000}"/>
    <cellStyle name="ปกติ 6 5 6 2 4" xfId="4960" xr:uid="{00000000-0005-0000-0000-00001B3F0000}"/>
    <cellStyle name="ปกติ 6 5 6 2 4 2" xfId="10997" xr:uid="{00000000-0005-0000-0000-00001C3F0000}"/>
    <cellStyle name="ปกติ 6 5 6 2 4 2 2" xfId="18965" xr:uid="{00000000-0005-0000-0000-00001D3F0000}"/>
    <cellStyle name="ปกติ 6 5 6 2 4 3" xfId="14556" xr:uid="{00000000-0005-0000-0000-00001E3F0000}"/>
    <cellStyle name="ปกติ 6 5 6 2 5" xfId="21834" xr:uid="{00000000-0005-0000-0000-00001F3F0000}"/>
    <cellStyle name="ปกติ 6 5 6 3" xfId="3502" xr:uid="{00000000-0005-0000-0000-0000203F0000}"/>
    <cellStyle name="ปกติ 6 5 6 3 2" xfId="5984" xr:uid="{00000000-0005-0000-0000-0000213F0000}"/>
    <cellStyle name="ปกติ 6 5 6 3 2 2" xfId="11938" xr:uid="{00000000-0005-0000-0000-0000223F0000}"/>
    <cellStyle name="ปกติ 6 5 6 3 2 2 2" xfId="19896" xr:uid="{00000000-0005-0000-0000-0000233F0000}"/>
    <cellStyle name="ปกติ 6 5 6 3 2 3" xfId="15487" xr:uid="{00000000-0005-0000-0000-0000243F0000}"/>
    <cellStyle name="ปกติ 6 5 6 3 3" xfId="8967" xr:uid="{00000000-0005-0000-0000-0000253F0000}"/>
    <cellStyle name="ปกติ 6 5 6 3 3 2" xfId="17384" xr:uid="{00000000-0005-0000-0000-0000263F0000}"/>
    <cellStyle name="ปกติ 6 5 6 3 4" xfId="10080" xr:uid="{00000000-0005-0000-0000-0000273F0000}"/>
    <cellStyle name="ปกติ 6 5 6 3 4 2" xfId="18058" xr:uid="{00000000-0005-0000-0000-0000283F0000}"/>
    <cellStyle name="ปกติ 6 5 6 3 5" xfId="13645" xr:uid="{00000000-0005-0000-0000-0000293F0000}"/>
    <cellStyle name="ปกติ 6 5 6 4" xfId="7423" xr:uid="{00000000-0005-0000-0000-00002A3F0000}"/>
    <cellStyle name="ปกติ 6 5 6 4 2" xfId="12877" xr:uid="{00000000-0005-0000-0000-00002B3F0000}"/>
    <cellStyle name="ปกติ 6 5 6 4 2 2" xfId="20828" xr:uid="{00000000-0005-0000-0000-00002C3F0000}"/>
    <cellStyle name="ปกติ 6 5 6 4 3" xfId="16421" xr:uid="{00000000-0005-0000-0000-00002D3F0000}"/>
    <cellStyle name="ปกติ 6 5 6 5" xfId="4959" xr:uid="{00000000-0005-0000-0000-00002E3F0000}"/>
    <cellStyle name="ปกติ 6 5 6 5 2" xfId="10996" xr:uid="{00000000-0005-0000-0000-00002F3F0000}"/>
    <cellStyle name="ปกติ 6 5 6 5 2 2" xfId="18964" xr:uid="{00000000-0005-0000-0000-0000303F0000}"/>
    <cellStyle name="ปกติ 6 5 6 5 3" xfId="14555" xr:uid="{00000000-0005-0000-0000-0000313F0000}"/>
    <cellStyle name="ปกติ 6 5 6 6" xfId="21833" xr:uid="{00000000-0005-0000-0000-0000323F0000}"/>
    <cellStyle name="ปกติ 6 5 7" xfId="3503" xr:uid="{00000000-0005-0000-0000-0000333F0000}"/>
    <cellStyle name="ปกติ 6 5 7 2" xfId="3504" xr:uid="{00000000-0005-0000-0000-0000343F0000}"/>
    <cellStyle name="ปกติ 6 5 7 2 2" xfId="5986" xr:uid="{00000000-0005-0000-0000-0000353F0000}"/>
    <cellStyle name="ปกติ 6 5 7 2 2 2" xfId="11940" xr:uid="{00000000-0005-0000-0000-0000363F0000}"/>
    <cellStyle name="ปกติ 6 5 7 2 2 2 2" xfId="19898" xr:uid="{00000000-0005-0000-0000-0000373F0000}"/>
    <cellStyle name="ปกติ 6 5 7 2 2 3" xfId="15489" xr:uid="{00000000-0005-0000-0000-0000383F0000}"/>
    <cellStyle name="ปกติ 6 5 7 2 3" xfId="8968" xr:uid="{00000000-0005-0000-0000-0000393F0000}"/>
    <cellStyle name="ปกติ 6 5 7 2 3 2" xfId="17385" xr:uid="{00000000-0005-0000-0000-00003A3F0000}"/>
    <cellStyle name="ปกติ 6 5 7 2 4" xfId="10081" xr:uid="{00000000-0005-0000-0000-00003B3F0000}"/>
    <cellStyle name="ปกติ 6 5 7 2 4 2" xfId="18059" xr:uid="{00000000-0005-0000-0000-00003C3F0000}"/>
    <cellStyle name="ปกติ 6 5 7 2 5" xfId="13646" xr:uid="{00000000-0005-0000-0000-00003D3F0000}"/>
    <cellStyle name="ปกติ 6 5 7 3" xfId="7425" xr:uid="{00000000-0005-0000-0000-00003E3F0000}"/>
    <cellStyle name="ปกติ 6 5 7 3 2" xfId="12879" xr:uid="{00000000-0005-0000-0000-00003F3F0000}"/>
    <cellStyle name="ปกติ 6 5 7 3 2 2" xfId="20830" xr:uid="{00000000-0005-0000-0000-0000403F0000}"/>
    <cellStyle name="ปกติ 6 5 7 3 3" xfId="16423" xr:uid="{00000000-0005-0000-0000-0000413F0000}"/>
    <cellStyle name="ปกติ 6 5 7 4" xfId="4961" xr:uid="{00000000-0005-0000-0000-0000423F0000}"/>
    <cellStyle name="ปกติ 6 5 7 4 2" xfId="10998" xr:uid="{00000000-0005-0000-0000-0000433F0000}"/>
    <cellStyle name="ปกติ 6 5 7 4 2 2" xfId="18966" xr:uid="{00000000-0005-0000-0000-0000443F0000}"/>
    <cellStyle name="ปกติ 6 5 7 4 3" xfId="14557" xr:uid="{00000000-0005-0000-0000-0000453F0000}"/>
    <cellStyle name="ปกติ 6 5 7 5" xfId="21835" xr:uid="{00000000-0005-0000-0000-0000463F0000}"/>
    <cellStyle name="ปกติ 6 5 8" xfId="3505" xr:uid="{00000000-0005-0000-0000-0000473F0000}"/>
    <cellStyle name="ปกติ 6 5 8 2" xfId="5969" xr:uid="{00000000-0005-0000-0000-0000483F0000}"/>
    <cellStyle name="ปกติ 6 5 8 2 2" xfId="11923" xr:uid="{00000000-0005-0000-0000-0000493F0000}"/>
    <cellStyle name="ปกติ 6 5 8 2 2 2" xfId="19881" xr:uid="{00000000-0005-0000-0000-00004A3F0000}"/>
    <cellStyle name="ปกติ 6 5 8 2 3" xfId="15472" xr:uid="{00000000-0005-0000-0000-00004B3F0000}"/>
    <cellStyle name="ปกติ 6 5 8 3" xfId="8969" xr:uid="{00000000-0005-0000-0000-00004C3F0000}"/>
    <cellStyle name="ปกติ 6 5 8 3 2" xfId="17386" xr:uid="{00000000-0005-0000-0000-00004D3F0000}"/>
    <cellStyle name="ปกติ 6 5 8 4" xfId="10082" xr:uid="{00000000-0005-0000-0000-00004E3F0000}"/>
    <cellStyle name="ปกติ 6 5 8 4 2" xfId="18060" xr:uid="{00000000-0005-0000-0000-00004F3F0000}"/>
    <cellStyle name="ปกติ 6 5 8 5" xfId="13647" xr:uid="{00000000-0005-0000-0000-0000503F0000}"/>
    <cellStyle name="ปกติ 6 5 9" xfId="7408" xr:uid="{00000000-0005-0000-0000-0000513F0000}"/>
    <cellStyle name="ปกติ 6 5 9 2" xfId="12862" xr:uid="{00000000-0005-0000-0000-0000523F0000}"/>
    <cellStyle name="ปกติ 6 5 9 2 2" xfId="20813" xr:uid="{00000000-0005-0000-0000-0000533F0000}"/>
    <cellStyle name="ปกติ 6 5 9 3" xfId="16406" xr:uid="{00000000-0005-0000-0000-0000543F0000}"/>
    <cellStyle name="ปกติ 6 6" xfId="3506" xr:uid="{00000000-0005-0000-0000-0000553F0000}"/>
    <cellStyle name="ปกติ 7" xfId="3507" xr:uid="{00000000-0005-0000-0000-0000563F0000}"/>
    <cellStyle name="ปกติ 7 2" xfId="3508" xr:uid="{00000000-0005-0000-0000-0000573F0000}"/>
    <cellStyle name="ปกติ 7 3" xfId="3509" xr:uid="{00000000-0005-0000-0000-0000583F0000}"/>
    <cellStyle name="ปกติ 7 4" xfId="3510" xr:uid="{00000000-0005-0000-0000-0000593F0000}"/>
    <cellStyle name="ปกติ 8" xfId="3511" xr:uid="{00000000-0005-0000-0000-00005A3F0000}"/>
    <cellStyle name="ปกติ 8 2" xfId="3512" xr:uid="{00000000-0005-0000-0000-00005B3F0000}"/>
    <cellStyle name="ปกติ 8 2 10" xfId="3513" xr:uid="{00000000-0005-0000-0000-00005C3F0000}"/>
    <cellStyle name="ปกติ 8 2 10 2" xfId="3514" xr:uid="{00000000-0005-0000-0000-00005D3F0000}"/>
    <cellStyle name="ปกติ 8 2 10 2 2" xfId="3515" xr:uid="{00000000-0005-0000-0000-00005E3F0000}"/>
    <cellStyle name="ปกติ 8 2 10 2 2 2" xfId="3516" xr:uid="{00000000-0005-0000-0000-00005F3F0000}"/>
    <cellStyle name="ปกติ 8 2 10 2 2 2 2" xfId="5990" xr:uid="{00000000-0005-0000-0000-0000603F0000}"/>
    <cellStyle name="ปกติ 8 2 10 2 2 2 2 2" xfId="11944" xr:uid="{00000000-0005-0000-0000-0000613F0000}"/>
    <cellStyle name="ปกติ 8 2 10 2 2 2 2 2 2" xfId="19902" xr:uid="{00000000-0005-0000-0000-0000623F0000}"/>
    <cellStyle name="ปกติ 8 2 10 2 2 2 2 3" xfId="15493" xr:uid="{00000000-0005-0000-0000-0000633F0000}"/>
    <cellStyle name="ปกติ 8 2 10 2 2 2 3" xfId="8970" xr:uid="{00000000-0005-0000-0000-0000643F0000}"/>
    <cellStyle name="ปกติ 8 2 10 2 2 2 3 2" xfId="17387" xr:uid="{00000000-0005-0000-0000-0000653F0000}"/>
    <cellStyle name="ปกติ 8 2 10 2 2 2 4" xfId="10083" xr:uid="{00000000-0005-0000-0000-0000663F0000}"/>
    <cellStyle name="ปกติ 8 2 10 2 2 2 4 2" xfId="18061" xr:uid="{00000000-0005-0000-0000-0000673F0000}"/>
    <cellStyle name="ปกติ 8 2 10 2 2 2 5" xfId="13648" xr:uid="{00000000-0005-0000-0000-0000683F0000}"/>
    <cellStyle name="ปกติ 8 2 10 2 2 3" xfId="7430" xr:uid="{00000000-0005-0000-0000-0000693F0000}"/>
    <cellStyle name="ปกติ 8 2 10 2 2 3 2" xfId="12883" xr:uid="{00000000-0005-0000-0000-00006A3F0000}"/>
    <cellStyle name="ปกติ 8 2 10 2 2 3 2 2" xfId="20834" xr:uid="{00000000-0005-0000-0000-00006B3F0000}"/>
    <cellStyle name="ปกติ 8 2 10 2 2 3 3" xfId="16427" xr:uid="{00000000-0005-0000-0000-00006C3F0000}"/>
    <cellStyle name="ปกติ 8 2 10 2 2 4" xfId="4965" xr:uid="{00000000-0005-0000-0000-00006D3F0000}"/>
    <cellStyle name="ปกติ 8 2 10 2 2 4 2" xfId="11002" xr:uid="{00000000-0005-0000-0000-00006E3F0000}"/>
    <cellStyle name="ปกติ 8 2 10 2 2 4 2 2" xfId="18970" xr:uid="{00000000-0005-0000-0000-00006F3F0000}"/>
    <cellStyle name="ปกติ 8 2 10 2 2 4 3" xfId="14561" xr:uid="{00000000-0005-0000-0000-0000703F0000}"/>
    <cellStyle name="ปกติ 8 2 10 2 2 5" xfId="21839" xr:uid="{00000000-0005-0000-0000-0000713F0000}"/>
    <cellStyle name="ปกติ 8 2 10 2 3" xfId="3517" xr:uid="{00000000-0005-0000-0000-0000723F0000}"/>
    <cellStyle name="ปกติ 8 2 10 2 3 2" xfId="5989" xr:uid="{00000000-0005-0000-0000-0000733F0000}"/>
    <cellStyle name="ปกติ 8 2 10 2 3 2 2" xfId="11943" xr:uid="{00000000-0005-0000-0000-0000743F0000}"/>
    <cellStyle name="ปกติ 8 2 10 2 3 2 2 2" xfId="19901" xr:uid="{00000000-0005-0000-0000-0000753F0000}"/>
    <cellStyle name="ปกติ 8 2 10 2 3 2 3" xfId="15492" xr:uid="{00000000-0005-0000-0000-0000763F0000}"/>
    <cellStyle name="ปกติ 8 2 10 2 3 3" xfId="8971" xr:uid="{00000000-0005-0000-0000-0000773F0000}"/>
    <cellStyle name="ปกติ 8 2 10 2 3 3 2" xfId="17388" xr:uid="{00000000-0005-0000-0000-0000783F0000}"/>
    <cellStyle name="ปกติ 8 2 10 2 3 4" xfId="10084" xr:uid="{00000000-0005-0000-0000-0000793F0000}"/>
    <cellStyle name="ปกติ 8 2 10 2 3 4 2" xfId="18062" xr:uid="{00000000-0005-0000-0000-00007A3F0000}"/>
    <cellStyle name="ปกติ 8 2 10 2 3 5" xfId="13649" xr:uid="{00000000-0005-0000-0000-00007B3F0000}"/>
    <cellStyle name="ปกติ 8 2 10 2 4" xfId="7429" xr:uid="{00000000-0005-0000-0000-00007C3F0000}"/>
    <cellStyle name="ปกติ 8 2 10 2 4 2" xfId="12882" xr:uid="{00000000-0005-0000-0000-00007D3F0000}"/>
    <cellStyle name="ปกติ 8 2 10 2 4 2 2" xfId="20833" xr:uid="{00000000-0005-0000-0000-00007E3F0000}"/>
    <cellStyle name="ปกติ 8 2 10 2 4 3" xfId="16426" xr:uid="{00000000-0005-0000-0000-00007F3F0000}"/>
    <cellStyle name="ปกติ 8 2 10 2 5" xfId="4964" xr:uid="{00000000-0005-0000-0000-0000803F0000}"/>
    <cellStyle name="ปกติ 8 2 10 2 5 2" xfId="11001" xr:uid="{00000000-0005-0000-0000-0000813F0000}"/>
    <cellStyle name="ปกติ 8 2 10 2 5 2 2" xfId="18969" xr:uid="{00000000-0005-0000-0000-0000823F0000}"/>
    <cellStyle name="ปกติ 8 2 10 2 5 3" xfId="14560" xr:uid="{00000000-0005-0000-0000-0000833F0000}"/>
    <cellStyle name="ปกติ 8 2 10 2 6" xfId="21838" xr:uid="{00000000-0005-0000-0000-0000843F0000}"/>
    <cellStyle name="ปกติ 8 2 10 3" xfId="3518" xr:uid="{00000000-0005-0000-0000-0000853F0000}"/>
    <cellStyle name="ปกติ 8 2 10 3 2" xfId="3519" xr:uid="{00000000-0005-0000-0000-0000863F0000}"/>
    <cellStyle name="ปกติ 8 2 10 3 2 2" xfId="5991" xr:uid="{00000000-0005-0000-0000-0000873F0000}"/>
    <cellStyle name="ปกติ 8 2 10 3 2 2 2" xfId="11945" xr:uid="{00000000-0005-0000-0000-0000883F0000}"/>
    <cellStyle name="ปกติ 8 2 10 3 2 2 2 2" xfId="19903" xr:uid="{00000000-0005-0000-0000-0000893F0000}"/>
    <cellStyle name="ปกติ 8 2 10 3 2 2 3" xfId="15494" xr:uid="{00000000-0005-0000-0000-00008A3F0000}"/>
    <cellStyle name="ปกติ 8 2 10 3 2 3" xfId="8972" xr:uid="{00000000-0005-0000-0000-00008B3F0000}"/>
    <cellStyle name="ปกติ 8 2 10 3 2 3 2" xfId="17389" xr:uid="{00000000-0005-0000-0000-00008C3F0000}"/>
    <cellStyle name="ปกติ 8 2 10 3 2 4" xfId="10085" xr:uid="{00000000-0005-0000-0000-00008D3F0000}"/>
    <cellStyle name="ปกติ 8 2 10 3 2 4 2" xfId="18063" xr:uid="{00000000-0005-0000-0000-00008E3F0000}"/>
    <cellStyle name="ปกติ 8 2 10 3 2 5" xfId="13650" xr:uid="{00000000-0005-0000-0000-00008F3F0000}"/>
    <cellStyle name="ปกติ 8 2 10 3 3" xfId="7431" xr:uid="{00000000-0005-0000-0000-0000903F0000}"/>
    <cellStyle name="ปกติ 8 2 10 3 3 2" xfId="12884" xr:uid="{00000000-0005-0000-0000-0000913F0000}"/>
    <cellStyle name="ปกติ 8 2 10 3 3 2 2" xfId="20835" xr:uid="{00000000-0005-0000-0000-0000923F0000}"/>
    <cellStyle name="ปกติ 8 2 10 3 3 3" xfId="16428" xr:uid="{00000000-0005-0000-0000-0000933F0000}"/>
    <cellStyle name="ปกติ 8 2 10 3 4" xfId="4966" xr:uid="{00000000-0005-0000-0000-0000943F0000}"/>
    <cellStyle name="ปกติ 8 2 10 3 4 2" xfId="11003" xr:uid="{00000000-0005-0000-0000-0000953F0000}"/>
    <cellStyle name="ปกติ 8 2 10 3 4 2 2" xfId="18971" xr:uid="{00000000-0005-0000-0000-0000963F0000}"/>
    <cellStyle name="ปกติ 8 2 10 3 4 3" xfId="14562" xr:uid="{00000000-0005-0000-0000-0000973F0000}"/>
    <cellStyle name="ปกติ 8 2 10 3 5" xfId="21840" xr:uid="{00000000-0005-0000-0000-0000983F0000}"/>
    <cellStyle name="ปกติ 8 2 10 4" xfId="3520" xr:uid="{00000000-0005-0000-0000-0000993F0000}"/>
    <cellStyle name="ปกติ 8 2 10 4 2" xfId="5988" xr:uid="{00000000-0005-0000-0000-00009A3F0000}"/>
    <cellStyle name="ปกติ 8 2 10 4 2 2" xfId="11942" xr:uid="{00000000-0005-0000-0000-00009B3F0000}"/>
    <cellStyle name="ปกติ 8 2 10 4 2 2 2" xfId="19900" xr:uid="{00000000-0005-0000-0000-00009C3F0000}"/>
    <cellStyle name="ปกติ 8 2 10 4 2 3" xfId="15491" xr:uid="{00000000-0005-0000-0000-00009D3F0000}"/>
    <cellStyle name="ปกติ 8 2 10 4 3" xfId="8973" xr:uid="{00000000-0005-0000-0000-00009E3F0000}"/>
    <cellStyle name="ปกติ 8 2 10 4 3 2" xfId="17390" xr:uid="{00000000-0005-0000-0000-00009F3F0000}"/>
    <cellStyle name="ปกติ 8 2 10 4 4" xfId="10086" xr:uid="{00000000-0005-0000-0000-0000A03F0000}"/>
    <cellStyle name="ปกติ 8 2 10 4 4 2" xfId="18064" xr:uid="{00000000-0005-0000-0000-0000A13F0000}"/>
    <cellStyle name="ปกติ 8 2 10 4 5" xfId="13651" xr:uid="{00000000-0005-0000-0000-0000A23F0000}"/>
    <cellStyle name="ปกติ 8 2 10 5" xfId="7428" xr:uid="{00000000-0005-0000-0000-0000A33F0000}"/>
    <cellStyle name="ปกติ 8 2 10 5 2" xfId="12881" xr:uid="{00000000-0005-0000-0000-0000A43F0000}"/>
    <cellStyle name="ปกติ 8 2 10 5 2 2" xfId="20832" xr:uid="{00000000-0005-0000-0000-0000A53F0000}"/>
    <cellStyle name="ปกติ 8 2 10 5 3" xfId="16425" xr:uid="{00000000-0005-0000-0000-0000A63F0000}"/>
    <cellStyle name="ปกติ 8 2 10 6" xfId="4963" xr:uid="{00000000-0005-0000-0000-0000A73F0000}"/>
    <cellStyle name="ปกติ 8 2 10 6 2" xfId="11000" xr:uid="{00000000-0005-0000-0000-0000A83F0000}"/>
    <cellStyle name="ปกติ 8 2 10 6 2 2" xfId="18968" xr:uid="{00000000-0005-0000-0000-0000A93F0000}"/>
    <cellStyle name="ปกติ 8 2 10 6 3" xfId="14559" xr:uid="{00000000-0005-0000-0000-0000AA3F0000}"/>
    <cellStyle name="ปกติ 8 2 10 7" xfId="21837" xr:uid="{00000000-0005-0000-0000-0000AB3F0000}"/>
    <cellStyle name="ปกติ 8 2 11" xfId="3521" xr:uid="{00000000-0005-0000-0000-0000AC3F0000}"/>
    <cellStyle name="ปกติ 8 2 11 2" xfId="3522" xr:uid="{00000000-0005-0000-0000-0000AD3F0000}"/>
    <cellStyle name="ปกติ 8 2 11 2 2" xfId="3523" xr:uid="{00000000-0005-0000-0000-0000AE3F0000}"/>
    <cellStyle name="ปกติ 8 2 11 2 2 2" xfId="5993" xr:uid="{00000000-0005-0000-0000-0000AF3F0000}"/>
    <cellStyle name="ปกติ 8 2 11 2 2 2 2" xfId="11947" xr:uid="{00000000-0005-0000-0000-0000B03F0000}"/>
    <cellStyle name="ปกติ 8 2 11 2 2 2 2 2" xfId="19905" xr:uid="{00000000-0005-0000-0000-0000B13F0000}"/>
    <cellStyle name="ปกติ 8 2 11 2 2 2 3" xfId="15496" xr:uid="{00000000-0005-0000-0000-0000B23F0000}"/>
    <cellStyle name="ปกติ 8 2 11 2 2 3" xfId="8974" xr:uid="{00000000-0005-0000-0000-0000B33F0000}"/>
    <cellStyle name="ปกติ 8 2 11 2 2 3 2" xfId="17391" xr:uid="{00000000-0005-0000-0000-0000B43F0000}"/>
    <cellStyle name="ปกติ 8 2 11 2 2 4" xfId="10087" xr:uid="{00000000-0005-0000-0000-0000B53F0000}"/>
    <cellStyle name="ปกติ 8 2 11 2 2 4 2" xfId="18065" xr:uid="{00000000-0005-0000-0000-0000B63F0000}"/>
    <cellStyle name="ปกติ 8 2 11 2 2 5" xfId="13652" xr:uid="{00000000-0005-0000-0000-0000B73F0000}"/>
    <cellStyle name="ปกติ 8 2 11 2 3" xfId="7433" xr:uid="{00000000-0005-0000-0000-0000B83F0000}"/>
    <cellStyle name="ปกติ 8 2 11 2 3 2" xfId="12886" xr:uid="{00000000-0005-0000-0000-0000B93F0000}"/>
    <cellStyle name="ปกติ 8 2 11 2 3 2 2" xfId="20837" xr:uid="{00000000-0005-0000-0000-0000BA3F0000}"/>
    <cellStyle name="ปกติ 8 2 11 2 3 3" xfId="16430" xr:uid="{00000000-0005-0000-0000-0000BB3F0000}"/>
    <cellStyle name="ปกติ 8 2 11 2 4" xfId="4968" xr:uid="{00000000-0005-0000-0000-0000BC3F0000}"/>
    <cellStyle name="ปกติ 8 2 11 2 4 2" xfId="11005" xr:uid="{00000000-0005-0000-0000-0000BD3F0000}"/>
    <cellStyle name="ปกติ 8 2 11 2 4 2 2" xfId="18973" xr:uid="{00000000-0005-0000-0000-0000BE3F0000}"/>
    <cellStyle name="ปกติ 8 2 11 2 4 3" xfId="14564" xr:uid="{00000000-0005-0000-0000-0000BF3F0000}"/>
    <cellStyle name="ปกติ 8 2 11 2 5" xfId="21842" xr:uid="{00000000-0005-0000-0000-0000C03F0000}"/>
    <cellStyle name="ปกติ 8 2 11 3" xfId="3524" xr:uid="{00000000-0005-0000-0000-0000C13F0000}"/>
    <cellStyle name="ปกติ 8 2 11 3 2" xfId="5992" xr:uid="{00000000-0005-0000-0000-0000C23F0000}"/>
    <cellStyle name="ปกติ 8 2 11 3 2 2" xfId="11946" xr:uid="{00000000-0005-0000-0000-0000C33F0000}"/>
    <cellStyle name="ปกติ 8 2 11 3 2 2 2" xfId="19904" xr:uid="{00000000-0005-0000-0000-0000C43F0000}"/>
    <cellStyle name="ปกติ 8 2 11 3 2 3" xfId="15495" xr:uid="{00000000-0005-0000-0000-0000C53F0000}"/>
    <cellStyle name="ปกติ 8 2 11 3 3" xfId="8975" xr:uid="{00000000-0005-0000-0000-0000C63F0000}"/>
    <cellStyle name="ปกติ 8 2 11 3 3 2" xfId="17392" xr:uid="{00000000-0005-0000-0000-0000C73F0000}"/>
    <cellStyle name="ปกติ 8 2 11 3 4" xfId="10088" xr:uid="{00000000-0005-0000-0000-0000C83F0000}"/>
    <cellStyle name="ปกติ 8 2 11 3 4 2" xfId="18066" xr:uid="{00000000-0005-0000-0000-0000C93F0000}"/>
    <cellStyle name="ปกติ 8 2 11 3 5" xfId="13653" xr:uid="{00000000-0005-0000-0000-0000CA3F0000}"/>
    <cellStyle name="ปกติ 8 2 11 4" xfId="7432" xr:uid="{00000000-0005-0000-0000-0000CB3F0000}"/>
    <cellStyle name="ปกติ 8 2 11 4 2" xfId="12885" xr:uid="{00000000-0005-0000-0000-0000CC3F0000}"/>
    <cellStyle name="ปกติ 8 2 11 4 2 2" xfId="20836" xr:uid="{00000000-0005-0000-0000-0000CD3F0000}"/>
    <cellStyle name="ปกติ 8 2 11 4 3" xfId="16429" xr:uid="{00000000-0005-0000-0000-0000CE3F0000}"/>
    <cellStyle name="ปกติ 8 2 11 5" xfId="4967" xr:uid="{00000000-0005-0000-0000-0000CF3F0000}"/>
    <cellStyle name="ปกติ 8 2 11 5 2" xfId="11004" xr:uid="{00000000-0005-0000-0000-0000D03F0000}"/>
    <cellStyle name="ปกติ 8 2 11 5 2 2" xfId="18972" xr:uid="{00000000-0005-0000-0000-0000D13F0000}"/>
    <cellStyle name="ปกติ 8 2 11 5 3" xfId="14563" xr:uid="{00000000-0005-0000-0000-0000D23F0000}"/>
    <cellStyle name="ปกติ 8 2 11 6" xfId="21841" xr:uid="{00000000-0005-0000-0000-0000D33F0000}"/>
    <cellStyle name="ปกติ 8 2 12" xfId="3525" xr:uid="{00000000-0005-0000-0000-0000D43F0000}"/>
    <cellStyle name="ปกติ 8 2 12 2" xfId="3526" xr:uid="{00000000-0005-0000-0000-0000D53F0000}"/>
    <cellStyle name="ปกติ 8 2 12 2 2" xfId="3527" xr:uid="{00000000-0005-0000-0000-0000D63F0000}"/>
    <cellStyle name="ปกติ 8 2 12 2 2 2" xfId="5995" xr:uid="{00000000-0005-0000-0000-0000D73F0000}"/>
    <cellStyle name="ปกติ 8 2 12 2 2 2 2" xfId="11949" xr:uid="{00000000-0005-0000-0000-0000D83F0000}"/>
    <cellStyle name="ปกติ 8 2 12 2 2 2 2 2" xfId="19907" xr:uid="{00000000-0005-0000-0000-0000D93F0000}"/>
    <cellStyle name="ปกติ 8 2 12 2 2 2 3" xfId="15498" xr:uid="{00000000-0005-0000-0000-0000DA3F0000}"/>
    <cellStyle name="ปกติ 8 2 12 2 2 3" xfId="8976" xr:uid="{00000000-0005-0000-0000-0000DB3F0000}"/>
    <cellStyle name="ปกติ 8 2 12 2 2 3 2" xfId="17393" xr:uid="{00000000-0005-0000-0000-0000DC3F0000}"/>
    <cellStyle name="ปกติ 8 2 12 2 2 4" xfId="10089" xr:uid="{00000000-0005-0000-0000-0000DD3F0000}"/>
    <cellStyle name="ปกติ 8 2 12 2 2 4 2" xfId="18067" xr:uid="{00000000-0005-0000-0000-0000DE3F0000}"/>
    <cellStyle name="ปกติ 8 2 12 2 2 5" xfId="13654" xr:uid="{00000000-0005-0000-0000-0000DF3F0000}"/>
    <cellStyle name="ปกติ 8 2 12 2 3" xfId="7435" xr:uid="{00000000-0005-0000-0000-0000E03F0000}"/>
    <cellStyle name="ปกติ 8 2 12 2 3 2" xfId="12888" xr:uid="{00000000-0005-0000-0000-0000E13F0000}"/>
    <cellStyle name="ปกติ 8 2 12 2 3 2 2" xfId="20839" xr:uid="{00000000-0005-0000-0000-0000E23F0000}"/>
    <cellStyle name="ปกติ 8 2 12 2 3 3" xfId="16432" xr:uid="{00000000-0005-0000-0000-0000E33F0000}"/>
    <cellStyle name="ปกติ 8 2 12 2 4" xfId="4970" xr:uid="{00000000-0005-0000-0000-0000E43F0000}"/>
    <cellStyle name="ปกติ 8 2 12 2 4 2" xfId="11007" xr:uid="{00000000-0005-0000-0000-0000E53F0000}"/>
    <cellStyle name="ปกติ 8 2 12 2 4 2 2" xfId="18975" xr:uid="{00000000-0005-0000-0000-0000E63F0000}"/>
    <cellStyle name="ปกติ 8 2 12 2 4 3" xfId="14566" xr:uid="{00000000-0005-0000-0000-0000E73F0000}"/>
    <cellStyle name="ปกติ 8 2 12 2 5" xfId="21844" xr:uid="{00000000-0005-0000-0000-0000E83F0000}"/>
    <cellStyle name="ปกติ 8 2 12 3" xfId="3528" xr:uid="{00000000-0005-0000-0000-0000E93F0000}"/>
    <cellStyle name="ปกติ 8 2 12 3 2" xfId="5994" xr:uid="{00000000-0005-0000-0000-0000EA3F0000}"/>
    <cellStyle name="ปกติ 8 2 12 3 2 2" xfId="11948" xr:uid="{00000000-0005-0000-0000-0000EB3F0000}"/>
    <cellStyle name="ปกติ 8 2 12 3 2 2 2" xfId="19906" xr:uid="{00000000-0005-0000-0000-0000EC3F0000}"/>
    <cellStyle name="ปกติ 8 2 12 3 2 3" xfId="15497" xr:uid="{00000000-0005-0000-0000-0000ED3F0000}"/>
    <cellStyle name="ปกติ 8 2 12 3 3" xfId="8977" xr:uid="{00000000-0005-0000-0000-0000EE3F0000}"/>
    <cellStyle name="ปกติ 8 2 12 3 3 2" xfId="17394" xr:uid="{00000000-0005-0000-0000-0000EF3F0000}"/>
    <cellStyle name="ปกติ 8 2 12 3 4" xfId="10090" xr:uid="{00000000-0005-0000-0000-0000F03F0000}"/>
    <cellStyle name="ปกติ 8 2 12 3 4 2" xfId="18068" xr:uid="{00000000-0005-0000-0000-0000F13F0000}"/>
    <cellStyle name="ปกติ 8 2 12 3 5" xfId="13655" xr:uid="{00000000-0005-0000-0000-0000F23F0000}"/>
    <cellStyle name="ปกติ 8 2 12 4" xfId="7434" xr:uid="{00000000-0005-0000-0000-0000F33F0000}"/>
    <cellStyle name="ปกติ 8 2 12 4 2" xfId="12887" xr:uid="{00000000-0005-0000-0000-0000F43F0000}"/>
    <cellStyle name="ปกติ 8 2 12 4 2 2" xfId="20838" xr:uid="{00000000-0005-0000-0000-0000F53F0000}"/>
    <cellStyle name="ปกติ 8 2 12 4 3" xfId="16431" xr:uid="{00000000-0005-0000-0000-0000F63F0000}"/>
    <cellStyle name="ปกติ 8 2 12 5" xfId="4969" xr:uid="{00000000-0005-0000-0000-0000F73F0000}"/>
    <cellStyle name="ปกติ 8 2 12 5 2" xfId="11006" xr:uid="{00000000-0005-0000-0000-0000F83F0000}"/>
    <cellStyle name="ปกติ 8 2 12 5 2 2" xfId="18974" xr:uid="{00000000-0005-0000-0000-0000F93F0000}"/>
    <cellStyle name="ปกติ 8 2 12 5 3" xfId="14565" xr:uid="{00000000-0005-0000-0000-0000FA3F0000}"/>
    <cellStyle name="ปกติ 8 2 12 6" xfId="21843" xr:uid="{00000000-0005-0000-0000-0000FB3F0000}"/>
    <cellStyle name="ปกติ 8 2 13" xfId="3529" xr:uid="{00000000-0005-0000-0000-0000FC3F0000}"/>
    <cellStyle name="ปกติ 8 2 13 2" xfId="3530" xr:uid="{00000000-0005-0000-0000-0000FD3F0000}"/>
    <cellStyle name="ปกติ 8 2 13 2 2" xfId="5996" xr:uid="{00000000-0005-0000-0000-0000FE3F0000}"/>
    <cellStyle name="ปกติ 8 2 13 2 2 2" xfId="11950" xr:uid="{00000000-0005-0000-0000-0000FF3F0000}"/>
    <cellStyle name="ปกติ 8 2 13 2 2 2 2" xfId="19908" xr:uid="{00000000-0005-0000-0000-000000400000}"/>
    <cellStyle name="ปกติ 8 2 13 2 2 3" xfId="15499" xr:uid="{00000000-0005-0000-0000-000001400000}"/>
    <cellStyle name="ปกติ 8 2 13 2 3" xfId="8978" xr:uid="{00000000-0005-0000-0000-000002400000}"/>
    <cellStyle name="ปกติ 8 2 13 2 3 2" xfId="17395" xr:uid="{00000000-0005-0000-0000-000003400000}"/>
    <cellStyle name="ปกติ 8 2 13 2 4" xfId="10091" xr:uid="{00000000-0005-0000-0000-000004400000}"/>
    <cellStyle name="ปกติ 8 2 13 2 4 2" xfId="18069" xr:uid="{00000000-0005-0000-0000-000005400000}"/>
    <cellStyle name="ปกติ 8 2 13 2 5" xfId="13656" xr:uid="{00000000-0005-0000-0000-000006400000}"/>
    <cellStyle name="ปกติ 8 2 13 3" xfId="7436" xr:uid="{00000000-0005-0000-0000-000007400000}"/>
    <cellStyle name="ปกติ 8 2 13 3 2" xfId="12889" xr:uid="{00000000-0005-0000-0000-000008400000}"/>
    <cellStyle name="ปกติ 8 2 13 3 2 2" xfId="20840" xr:uid="{00000000-0005-0000-0000-000009400000}"/>
    <cellStyle name="ปกติ 8 2 13 3 3" xfId="16433" xr:uid="{00000000-0005-0000-0000-00000A400000}"/>
    <cellStyle name="ปกติ 8 2 13 4" xfId="4971" xr:uid="{00000000-0005-0000-0000-00000B400000}"/>
    <cellStyle name="ปกติ 8 2 13 4 2" xfId="11008" xr:uid="{00000000-0005-0000-0000-00000C400000}"/>
    <cellStyle name="ปกติ 8 2 13 4 2 2" xfId="18976" xr:uid="{00000000-0005-0000-0000-00000D400000}"/>
    <cellStyle name="ปกติ 8 2 13 4 3" xfId="14567" xr:uid="{00000000-0005-0000-0000-00000E400000}"/>
    <cellStyle name="ปกติ 8 2 13 5" xfId="21845" xr:uid="{00000000-0005-0000-0000-00000F400000}"/>
    <cellStyle name="ปกติ 8 2 14" xfId="3531" xr:uid="{00000000-0005-0000-0000-000010400000}"/>
    <cellStyle name="ปกติ 8 2 14 2" xfId="5987" xr:uid="{00000000-0005-0000-0000-000011400000}"/>
    <cellStyle name="ปกติ 8 2 14 2 2" xfId="11941" xr:uid="{00000000-0005-0000-0000-000012400000}"/>
    <cellStyle name="ปกติ 8 2 14 2 2 2" xfId="19899" xr:uid="{00000000-0005-0000-0000-000013400000}"/>
    <cellStyle name="ปกติ 8 2 14 2 3" xfId="15490" xr:uid="{00000000-0005-0000-0000-000014400000}"/>
    <cellStyle name="ปกติ 8 2 14 3" xfId="8979" xr:uid="{00000000-0005-0000-0000-000015400000}"/>
    <cellStyle name="ปกติ 8 2 14 3 2" xfId="17396" xr:uid="{00000000-0005-0000-0000-000016400000}"/>
    <cellStyle name="ปกติ 8 2 14 4" xfId="10092" xr:uid="{00000000-0005-0000-0000-000017400000}"/>
    <cellStyle name="ปกติ 8 2 14 4 2" xfId="18070" xr:uid="{00000000-0005-0000-0000-000018400000}"/>
    <cellStyle name="ปกติ 8 2 14 5" xfId="13657" xr:uid="{00000000-0005-0000-0000-000019400000}"/>
    <cellStyle name="ปกติ 8 2 15" xfId="7427" xr:uid="{00000000-0005-0000-0000-00001A400000}"/>
    <cellStyle name="ปกติ 8 2 15 2" xfId="12880" xr:uid="{00000000-0005-0000-0000-00001B400000}"/>
    <cellStyle name="ปกติ 8 2 15 2 2" xfId="20831" xr:uid="{00000000-0005-0000-0000-00001C400000}"/>
    <cellStyle name="ปกติ 8 2 15 3" xfId="16424" xr:uid="{00000000-0005-0000-0000-00001D400000}"/>
    <cellStyle name="ปกติ 8 2 16" xfId="4962" xr:uid="{00000000-0005-0000-0000-00001E400000}"/>
    <cellStyle name="ปกติ 8 2 16 2" xfId="10999" xr:uid="{00000000-0005-0000-0000-00001F400000}"/>
    <cellStyle name="ปกติ 8 2 16 2 2" xfId="18967" xr:uid="{00000000-0005-0000-0000-000020400000}"/>
    <cellStyle name="ปกติ 8 2 16 3" xfId="14558" xr:uid="{00000000-0005-0000-0000-000021400000}"/>
    <cellStyle name="ปกติ 8 2 17" xfId="21836" xr:uid="{00000000-0005-0000-0000-000022400000}"/>
    <cellStyle name="ปกติ 8 2 2" xfId="3532" xr:uid="{00000000-0005-0000-0000-000023400000}"/>
    <cellStyle name="ปกติ 8 2 2 10" xfId="7437" xr:uid="{00000000-0005-0000-0000-000024400000}"/>
    <cellStyle name="ปกติ 8 2 2 10 2" xfId="12890" xr:uid="{00000000-0005-0000-0000-000025400000}"/>
    <cellStyle name="ปกติ 8 2 2 10 2 2" xfId="20841" xr:uid="{00000000-0005-0000-0000-000026400000}"/>
    <cellStyle name="ปกติ 8 2 2 10 3" xfId="16434" xr:uid="{00000000-0005-0000-0000-000027400000}"/>
    <cellStyle name="ปกติ 8 2 2 11" xfId="4972" xr:uid="{00000000-0005-0000-0000-000028400000}"/>
    <cellStyle name="ปกติ 8 2 2 11 2" xfId="11009" xr:uid="{00000000-0005-0000-0000-000029400000}"/>
    <cellStyle name="ปกติ 8 2 2 11 2 2" xfId="18977" xr:uid="{00000000-0005-0000-0000-00002A400000}"/>
    <cellStyle name="ปกติ 8 2 2 11 3" xfId="14568" xr:uid="{00000000-0005-0000-0000-00002B400000}"/>
    <cellStyle name="ปกติ 8 2 2 12" xfId="21846" xr:uid="{00000000-0005-0000-0000-00002C400000}"/>
    <cellStyle name="ปกติ 8 2 2 2" xfId="3533" xr:uid="{00000000-0005-0000-0000-00002D400000}"/>
    <cellStyle name="ปกติ 8 2 2 2 10" xfId="3534" xr:uid="{00000000-0005-0000-0000-00002E400000}"/>
    <cellStyle name="ปกติ 8 2 2 2 10 2" xfId="3535" xr:uid="{00000000-0005-0000-0000-00002F400000}"/>
    <cellStyle name="ปกติ 8 2 2 2 10 2 2" xfId="5999" xr:uid="{00000000-0005-0000-0000-000030400000}"/>
    <cellStyle name="ปกติ 8 2 2 2 10 2 2 2" xfId="11953" xr:uid="{00000000-0005-0000-0000-000031400000}"/>
    <cellStyle name="ปกติ 8 2 2 2 10 2 2 2 2" xfId="19911" xr:uid="{00000000-0005-0000-0000-000032400000}"/>
    <cellStyle name="ปกติ 8 2 2 2 10 2 2 3" xfId="15502" xr:uid="{00000000-0005-0000-0000-000033400000}"/>
    <cellStyle name="ปกติ 8 2 2 2 10 2 3" xfId="8980" xr:uid="{00000000-0005-0000-0000-000034400000}"/>
    <cellStyle name="ปกติ 8 2 2 2 10 2 3 2" xfId="17397" xr:uid="{00000000-0005-0000-0000-000035400000}"/>
    <cellStyle name="ปกติ 8 2 2 2 10 2 4" xfId="10093" xr:uid="{00000000-0005-0000-0000-000036400000}"/>
    <cellStyle name="ปกติ 8 2 2 2 10 2 4 2" xfId="18071" xr:uid="{00000000-0005-0000-0000-000037400000}"/>
    <cellStyle name="ปกติ 8 2 2 2 10 2 5" xfId="13658" xr:uid="{00000000-0005-0000-0000-000038400000}"/>
    <cellStyle name="ปกติ 8 2 2 2 10 3" xfId="7439" xr:uid="{00000000-0005-0000-0000-000039400000}"/>
    <cellStyle name="ปกติ 8 2 2 2 10 3 2" xfId="12892" xr:uid="{00000000-0005-0000-0000-00003A400000}"/>
    <cellStyle name="ปกติ 8 2 2 2 10 3 2 2" xfId="20843" xr:uid="{00000000-0005-0000-0000-00003B400000}"/>
    <cellStyle name="ปกติ 8 2 2 2 10 3 3" xfId="16436" xr:uid="{00000000-0005-0000-0000-00003C400000}"/>
    <cellStyle name="ปกติ 8 2 2 2 10 4" xfId="4974" xr:uid="{00000000-0005-0000-0000-00003D400000}"/>
    <cellStyle name="ปกติ 8 2 2 2 10 4 2" xfId="11011" xr:uid="{00000000-0005-0000-0000-00003E400000}"/>
    <cellStyle name="ปกติ 8 2 2 2 10 4 2 2" xfId="18979" xr:uid="{00000000-0005-0000-0000-00003F400000}"/>
    <cellStyle name="ปกติ 8 2 2 2 10 4 3" xfId="14570" xr:uid="{00000000-0005-0000-0000-000040400000}"/>
    <cellStyle name="ปกติ 8 2 2 2 10 5" xfId="21848" xr:uid="{00000000-0005-0000-0000-000041400000}"/>
    <cellStyle name="ปกติ 8 2 2 2 11" xfId="3536" xr:uid="{00000000-0005-0000-0000-000042400000}"/>
    <cellStyle name="ปกติ 8 2 2 2 11 2" xfId="5998" xr:uid="{00000000-0005-0000-0000-000043400000}"/>
    <cellStyle name="ปกติ 8 2 2 2 11 2 2" xfId="11952" xr:uid="{00000000-0005-0000-0000-000044400000}"/>
    <cellStyle name="ปกติ 8 2 2 2 11 2 2 2" xfId="19910" xr:uid="{00000000-0005-0000-0000-000045400000}"/>
    <cellStyle name="ปกติ 8 2 2 2 11 2 3" xfId="15501" xr:uid="{00000000-0005-0000-0000-000046400000}"/>
    <cellStyle name="ปกติ 8 2 2 2 11 3" xfId="8981" xr:uid="{00000000-0005-0000-0000-000047400000}"/>
    <cellStyle name="ปกติ 8 2 2 2 11 3 2" xfId="17398" xr:uid="{00000000-0005-0000-0000-000048400000}"/>
    <cellStyle name="ปกติ 8 2 2 2 11 4" xfId="10094" xr:uid="{00000000-0005-0000-0000-000049400000}"/>
    <cellStyle name="ปกติ 8 2 2 2 11 4 2" xfId="18072" xr:uid="{00000000-0005-0000-0000-00004A400000}"/>
    <cellStyle name="ปกติ 8 2 2 2 11 5" xfId="13659" xr:uid="{00000000-0005-0000-0000-00004B400000}"/>
    <cellStyle name="ปกติ 8 2 2 2 12" xfId="7438" xr:uid="{00000000-0005-0000-0000-00004C400000}"/>
    <cellStyle name="ปกติ 8 2 2 2 12 2" xfId="12891" xr:uid="{00000000-0005-0000-0000-00004D400000}"/>
    <cellStyle name="ปกติ 8 2 2 2 12 2 2" xfId="20842" xr:uid="{00000000-0005-0000-0000-00004E400000}"/>
    <cellStyle name="ปกติ 8 2 2 2 12 3" xfId="16435" xr:uid="{00000000-0005-0000-0000-00004F400000}"/>
    <cellStyle name="ปกติ 8 2 2 2 13" xfId="4973" xr:uid="{00000000-0005-0000-0000-000050400000}"/>
    <cellStyle name="ปกติ 8 2 2 2 13 2" xfId="11010" xr:uid="{00000000-0005-0000-0000-000051400000}"/>
    <cellStyle name="ปกติ 8 2 2 2 13 2 2" xfId="18978" xr:uid="{00000000-0005-0000-0000-000052400000}"/>
    <cellStyle name="ปกติ 8 2 2 2 13 3" xfId="14569" xr:uid="{00000000-0005-0000-0000-000053400000}"/>
    <cellStyle name="ปกติ 8 2 2 2 14" xfId="21847" xr:uid="{00000000-0005-0000-0000-000054400000}"/>
    <cellStyle name="ปกติ 8 2 2 2 2" xfId="3537" xr:uid="{00000000-0005-0000-0000-000055400000}"/>
    <cellStyle name="ปกติ 8 2 2 2 2 10" xfId="7440" xr:uid="{00000000-0005-0000-0000-000056400000}"/>
    <cellStyle name="ปกติ 8 2 2 2 2 10 2" xfId="12893" xr:uid="{00000000-0005-0000-0000-000057400000}"/>
    <cellStyle name="ปกติ 8 2 2 2 2 10 2 2" xfId="20844" xr:uid="{00000000-0005-0000-0000-000058400000}"/>
    <cellStyle name="ปกติ 8 2 2 2 2 10 3" xfId="16437" xr:uid="{00000000-0005-0000-0000-000059400000}"/>
    <cellStyle name="ปกติ 8 2 2 2 2 11" xfId="4975" xr:uid="{00000000-0005-0000-0000-00005A400000}"/>
    <cellStyle name="ปกติ 8 2 2 2 2 11 2" xfId="11012" xr:uid="{00000000-0005-0000-0000-00005B400000}"/>
    <cellStyle name="ปกติ 8 2 2 2 2 11 2 2" xfId="18980" xr:uid="{00000000-0005-0000-0000-00005C400000}"/>
    <cellStyle name="ปกติ 8 2 2 2 2 11 3" xfId="14571" xr:uid="{00000000-0005-0000-0000-00005D400000}"/>
    <cellStyle name="ปกติ 8 2 2 2 2 12" xfId="21849" xr:uid="{00000000-0005-0000-0000-00005E400000}"/>
    <cellStyle name="ปกติ 8 2 2 2 2 2" xfId="3538" xr:uid="{00000000-0005-0000-0000-00005F400000}"/>
    <cellStyle name="ปกติ 8 2 2 2 2 2 10" xfId="4976" xr:uid="{00000000-0005-0000-0000-000060400000}"/>
    <cellStyle name="ปกติ 8 2 2 2 2 2 10 2" xfId="11013" xr:uid="{00000000-0005-0000-0000-000061400000}"/>
    <cellStyle name="ปกติ 8 2 2 2 2 2 10 2 2" xfId="18981" xr:uid="{00000000-0005-0000-0000-000062400000}"/>
    <cellStyle name="ปกติ 8 2 2 2 2 2 10 3" xfId="14572" xr:uid="{00000000-0005-0000-0000-000063400000}"/>
    <cellStyle name="ปกติ 8 2 2 2 2 2 11" xfId="21850" xr:uid="{00000000-0005-0000-0000-000064400000}"/>
    <cellStyle name="ปกติ 8 2 2 2 2 2 2" xfId="3539" xr:uid="{00000000-0005-0000-0000-000065400000}"/>
    <cellStyle name="ปกติ 8 2 2 2 2 2 2 2" xfId="3540" xr:uid="{00000000-0005-0000-0000-000066400000}"/>
    <cellStyle name="ปกติ 8 2 2 2 2 2 2 2 2" xfId="3541" xr:uid="{00000000-0005-0000-0000-000067400000}"/>
    <cellStyle name="ปกติ 8 2 2 2 2 2 2 2 2 2" xfId="3542" xr:uid="{00000000-0005-0000-0000-000068400000}"/>
    <cellStyle name="ปกติ 8 2 2 2 2 2 2 2 2 2 2" xfId="6004" xr:uid="{00000000-0005-0000-0000-000069400000}"/>
    <cellStyle name="ปกติ 8 2 2 2 2 2 2 2 2 2 2 2" xfId="11958" xr:uid="{00000000-0005-0000-0000-00006A400000}"/>
    <cellStyle name="ปกติ 8 2 2 2 2 2 2 2 2 2 2 2 2" xfId="19916" xr:uid="{00000000-0005-0000-0000-00006B400000}"/>
    <cellStyle name="ปกติ 8 2 2 2 2 2 2 2 2 2 2 3" xfId="15507" xr:uid="{00000000-0005-0000-0000-00006C400000}"/>
    <cellStyle name="ปกติ 8 2 2 2 2 2 2 2 2 2 3" xfId="8982" xr:uid="{00000000-0005-0000-0000-00006D400000}"/>
    <cellStyle name="ปกติ 8 2 2 2 2 2 2 2 2 2 3 2" xfId="17399" xr:uid="{00000000-0005-0000-0000-00006E400000}"/>
    <cellStyle name="ปกติ 8 2 2 2 2 2 2 2 2 2 4" xfId="10095" xr:uid="{00000000-0005-0000-0000-00006F400000}"/>
    <cellStyle name="ปกติ 8 2 2 2 2 2 2 2 2 2 4 2" xfId="18073" xr:uid="{00000000-0005-0000-0000-000070400000}"/>
    <cellStyle name="ปกติ 8 2 2 2 2 2 2 2 2 2 5" xfId="13660" xr:uid="{00000000-0005-0000-0000-000071400000}"/>
    <cellStyle name="ปกติ 8 2 2 2 2 2 2 2 2 3" xfId="7444" xr:uid="{00000000-0005-0000-0000-000072400000}"/>
    <cellStyle name="ปกติ 8 2 2 2 2 2 2 2 2 3 2" xfId="12897" xr:uid="{00000000-0005-0000-0000-000073400000}"/>
    <cellStyle name="ปกติ 8 2 2 2 2 2 2 2 2 3 2 2" xfId="20848" xr:uid="{00000000-0005-0000-0000-000074400000}"/>
    <cellStyle name="ปกติ 8 2 2 2 2 2 2 2 2 3 3" xfId="16441" xr:uid="{00000000-0005-0000-0000-000075400000}"/>
    <cellStyle name="ปกติ 8 2 2 2 2 2 2 2 2 4" xfId="4979" xr:uid="{00000000-0005-0000-0000-000076400000}"/>
    <cellStyle name="ปกติ 8 2 2 2 2 2 2 2 2 4 2" xfId="11016" xr:uid="{00000000-0005-0000-0000-000077400000}"/>
    <cellStyle name="ปกติ 8 2 2 2 2 2 2 2 2 4 2 2" xfId="18984" xr:uid="{00000000-0005-0000-0000-000078400000}"/>
    <cellStyle name="ปกติ 8 2 2 2 2 2 2 2 2 4 3" xfId="14575" xr:uid="{00000000-0005-0000-0000-000079400000}"/>
    <cellStyle name="ปกติ 8 2 2 2 2 2 2 2 2 5" xfId="21853" xr:uid="{00000000-0005-0000-0000-00007A400000}"/>
    <cellStyle name="ปกติ 8 2 2 2 2 2 2 2 3" xfId="3543" xr:uid="{00000000-0005-0000-0000-00007B400000}"/>
    <cellStyle name="ปกติ 8 2 2 2 2 2 2 2 3 2" xfId="6003" xr:uid="{00000000-0005-0000-0000-00007C400000}"/>
    <cellStyle name="ปกติ 8 2 2 2 2 2 2 2 3 2 2" xfId="11957" xr:uid="{00000000-0005-0000-0000-00007D400000}"/>
    <cellStyle name="ปกติ 8 2 2 2 2 2 2 2 3 2 2 2" xfId="19915" xr:uid="{00000000-0005-0000-0000-00007E400000}"/>
    <cellStyle name="ปกติ 8 2 2 2 2 2 2 2 3 2 3" xfId="15506" xr:uid="{00000000-0005-0000-0000-00007F400000}"/>
    <cellStyle name="ปกติ 8 2 2 2 2 2 2 2 3 3" xfId="8983" xr:uid="{00000000-0005-0000-0000-000080400000}"/>
    <cellStyle name="ปกติ 8 2 2 2 2 2 2 2 3 3 2" xfId="17400" xr:uid="{00000000-0005-0000-0000-000081400000}"/>
    <cellStyle name="ปกติ 8 2 2 2 2 2 2 2 3 4" xfId="10096" xr:uid="{00000000-0005-0000-0000-000082400000}"/>
    <cellStyle name="ปกติ 8 2 2 2 2 2 2 2 3 4 2" xfId="18074" xr:uid="{00000000-0005-0000-0000-000083400000}"/>
    <cellStyle name="ปกติ 8 2 2 2 2 2 2 2 3 5" xfId="13661" xr:uid="{00000000-0005-0000-0000-000084400000}"/>
    <cellStyle name="ปกติ 8 2 2 2 2 2 2 2 4" xfId="7443" xr:uid="{00000000-0005-0000-0000-000085400000}"/>
    <cellStyle name="ปกติ 8 2 2 2 2 2 2 2 4 2" xfId="12896" xr:uid="{00000000-0005-0000-0000-000086400000}"/>
    <cellStyle name="ปกติ 8 2 2 2 2 2 2 2 4 2 2" xfId="20847" xr:uid="{00000000-0005-0000-0000-000087400000}"/>
    <cellStyle name="ปกติ 8 2 2 2 2 2 2 2 4 3" xfId="16440" xr:uid="{00000000-0005-0000-0000-000088400000}"/>
    <cellStyle name="ปกติ 8 2 2 2 2 2 2 2 5" xfId="4978" xr:uid="{00000000-0005-0000-0000-000089400000}"/>
    <cellStyle name="ปกติ 8 2 2 2 2 2 2 2 5 2" xfId="11015" xr:uid="{00000000-0005-0000-0000-00008A400000}"/>
    <cellStyle name="ปกติ 8 2 2 2 2 2 2 2 5 2 2" xfId="18983" xr:uid="{00000000-0005-0000-0000-00008B400000}"/>
    <cellStyle name="ปกติ 8 2 2 2 2 2 2 2 5 3" xfId="14574" xr:uid="{00000000-0005-0000-0000-00008C400000}"/>
    <cellStyle name="ปกติ 8 2 2 2 2 2 2 2 6" xfId="21852" xr:uid="{00000000-0005-0000-0000-00008D400000}"/>
    <cellStyle name="ปกติ 8 2 2 2 2 2 2 3" xfId="3544" xr:uid="{00000000-0005-0000-0000-00008E400000}"/>
    <cellStyle name="ปกติ 8 2 2 2 2 2 2 3 2" xfId="3545" xr:uid="{00000000-0005-0000-0000-00008F400000}"/>
    <cellStyle name="ปกติ 8 2 2 2 2 2 2 3 2 2" xfId="6005" xr:uid="{00000000-0005-0000-0000-000090400000}"/>
    <cellStyle name="ปกติ 8 2 2 2 2 2 2 3 2 2 2" xfId="11959" xr:uid="{00000000-0005-0000-0000-000091400000}"/>
    <cellStyle name="ปกติ 8 2 2 2 2 2 2 3 2 2 2 2" xfId="19917" xr:uid="{00000000-0005-0000-0000-000092400000}"/>
    <cellStyle name="ปกติ 8 2 2 2 2 2 2 3 2 2 3" xfId="15508" xr:uid="{00000000-0005-0000-0000-000093400000}"/>
    <cellStyle name="ปกติ 8 2 2 2 2 2 2 3 2 3" xfId="8984" xr:uid="{00000000-0005-0000-0000-000094400000}"/>
    <cellStyle name="ปกติ 8 2 2 2 2 2 2 3 2 3 2" xfId="17401" xr:uid="{00000000-0005-0000-0000-000095400000}"/>
    <cellStyle name="ปกติ 8 2 2 2 2 2 2 3 2 4" xfId="10097" xr:uid="{00000000-0005-0000-0000-000096400000}"/>
    <cellStyle name="ปกติ 8 2 2 2 2 2 2 3 2 4 2" xfId="18075" xr:uid="{00000000-0005-0000-0000-000097400000}"/>
    <cellStyle name="ปกติ 8 2 2 2 2 2 2 3 2 5" xfId="13662" xr:uid="{00000000-0005-0000-0000-000098400000}"/>
    <cellStyle name="ปกติ 8 2 2 2 2 2 2 3 3" xfId="7445" xr:uid="{00000000-0005-0000-0000-000099400000}"/>
    <cellStyle name="ปกติ 8 2 2 2 2 2 2 3 3 2" xfId="12898" xr:uid="{00000000-0005-0000-0000-00009A400000}"/>
    <cellStyle name="ปกติ 8 2 2 2 2 2 2 3 3 2 2" xfId="20849" xr:uid="{00000000-0005-0000-0000-00009B400000}"/>
    <cellStyle name="ปกติ 8 2 2 2 2 2 2 3 3 3" xfId="16442" xr:uid="{00000000-0005-0000-0000-00009C400000}"/>
    <cellStyle name="ปกติ 8 2 2 2 2 2 2 3 4" xfId="4980" xr:uid="{00000000-0005-0000-0000-00009D400000}"/>
    <cellStyle name="ปกติ 8 2 2 2 2 2 2 3 4 2" xfId="11017" xr:uid="{00000000-0005-0000-0000-00009E400000}"/>
    <cellStyle name="ปกติ 8 2 2 2 2 2 2 3 4 2 2" xfId="18985" xr:uid="{00000000-0005-0000-0000-00009F400000}"/>
    <cellStyle name="ปกติ 8 2 2 2 2 2 2 3 4 3" xfId="14576" xr:uid="{00000000-0005-0000-0000-0000A0400000}"/>
    <cellStyle name="ปกติ 8 2 2 2 2 2 2 3 5" xfId="21854" xr:uid="{00000000-0005-0000-0000-0000A1400000}"/>
    <cellStyle name="ปกติ 8 2 2 2 2 2 2 4" xfId="3546" xr:uid="{00000000-0005-0000-0000-0000A2400000}"/>
    <cellStyle name="ปกติ 8 2 2 2 2 2 2 4 2" xfId="6002" xr:uid="{00000000-0005-0000-0000-0000A3400000}"/>
    <cellStyle name="ปกติ 8 2 2 2 2 2 2 4 2 2" xfId="11956" xr:uid="{00000000-0005-0000-0000-0000A4400000}"/>
    <cellStyle name="ปกติ 8 2 2 2 2 2 2 4 2 2 2" xfId="19914" xr:uid="{00000000-0005-0000-0000-0000A5400000}"/>
    <cellStyle name="ปกติ 8 2 2 2 2 2 2 4 2 3" xfId="15505" xr:uid="{00000000-0005-0000-0000-0000A6400000}"/>
    <cellStyle name="ปกติ 8 2 2 2 2 2 2 4 3" xfId="8985" xr:uid="{00000000-0005-0000-0000-0000A7400000}"/>
    <cellStyle name="ปกติ 8 2 2 2 2 2 2 4 3 2" xfId="17402" xr:uid="{00000000-0005-0000-0000-0000A8400000}"/>
    <cellStyle name="ปกติ 8 2 2 2 2 2 2 4 4" xfId="10098" xr:uid="{00000000-0005-0000-0000-0000A9400000}"/>
    <cellStyle name="ปกติ 8 2 2 2 2 2 2 4 4 2" xfId="18076" xr:uid="{00000000-0005-0000-0000-0000AA400000}"/>
    <cellStyle name="ปกติ 8 2 2 2 2 2 2 4 5" xfId="13663" xr:uid="{00000000-0005-0000-0000-0000AB400000}"/>
    <cellStyle name="ปกติ 8 2 2 2 2 2 2 5" xfId="7442" xr:uid="{00000000-0005-0000-0000-0000AC400000}"/>
    <cellStyle name="ปกติ 8 2 2 2 2 2 2 5 2" xfId="12895" xr:uid="{00000000-0005-0000-0000-0000AD400000}"/>
    <cellStyle name="ปกติ 8 2 2 2 2 2 2 5 2 2" xfId="20846" xr:uid="{00000000-0005-0000-0000-0000AE400000}"/>
    <cellStyle name="ปกติ 8 2 2 2 2 2 2 5 3" xfId="16439" xr:uid="{00000000-0005-0000-0000-0000AF400000}"/>
    <cellStyle name="ปกติ 8 2 2 2 2 2 2 6" xfId="4977" xr:uid="{00000000-0005-0000-0000-0000B0400000}"/>
    <cellStyle name="ปกติ 8 2 2 2 2 2 2 6 2" xfId="11014" xr:uid="{00000000-0005-0000-0000-0000B1400000}"/>
    <cellStyle name="ปกติ 8 2 2 2 2 2 2 6 2 2" xfId="18982" xr:uid="{00000000-0005-0000-0000-0000B2400000}"/>
    <cellStyle name="ปกติ 8 2 2 2 2 2 2 6 3" xfId="14573" xr:uid="{00000000-0005-0000-0000-0000B3400000}"/>
    <cellStyle name="ปกติ 8 2 2 2 2 2 2 7" xfId="21851" xr:uid="{00000000-0005-0000-0000-0000B4400000}"/>
    <cellStyle name="ปกติ 8 2 2 2 2 2 3" xfId="3547" xr:uid="{00000000-0005-0000-0000-0000B5400000}"/>
    <cellStyle name="ปกติ 8 2 2 2 2 2 3 2" xfId="3548" xr:uid="{00000000-0005-0000-0000-0000B6400000}"/>
    <cellStyle name="ปกติ 8 2 2 2 2 2 3 2 2" xfId="3549" xr:uid="{00000000-0005-0000-0000-0000B7400000}"/>
    <cellStyle name="ปกติ 8 2 2 2 2 2 3 2 2 2" xfId="3550" xr:uid="{00000000-0005-0000-0000-0000B8400000}"/>
    <cellStyle name="ปกติ 8 2 2 2 2 2 3 2 2 2 2" xfId="6008" xr:uid="{00000000-0005-0000-0000-0000B9400000}"/>
    <cellStyle name="ปกติ 8 2 2 2 2 2 3 2 2 2 2 2" xfId="11962" xr:uid="{00000000-0005-0000-0000-0000BA400000}"/>
    <cellStyle name="ปกติ 8 2 2 2 2 2 3 2 2 2 2 2 2" xfId="19920" xr:uid="{00000000-0005-0000-0000-0000BB400000}"/>
    <cellStyle name="ปกติ 8 2 2 2 2 2 3 2 2 2 2 3" xfId="15511" xr:uid="{00000000-0005-0000-0000-0000BC400000}"/>
    <cellStyle name="ปกติ 8 2 2 2 2 2 3 2 2 2 3" xfId="8986" xr:uid="{00000000-0005-0000-0000-0000BD400000}"/>
    <cellStyle name="ปกติ 8 2 2 2 2 2 3 2 2 2 3 2" xfId="17403" xr:uid="{00000000-0005-0000-0000-0000BE400000}"/>
    <cellStyle name="ปกติ 8 2 2 2 2 2 3 2 2 2 4" xfId="10099" xr:uid="{00000000-0005-0000-0000-0000BF400000}"/>
    <cellStyle name="ปกติ 8 2 2 2 2 2 3 2 2 2 4 2" xfId="18077" xr:uid="{00000000-0005-0000-0000-0000C0400000}"/>
    <cellStyle name="ปกติ 8 2 2 2 2 2 3 2 2 2 5" xfId="13664" xr:uid="{00000000-0005-0000-0000-0000C1400000}"/>
    <cellStyle name="ปกติ 8 2 2 2 2 2 3 2 2 3" xfId="7448" xr:uid="{00000000-0005-0000-0000-0000C2400000}"/>
    <cellStyle name="ปกติ 8 2 2 2 2 2 3 2 2 3 2" xfId="12901" xr:uid="{00000000-0005-0000-0000-0000C3400000}"/>
    <cellStyle name="ปกติ 8 2 2 2 2 2 3 2 2 3 2 2" xfId="20852" xr:uid="{00000000-0005-0000-0000-0000C4400000}"/>
    <cellStyle name="ปกติ 8 2 2 2 2 2 3 2 2 3 3" xfId="16445" xr:uid="{00000000-0005-0000-0000-0000C5400000}"/>
    <cellStyle name="ปกติ 8 2 2 2 2 2 3 2 2 4" xfId="4983" xr:uid="{00000000-0005-0000-0000-0000C6400000}"/>
    <cellStyle name="ปกติ 8 2 2 2 2 2 3 2 2 4 2" xfId="11020" xr:uid="{00000000-0005-0000-0000-0000C7400000}"/>
    <cellStyle name="ปกติ 8 2 2 2 2 2 3 2 2 4 2 2" xfId="18988" xr:uid="{00000000-0005-0000-0000-0000C8400000}"/>
    <cellStyle name="ปกติ 8 2 2 2 2 2 3 2 2 4 3" xfId="14579" xr:uid="{00000000-0005-0000-0000-0000C9400000}"/>
    <cellStyle name="ปกติ 8 2 2 2 2 2 3 2 2 5" xfId="21857" xr:uid="{00000000-0005-0000-0000-0000CA400000}"/>
    <cellStyle name="ปกติ 8 2 2 2 2 2 3 2 3" xfId="3551" xr:uid="{00000000-0005-0000-0000-0000CB400000}"/>
    <cellStyle name="ปกติ 8 2 2 2 2 2 3 2 3 2" xfId="6007" xr:uid="{00000000-0005-0000-0000-0000CC400000}"/>
    <cellStyle name="ปกติ 8 2 2 2 2 2 3 2 3 2 2" xfId="11961" xr:uid="{00000000-0005-0000-0000-0000CD400000}"/>
    <cellStyle name="ปกติ 8 2 2 2 2 2 3 2 3 2 2 2" xfId="19919" xr:uid="{00000000-0005-0000-0000-0000CE400000}"/>
    <cellStyle name="ปกติ 8 2 2 2 2 2 3 2 3 2 3" xfId="15510" xr:uid="{00000000-0005-0000-0000-0000CF400000}"/>
    <cellStyle name="ปกติ 8 2 2 2 2 2 3 2 3 3" xfId="8987" xr:uid="{00000000-0005-0000-0000-0000D0400000}"/>
    <cellStyle name="ปกติ 8 2 2 2 2 2 3 2 3 3 2" xfId="17404" xr:uid="{00000000-0005-0000-0000-0000D1400000}"/>
    <cellStyle name="ปกติ 8 2 2 2 2 2 3 2 3 4" xfId="10100" xr:uid="{00000000-0005-0000-0000-0000D2400000}"/>
    <cellStyle name="ปกติ 8 2 2 2 2 2 3 2 3 4 2" xfId="18078" xr:uid="{00000000-0005-0000-0000-0000D3400000}"/>
    <cellStyle name="ปกติ 8 2 2 2 2 2 3 2 3 5" xfId="13665" xr:uid="{00000000-0005-0000-0000-0000D4400000}"/>
    <cellStyle name="ปกติ 8 2 2 2 2 2 3 2 4" xfId="7447" xr:uid="{00000000-0005-0000-0000-0000D5400000}"/>
    <cellStyle name="ปกติ 8 2 2 2 2 2 3 2 4 2" xfId="12900" xr:uid="{00000000-0005-0000-0000-0000D6400000}"/>
    <cellStyle name="ปกติ 8 2 2 2 2 2 3 2 4 2 2" xfId="20851" xr:uid="{00000000-0005-0000-0000-0000D7400000}"/>
    <cellStyle name="ปกติ 8 2 2 2 2 2 3 2 4 3" xfId="16444" xr:uid="{00000000-0005-0000-0000-0000D8400000}"/>
    <cellStyle name="ปกติ 8 2 2 2 2 2 3 2 5" xfId="4982" xr:uid="{00000000-0005-0000-0000-0000D9400000}"/>
    <cellStyle name="ปกติ 8 2 2 2 2 2 3 2 5 2" xfId="11019" xr:uid="{00000000-0005-0000-0000-0000DA400000}"/>
    <cellStyle name="ปกติ 8 2 2 2 2 2 3 2 5 2 2" xfId="18987" xr:uid="{00000000-0005-0000-0000-0000DB400000}"/>
    <cellStyle name="ปกติ 8 2 2 2 2 2 3 2 5 3" xfId="14578" xr:uid="{00000000-0005-0000-0000-0000DC400000}"/>
    <cellStyle name="ปกติ 8 2 2 2 2 2 3 2 6" xfId="21856" xr:uid="{00000000-0005-0000-0000-0000DD400000}"/>
    <cellStyle name="ปกติ 8 2 2 2 2 2 3 3" xfId="3552" xr:uid="{00000000-0005-0000-0000-0000DE400000}"/>
    <cellStyle name="ปกติ 8 2 2 2 2 2 3 3 2" xfId="3553" xr:uid="{00000000-0005-0000-0000-0000DF400000}"/>
    <cellStyle name="ปกติ 8 2 2 2 2 2 3 3 2 2" xfId="6009" xr:uid="{00000000-0005-0000-0000-0000E0400000}"/>
    <cellStyle name="ปกติ 8 2 2 2 2 2 3 3 2 2 2" xfId="11963" xr:uid="{00000000-0005-0000-0000-0000E1400000}"/>
    <cellStyle name="ปกติ 8 2 2 2 2 2 3 3 2 2 2 2" xfId="19921" xr:uid="{00000000-0005-0000-0000-0000E2400000}"/>
    <cellStyle name="ปกติ 8 2 2 2 2 2 3 3 2 2 3" xfId="15512" xr:uid="{00000000-0005-0000-0000-0000E3400000}"/>
    <cellStyle name="ปกติ 8 2 2 2 2 2 3 3 2 3" xfId="8988" xr:uid="{00000000-0005-0000-0000-0000E4400000}"/>
    <cellStyle name="ปกติ 8 2 2 2 2 2 3 3 2 3 2" xfId="17405" xr:uid="{00000000-0005-0000-0000-0000E5400000}"/>
    <cellStyle name="ปกติ 8 2 2 2 2 2 3 3 2 4" xfId="10101" xr:uid="{00000000-0005-0000-0000-0000E6400000}"/>
    <cellStyle name="ปกติ 8 2 2 2 2 2 3 3 2 4 2" xfId="18079" xr:uid="{00000000-0005-0000-0000-0000E7400000}"/>
    <cellStyle name="ปกติ 8 2 2 2 2 2 3 3 2 5" xfId="13666" xr:uid="{00000000-0005-0000-0000-0000E8400000}"/>
    <cellStyle name="ปกติ 8 2 2 2 2 2 3 3 3" xfId="7449" xr:uid="{00000000-0005-0000-0000-0000E9400000}"/>
    <cellStyle name="ปกติ 8 2 2 2 2 2 3 3 3 2" xfId="12902" xr:uid="{00000000-0005-0000-0000-0000EA400000}"/>
    <cellStyle name="ปกติ 8 2 2 2 2 2 3 3 3 2 2" xfId="20853" xr:uid="{00000000-0005-0000-0000-0000EB400000}"/>
    <cellStyle name="ปกติ 8 2 2 2 2 2 3 3 3 3" xfId="16446" xr:uid="{00000000-0005-0000-0000-0000EC400000}"/>
    <cellStyle name="ปกติ 8 2 2 2 2 2 3 3 4" xfId="4984" xr:uid="{00000000-0005-0000-0000-0000ED400000}"/>
    <cellStyle name="ปกติ 8 2 2 2 2 2 3 3 4 2" xfId="11021" xr:uid="{00000000-0005-0000-0000-0000EE400000}"/>
    <cellStyle name="ปกติ 8 2 2 2 2 2 3 3 4 2 2" xfId="18989" xr:uid="{00000000-0005-0000-0000-0000EF400000}"/>
    <cellStyle name="ปกติ 8 2 2 2 2 2 3 3 4 3" xfId="14580" xr:uid="{00000000-0005-0000-0000-0000F0400000}"/>
    <cellStyle name="ปกติ 8 2 2 2 2 2 3 3 5" xfId="21858" xr:uid="{00000000-0005-0000-0000-0000F1400000}"/>
    <cellStyle name="ปกติ 8 2 2 2 2 2 3 4" xfId="3554" xr:uid="{00000000-0005-0000-0000-0000F2400000}"/>
    <cellStyle name="ปกติ 8 2 2 2 2 2 3 4 2" xfId="6006" xr:uid="{00000000-0005-0000-0000-0000F3400000}"/>
    <cellStyle name="ปกติ 8 2 2 2 2 2 3 4 2 2" xfId="11960" xr:uid="{00000000-0005-0000-0000-0000F4400000}"/>
    <cellStyle name="ปกติ 8 2 2 2 2 2 3 4 2 2 2" xfId="19918" xr:uid="{00000000-0005-0000-0000-0000F5400000}"/>
    <cellStyle name="ปกติ 8 2 2 2 2 2 3 4 2 3" xfId="15509" xr:uid="{00000000-0005-0000-0000-0000F6400000}"/>
    <cellStyle name="ปกติ 8 2 2 2 2 2 3 4 3" xfId="8989" xr:uid="{00000000-0005-0000-0000-0000F7400000}"/>
    <cellStyle name="ปกติ 8 2 2 2 2 2 3 4 3 2" xfId="17406" xr:uid="{00000000-0005-0000-0000-0000F8400000}"/>
    <cellStyle name="ปกติ 8 2 2 2 2 2 3 4 4" xfId="10102" xr:uid="{00000000-0005-0000-0000-0000F9400000}"/>
    <cellStyle name="ปกติ 8 2 2 2 2 2 3 4 4 2" xfId="18080" xr:uid="{00000000-0005-0000-0000-0000FA400000}"/>
    <cellStyle name="ปกติ 8 2 2 2 2 2 3 4 5" xfId="13667" xr:uid="{00000000-0005-0000-0000-0000FB400000}"/>
    <cellStyle name="ปกติ 8 2 2 2 2 2 3 5" xfId="7446" xr:uid="{00000000-0005-0000-0000-0000FC400000}"/>
    <cellStyle name="ปกติ 8 2 2 2 2 2 3 5 2" xfId="12899" xr:uid="{00000000-0005-0000-0000-0000FD400000}"/>
    <cellStyle name="ปกติ 8 2 2 2 2 2 3 5 2 2" xfId="20850" xr:uid="{00000000-0005-0000-0000-0000FE400000}"/>
    <cellStyle name="ปกติ 8 2 2 2 2 2 3 5 3" xfId="16443" xr:uid="{00000000-0005-0000-0000-0000FF400000}"/>
    <cellStyle name="ปกติ 8 2 2 2 2 2 3 6" xfId="4981" xr:uid="{00000000-0005-0000-0000-000000410000}"/>
    <cellStyle name="ปกติ 8 2 2 2 2 2 3 6 2" xfId="11018" xr:uid="{00000000-0005-0000-0000-000001410000}"/>
    <cellStyle name="ปกติ 8 2 2 2 2 2 3 6 2 2" xfId="18986" xr:uid="{00000000-0005-0000-0000-000002410000}"/>
    <cellStyle name="ปกติ 8 2 2 2 2 2 3 6 3" xfId="14577" xr:uid="{00000000-0005-0000-0000-000003410000}"/>
    <cellStyle name="ปกติ 8 2 2 2 2 2 3 7" xfId="21855" xr:uid="{00000000-0005-0000-0000-000004410000}"/>
    <cellStyle name="ปกติ 8 2 2 2 2 2 4" xfId="3555" xr:uid="{00000000-0005-0000-0000-000005410000}"/>
    <cellStyle name="ปกติ 8 2 2 2 2 2 4 2" xfId="3556" xr:uid="{00000000-0005-0000-0000-000006410000}"/>
    <cellStyle name="ปกติ 8 2 2 2 2 2 4 2 2" xfId="3557" xr:uid="{00000000-0005-0000-0000-000007410000}"/>
    <cellStyle name="ปกติ 8 2 2 2 2 2 4 2 2 2" xfId="3558" xr:uid="{00000000-0005-0000-0000-000008410000}"/>
    <cellStyle name="ปกติ 8 2 2 2 2 2 4 2 2 2 2" xfId="6012" xr:uid="{00000000-0005-0000-0000-000009410000}"/>
    <cellStyle name="ปกติ 8 2 2 2 2 2 4 2 2 2 2 2" xfId="11966" xr:uid="{00000000-0005-0000-0000-00000A410000}"/>
    <cellStyle name="ปกติ 8 2 2 2 2 2 4 2 2 2 2 2 2" xfId="19924" xr:uid="{00000000-0005-0000-0000-00000B410000}"/>
    <cellStyle name="ปกติ 8 2 2 2 2 2 4 2 2 2 2 3" xfId="15515" xr:uid="{00000000-0005-0000-0000-00000C410000}"/>
    <cellStyle name="ปกติ 8 2 2 2 2 2 4 2 2 2 3" xfId="8991" xr:uid="{00000000-0005-0000-0000-00000D410000}"/>
    <cellStyle name="ปกติ 8 2 2 2 2 2 4 2 2 2 3 2" xfId="17407" xr:uid="{00000000-0005-0000-0000-00000E410000}"/>
    <cellStyle name="ปกติ 8 2 2 2 2 2 4 2 2 2 4" xfId="10103" xr:uid="{00000000-0005-0000-0000-00000F410000}"/>
    <cellStyle name="ปกติ 8 2 2 2 2 2 4 2 2 2 4 2" xfId="18081" xr:uid="{00000000-0005-0000-0000-000010410000}"/>
    <cellStyle name="ปกติ 8 2 2 2 2 2 4 2 2 2 5" xfId="13668" xr:uid="{00000000-0005-0000-0000-000011410000}"/>
    <cellStyle name="ปกติ 8 2 2 2 2 2 4 2 2 3" xfId="7452" xr:uid="{00000000-0005-0000-0000-000012410000}"/>
    <cellStyle name="ปกติ 8 2 2 2 2 2 4 2 2 3 2" xfId="12905" xr:uid="{00000000-0005-0000-0000-000013410000}"/>
    <cellStyle name="ปกติ 8 2 2 2 2 2 4 2 2 3 2 2" xfId="20856" xr:uid="{00000000-0005-0000-0000-000014410000}"/>
    <cellStyle name="ปกติ 8 2 2 2 2 2 4 2 2 3 3" xfId="16449" xr:uid="{00000000-0005-0000-0000-000015410000}"/>
    <cellStyle name="ปกติ 8 2 2 2 2 2 4 2 2 4" xfId="4987" xr:uid="{00000000-0005-0000-0000-000016410000}"/>
    <cellStyle name="ปกติ 8 2 2 2 2 2 4 2 2 4 2" xfId="11024" xr:uid="{00000000-0005-0000-0000-000017410000}"/>
    <cellStyle name="ปกติ 8 2 2 2 2 2 4 2 2 4 2 2" xfId="18992" xr:uid="{00000000-0005-0000-0000-000018410000}"/>
    <cellStyle name="ปกติ 8 2 2 2 2 2 4 2 2 4 3" xfId="14583" xr:uid="{00000000-0005-0000-0000-000019410000}"/>
    <cellStyle name="ปกติ 8 2 2 2 2 2 4 2 2 5" xfId="21861" xr:uid="{00000000-0005-0000-0000-00001A410000}"/>
    <cellStyle name="ปกติ 8 2 2 2 2 2 4 2 3" xfId="3559" xr:uid="{00000000-0005-0000-0000-00001B410000}"/>
    <cellStyle name="ปกติ 8 2 2 2 2 2 4 2 3 2" xfId="6011" xr:uid="{00000000-0005-0000-0000-00001C410000}"/>
    <cellStyle name="ปกติ 8 2 2 2 2 2 4 2 3 2 2" xfId="11965" xr:uid="{00000000-0005-0000-0000-00001D410000}"/>
    <cellStyle name="ปกติ 8 2 2 2 2 2 4 2 3 2 2 2" xfId="19923" xr:uid="{00000000-0005-0000-0000-00001E410000}"/>
    <cellStyle name="ปกติ 8 2 2 2 2 2 4 2 3 2 3" xfId="15514" xr:uid="{00000000-0005-0000-0000-00001F410000}"/>
    <cellStyle name="ปกติ 8 2 2 2 2 2 4 2 3 3" xfId="8992" xr:uid="{00000000-0005-0000-0000-000020410000}"/>
    <cellStyle name="ปกติ 8 2 2 2 2 2 4 2 3 3 2" xfId="17408" xr:uid="{00000000-0005-0000-0000-000021410000}"/>
    <cellStyle name="ปกติ 8 2 2 2 2 2 4 2 3 4" xfId="10104" xr:uid="{00000000-0005-0000-0000-000022410000}"/>
    <cellStyle name="ปกติ 8 2 2 2 2 2 4 2 3 4 2" xfId="18082" xr:uid="{00000000-0005-0000-0000-000023410000}"/>
    <cellStyle name="ปกติ 8 2 2 2 2 2 4 2 3 5" xfId="13669" xr:uid="{00000000-0005-0000-0000-000024410000}"/>
    <cellStyle name="ปกติ 8 2 2 2 2 2 4 2 4" xfId="7451" xr:uid="{00000000-0005-0000-0000-000025410000}"/>
    <cellStyle name="ปกติ 8 2 2 2 2 2 4 2 4 2" xfId="12904" xr:uid="{00000000-0005-0000-0000-000026410000}"/>
    <cellStyle name="ปกติ 8 2 2 2 2 2 4 2 4 2 2" xfId="20855" xr:uid="{00000000-0005-0000-0000-000027410000}"/>
    <cellStyle name="ปกติ 8 2 2 2 2 2 4 2 4 3" xfId="16448" xr:uid="{00000000-0005-0000-0000-000028410000}"/>
    <cellStyle name="ปกติ 8 2 2 2 2 2 4 2 5" xfId="4986" xr:uid="{00000000-0005-0000-0000-000029410000}"/>
    <cellStyle name="ปกติ 8 2 2 2 2 2 4 2 5 2" xfId="11023" xr:uid="{00000000-0005-0000-0000-00002A410000}"/>
    <cellStyle name="ปกติ 8 2 2 2 2 2 4 2 5 2 2" xfId="18991" xr:uid="{00000000-0005-0000-0000-00002B410000}"/>
    <cellStyle name="ปกติ 8 2 2 2 2 2 4 2 5 3" xfId="14582" xr:uid="{00000000-0005-0000-0000-00002C410000}"/>
    <cellStyle name="ปกติ 8 2 2 2 2 2 4 2 6" xfId="21860" xr:uid="{00000000-0005-0000-0000-00002D410000}"/>
    <cellStyle name="ปกติ 8 2 2 2 2 2 4 3" xfId="3560" xr:uid="{00000000-0005-0000-0000-00002E410000}"/>
    <cellStyle name="ปกติ 8 2 2 2 2 2 4 3 2" xfId="3561" xr:uid="{00000000-0005-0000-0000-00002F410000}"/>
    <cellStyle name="ปกติ 8 2 2 2 2 2 4 3 2 2" xfId="6013" xr:uid="{00000000-0005-0000-0000-000030410000}"/>
    <cellStyle name="ปกติ 8 2 2 2 2 2 4 3 2 2 2" xfId="11967" xr:uid="{00000000-0005-0000-0000-000031410000}"/>
    <cellStyle name="ปกติ 8 2 2 2 2 2 4 3 2 2 2 2" xfId="19925" xr:uid="{00000000-0005-0000-0000-000032410000}"/>
    <cellStyle name="ปกติ 8 2 2 2 2 2 4 3 2 2 3" xfId="15516" xr:uid="{00000000-0005-0000-0000-000033410000}"/>
    <cellStyle name="ปกติ 8 2 2 2 2 2 4 3 2 3" xfId="8993" xr:uid="{00000000-0005-0000-0000-000034410000}"/>
    <cellStyle name="ปกติ 8 2 2 2 2 2 4 3 2 3 2" xfId="17409" xr:uid="{00000000-0005-0000-0000-000035410000}"/>
    <cellStyle name="ปกติ 8 2 2 2 2 2 4 3 2 4" xfId="10105" xr:uid="{00000000-0005-0000-0000-000036410000}"/>
    <cellStyle name="ปกติ 8 2 2 2 2 2 4 3 2 4 2" xfId="18083" xr:uid="{00000000-0005-0000-0000-000037410000}"/>
    <cellStyle name="ปกติ 8 2 2 2 2 2 4 3 2 5" xfId="13670" xr:uid="{00000000-0005-0000-0000-000038410000}"/>
    <cellStyle name="ปกติ 8 2 2 2 2 2 4 3 3" xfId="7453" xr:uid="{00000000-0005-0000-0000-000039410000}"/>
    <cellStyle name="ปกติ 8 2 2 2 2 2 4 3 3 2" xfId="12906" xr:uid="{00000000-0005-0000-0000-00003A410000}"/>
    <cellStyle name="ปกติ 8 2 2 2 2 2 4 3 3 2 2" xfId="20857" xr:uid="{00000000-0005-0000-0000-00003B410000}"/>
    <cellStyle name="ปกติ 8 2 2 2 2 2 4 3 3 3" xfId="16450" xr:uid="{00000000-0005-0000-0000-00003C410000}"/>
    <cellStyle name="ปกติ 8 2 2 2 2 2 4 3 4" xfId="4988" xr:uid="{00000000-0005-0000-0000-00003D410000}"/>
    <cellStyle name="ปกติ 8 2 2 2 2 2 4 3 4 2" xfId="11025" xr:uid="{00000000-0005-0000-0000-00003E410000}"/>
    <cellStyle name="ปกติ 8 2 2 2 2 2 4 3 4 2 2" xfId="18993" xr:uid="{00000000-0005-0000-0000-00003F410000}"/>
    <cellStyle name="ปกติ 8 2 2 2 2 2 4 3 4 3" xfId="14584" xr:uid="{00000000-0005-0000-0000-000040410000}"/>
    <cellStyle name="ปกติ 8 2 2 2 2 2 4 3 5" xfId="21862" xr:uid="{00000000-0005-0000-0000-000041410000}"/>
    <cellStyle name="ปกติ 8 2 2 2 2 2 4 4" xfId="3562" xr:uid="{00000000-0005-0000-0000-000042410000}"/>
    <cellStyle name="ปกติ 8 2 2 2 2 2 4 4 2" xfId="6010" xr:uid="{00000000-0005-0000-0000-000043410000}"/>
    <cellStyle name="ปกติ 8 2 2 2 2 2 4 4 2 2" xfId="11964" xr:uid="{00000000-0005-0000-0000-000044410000}"/>
    <cellStyle name="ปกติ 8 2 2 2 2 2 4 4 2 2 2" xfId="19922" xr:uid="{00000000-0005-0000-0000-000045410000}"/>
    <cellStyle name="ปกติ 8 2 2 2 2 2 4 4 2 3" xfId="15513" xr:uid="{00000000-0005-0000-0000-000046410000}"/>
    <cellStyle name="ปกติ 8 2 2 2 2 2 4 4 3" xfId="8994" xr:uid="{00000000-0005-0000-0000-000047410000}"/>
    <cellStyle name="ปกติ 8 2 2 2 2 2 4 4 3 2" xfId="17410" xr:uid="{00000000-0005-0000-0000-000048410000}"/>
    <cellStyle name="ปกติ 8 2 2 2 2 2 4 4 4" xfId="10106" xr:uid="{00000000-0005-0000-0000-000049410000}"/>
    <cellStyle name="ปกติ 8 2 2 2 2 2 4 4 4 2" xfId="18084" xr:uid="{00000000-0005-0000-0000-00004A410000}"/>
    <cellStyle name="ปกติ 8 2 2 2 2 2 4 4 5" xfId="13671" xr:uid="{00000000-0005-0000-0000-00004B410000}"/>
    <cellStyle name="ปกติ 8 2 2 2 2 2 4 5" xfId="7450" xr:uid="{00000000-0005-0000-0000-00004C410000}"/>
    <cellStyle name="ปกติ 8 2 2 2 2 2 4 5 2" xfId="12903" xr:uid="{00000000-0005-0000-0000-00004D410000}"/>
    <cellStyle name="ปกติ 8 2 2 2 2 2 4 5 2 2" xfId="20854" xr:uid="{00000000-0005-0000-0000-00004E410000}"/>
    <cellStyle name="ปกติ 8 2 2 2 2 2 4 5 3" xfId="16447" xr:uid="{00000000-0005-0000-0000-00004F410000}"/>
    <cellStyle name="ปกติ 8 2 2 2 2 2 4 6" xfId="4985" xr:uid="{00000000-0005-0000-0000-000050410000}"/>
    <cellStyle name="ปกติ 8 2 2 2 2 2 4 6 2" xfId="11022" xr:uid="{00000000-0005-0000-0000-000051410000}"/>
    <cellStyle name="ปกติ 8 2 2 2 2 2 4 6 2 2" xfId="18990" xr:uid="{00000000-0005-0000-0000-000052410000}"/>
    <cellStyle name="ปกติ 8 2 2 2 2 2 4 6 3" xfId="14581" xr:uid="{00000000-0005-0000-0000-000053410000}"/>
    <cellStyle name="ปกติ 8 2 2 2 2 2 4 7" xfId="21859" xr:uid="{00000000-0005-0000-0000-000054410000}"/>
    <cellStyle name="ปกติ 8 2 2 2 2 2 5" xfId="3563" xr:uid="{00000000-0005-0000-0000-000055410000}"/>
    <cellStyle name="ปกติ 8 2 2 2 2 2 5 2" xfId="3564" xr:uid="{00000000-0005-0000-0000-000056410000}"/>
    <cellStyle name="ปกติ 8 2 2 2 2 2 5 2 2" xfId="3565" xr:uid="{00000000-0005-0000-0000-000057410000}"/>
    <cellStyle name="ปกติ 8 2 2 2 2 2 5 2 2 2" xfId="6015" xr:uid="{00000000-0005-0000-0000-000058410000}"/>
    <cellStyle name="ปกติ 8 2 2 2 2 2 5 2 2 2 2" xfId="11969" xr:uid="{00000000-0005-0000-0000-000059410000}"/>
    <cellStyle name="ปกติ 8 2 2 2 2 2 5 2 2 2 2 2" xfId="19927" xr:uid="{00000000-0005-0000-0000-00005A410000}"/>
    <cellStyle name="ปกติ 8 2 2 2 2 2 5 2 2 2 3" xfId="15518" xr:uid="{00000000-0005-0000-0000-00005B410000}"/>
    <cellStyle name="ปกติ 8 2 2 2 2 2 5 2 2 3" xfId="8995" xr:uid="{00000000-0005-0000-0000-00005C410000}"/>
    <cellStyle name="ปกติ 8 2 2 2 2 2 5 2 2 3 2" xfId="17411" xr:uid="{00000000-0005-0000-0000-00005D410000}"/>
    <cellStyle name="ปกติ 8 2 2 2 2 2 5 2 2 4" xfId="10107" xr:uid="{00000000-0005-0000-0000-00005E410000}"/>
    <cellStyle name="ปกติ 8 2 2 2 2 2 5 2 2 4 2" xfId="18085" xr:uid="{00000000-0005-0000-0000-00005F410000}"/>
    <cellStyle name="ปกติ 8 2 2 2 2 2 5 2 2 5" xfId="13672" xr:uid="{00000000-0005-0000-0000-000060410000}"/>
    <cellStyle name="ปกติ 8 2 2 2 2 2 5 2 3" xfId="7455" xr:uid="{00000000-0005-0000-0000-000061410000}"/>
    <cellStyle name="ปกติ 8 2 2 2 2 2 5 2 3 2" xfId="12908" xr:uid="{00000000-0005-0000-0000-000062410000}"/>
    <cellStyle name="ปกติ 8 2 2 2 2 2 5 2 3 2 2" xfId="20859" xr:uid="{00000000-0005-0000-0000-000063410000}"/>
    <cellStyle name="ปกติ 8 2 2 2 2 2 5 2 3 3" xfId="16452" xr:uid="{00000000-0005-0000-0000-000064410000}"/>
    <cellStyle name="ปกติ 8 2 2 2 2 2 5 2 4" xfId="4990" xr:uid="{00000000-0005-0000-0000-000065410000}"/>
    <cellStyle name="ปกติ 8 2 2 2 2 2 5 2 4 2" xfId="11027" xr:uid="{00000000-0005-0000-0000-000066410000}"/>
    <cellStyle name="ปกติ 8 2 2 2 2 2 5 2 4 2 2" xfId="18995" xr:uid="{00000000-0005-0000-0000-000067410000}"/>
    <cellStyle name="ปกติ 8 2 2 2 2 2 5 2 4 3" xfId="14586" xr:uid="{00000000-0005-0000-0000-000068410000}"/>
    <cellStyle name="ปกติ 8 2 2 2 2 2 5 2 5" xfId="21864" xr:uid="{00000000-0005-0000-0000-000069410000}"/>
    <cellStyle name="ปกติ 8 2 2 2 2 2 5 3" xfId="3566" xr:uid="{00000000-0005-0000-0000-00006A410000}"/>
    <cellStyle name="ปกติ 8 2 2 2 2 2 5 3 2" xfId="6014" xr:uid="{00000000-0005-0000-0000-00006B410000}"/>
    <cellStyle name="ปกติ 8 2 2 2 2 2 5 3 2 2" xfId="11968" xr:uid="{00000000-0005-0000-0000-00006C410000}"/>
    <cellStyle name="ปกติ 8 2 2 2 2 2 5 3 2 2 2" xfId="19926" xr:uid="{00000000-0005-0000-0000-00006D410000}"/>
    <cellStyle name="ปกติ 8 2 2 2 2 2 5 3 2 3" xfId="15517" xr:uid="{00000000-0005-0000-0000-00006E410000}"/>
    <cellStyle name="ปกติ 8 2 2 2 2 2 5 3 3" xfId="8996" xr:uid="{00000000-0005-0000-0000-00006F410000}"/>
    <cellStyle name="ปกติ 8 2 2 2 2 2 5 3 3 2" xfId="17412" xr:uid="{00000000-0005-0000-0000-000070410000}"/>
    <cellStyle name="ปกติ 8 2 2 2 2 2 5 3 4" xfId="10108" xr:uid="{00000000-0005-0000-0000-000071410000}"/>
    <cellStyle name="ปกติ 8 2 2 2 2 2 5 3 4 2" xfId="18086" xr:uid="{00000000-0005-0000-0000-000072410000}"/>
    <cellStyle name="ปกติ 8 2 2 2 2 2 5 3 5" xfId="13673" xr:uid="{00000000-0005-0000-0000-000073410000}"/>
    <cellStyle name="ปกติ 8 2 2 2 2 2 5 4" xfId="7454" xr:uid="{00000000-0005-0000-0000-000074410000}"/>
    <cellStyle name="ปกติ 8 2 2 2 2 2 5 4 2" xfId="12907" xr:uid="{00000000-0005-0000-0000-000075410000}"/>
    <cellStyle name="ปกติ 8 2 2 2 2 2 5 4 2 2" xfId="20858" xr:uid="{00000000-0005-0000-0000-000076410000}"/>
    <cellStyle name="ปกติ 8 2 2 2 2 2 5 4 3" xfId="16451" xr:uid="{00000000-0005-0000-0000-000077410000}"/>
    <cellStyle name="ปกติ 8 2 2 2 2 2 5 5" xfId="4989" xr:uid="{00000000-0005-0000-0000-000078410000}"/>
    <cellStyle name="ปกติ 8 2 2 2 2 2 5 5 2" xfId="11026" xr:uid="{00000000-0005-0000-0000-000079410000}"/>
    <cellStyle name="ปกติ 8 2 2 2 2 2 5 5 2 2" xfId="18994" xr:uid="{00000000-0005-0000-0000-00007A410000}"/>
    <cellStyle name="ปกติ 8 2 2 2 2 2 5 5 3" xfId="14585" xr:uid="{00000000-0005-0000-0000-00007B410000}"/>
    <cellStyle name="ปกติ 8 2 2 2 2 2 5 6" xfId="21863" xr:uid="{00000000-0005-0000-0000-00007C410000}"/>
    <cellStyle name="ปกติ 8 2 2 2 2 2 6" xfId="3567" xr:uid="{00000000-0005-0000-0000-00007D410000}"/>
    <cellStyle name="ปกติ 8 2 2 2 2 2 6 2" xfId="3568" xr:uid="{00000000-0005-0000-0000-00007E410000}"/>
    <cellStyle name="ปกติ 8 2 2 2 2 2 6 2 2" xfId="3569" xr:uid="{00000000-0005-0000-0000-00007F410000}"/>
    <cellStyle name="ปกติ 8 2 2 2 2 2 6 2 2 2" xfId="6017" xr:uid="{00000000-0005-0000-0000-000080410000}"/>
    <cellStyle name="ปกติ 8 2 2 2 2 2 6 2 2 2 2" xfId="11971" xr:uid="{00000000-0005-0000-0000-000081410000}"/>
    <cellStyle name="ปกติ 8 2 2 2 2 2 6 2 2 2 2 2" xfId="19929" xr:uid="{00000000-0005-0000-0000-000082410000}"/>
    <cellStyle name="ปกติ 8 2 2 2 2 2 6 2 2 2 3" xfId="15520" xr:uid="{00000000-0005-0000-0000-000083410000}"/>
    <cellStyle name="ปกติ 8 2 2 2 2 2 6 2 2 3" xfId="8997" xr:uid="{00000000-0005-0000-0000-000084410000}"/>
    <cellStyle name="ปกติ 8 2 2 2 2 2 6 2 2 3 2" xfId="17413" xr:uid="{00000000-0005-0000-0000-000085410000}"/>
    <cellStyle name="ปกติ 8 2 2 2 2 2 6 2 2 4" xfId="10109" xr:uid="{00000000-0005-0000-0000-000086410000}"/>
    <cellStyle name="ปกติ 8 2 2 2 2 2 6 2 2 4 2" xfId="18087" xr:uid="{00000000-0005-0000-0000-000087410000}"/>
    <cellStyle name="ปกติ 8 2 2 2 2 2 6 2 2 5" xfId="13674" xr:uid="{00000000-0005-0000-0000-000088410000}"/>
    <cellStyle name="ปกติ 8 2 2 2 2 2 6 2 3" xfId="7457" xr:uid="{00000000-0005-0000-0000-000089410000}"/>
    <cellStyle name="ปกติ 8 2 2 2 2 2 6 2 3 2" xfId="12910" xr:uid="{00000000-0005-0000-0000-00008A410000}"/>
    <cellStyle name="ปกติ 8 2 2 2 2 2 6 2 3 2 2" xfId="20861" xr:uid="{00000000-0005-0000-0000-00008B410000}"/>
    <cellStyle name="ปกติ 8 2 2 2 2 2 6 2 3 3" xfId="16454" xr:uid="{00000000-0005-0000-0000-00008C410000}"/>
    <cellStyle name="ปกติ 8 2 2 2 2 2 6 2 4" xfId="4992" xr:uid="{00000000-0005-0000-0000-00008D410000}"/>
    <cellStyle name="ปกติ 8 2 2 2 2 2 6 2 4 2" xfId="11029" xr:uid="{00000000-0005-0000-0000-00008E410000}"/>
    <cellStyle name="ปกติ 8 2 2 2 2 2 6 2 4 2 2" xfId="18997" xr:uid="{00000000-0005-0000-0000-00008F410000}"/>
    <cellStyle name="ปกติ 8 2 2 2 2 2 6 2 4 3" xfId="14588" xr:uid="{00000000-0005-0000-0000-000090410000}"/>
    <cellStyle name="ปกติ 8 2 2 2 2 2 6 2 5" xfId="21866" xr:uid="{00000000-0005-0000-0000-000091410000}"/>
    <cellStyle name="ปกติ 8 2 2 2 2 2 6 3" xfId="3570" xr:uid="{00000000-0005-0000-0000-000092410000}"/>
    <cellStyle name="ปกติ 8 2 2 2 2 2 6 3 2" xfId="6016" xr:uid="{00000000-0005-0000-0000-000093410000}"/>
    <cellStyle name="ปกติ 8 2 2 2 2 2 6 3 2 2" xfId="11970" xr:uid="{00000000-0005-0000-0000-000094410000}"/>
    <cellStyle name="ปกติ 8 2 2 2 2 2 6 3 2 2 2" xfId="19928" xr:uid="{00000000-0005-0000-0000-000095410000}"/>
    <cellStyle name="ปกติ 8 2 2 2 2 2 6 3 2 3" xfId="15519" xr:uid="{00000000-0005-0000-0000-000096410000}"/>
    <cellStyle name="ปกติ 8 2 2 2 2 2 6 3 3" xfId="8998" xr:uid="{00000000-0005-0000-0000-000097410000}"/>
    <cellStyle name="ปกติ 8 2 2 2 2 2 6 3 3 2" xfId="17414" xr:uid="{00000000-0005-0000-0000-000098410000}"/>
    <cellStyle name="ปกติ 8 2 2 2 2 2 6 3 4" xfId="10110" xr:uid="{00000000-0005-0000-0000-000099410000}"/>
    <cellStyle name="ปกติ 8 2 2 2 2 2 6 3 4 2" xfId="18088" xr:uid="{00000000-0005-0000-0000-00009A410000}"/>
    <cellStyle name="ปกติ 8 2 2 2 2 2 6 3 5" xfId="13675" xr:uid="{00000000-0005-0000-0000-00009B410000}"/>
    <cellStyle name="ปกติ 8 2 2 2 2 2 6 4" xfId="7456" xr:uid="{00000000-0005-0000-0000-00009C410000}"/>
    <cellStyle name="ปกติ 8 2 2 2 2 2 6 4 2" xfId="12909" xr:uid="{00000000-0005-0000-0000-00009D410000}"/>
    <cellStyle name="ปกติ 8 2 2 2 2 2 6 4 2 2" xfId="20860" xr:uid="{00000000-0005-0000-0000-00009E410000}"/>
    <cellStyle name="ปกติ 8 2 2 2 2 2 6 4 3" xfId="16453" xr:uid="{00000000-0005-0000-0000-00009F410000}"/>
    <cellStyle name="ปกติ 8 2 2 2 2 2 6 5" xfId="4991" xr:uid="{00000000-0005-0000-0000-0000A0410000}"/>
    <cellStyle name="ปกติ 8 2 2 2 2 2 6 5 2" xfId="11028" xr:uid="{00000000-0005-0000-0000-0000A1410000}"/>
    <cellStyle name="ปกติ 8 2 2 2 2 2 6 5 2 2" xfId="18996" xr:uid="{00000000-0005-0000-0000-0000A2410000}"/>
    <cellStyle name="ปกติ 8 2 2 2 2 2 6 5 3" xfId="14587" xr:uid="{00000000-0005-0000-0000-0000A3410000}"/>
    <cellStyle name="ปกติ 8 2 2 2 2 2 6 6" xfId="21865" xr:uid="{00000000-0005-0000-0000-0000A4410000}"/>
    <cellStyle name="ปกติ 8 2 2 2 2 2 7" xfId="3571" xr:uid="{00000000-0005-0000-0000-0000A5410000}"/>
    <cellStyle name="ปกติ 8 2 2 2 2 2 7 2" xfId="3572" xr:uid="{00000000-0005-0000-0000-0000A6410000}"/>
    <cellStyle name="ปกติ 8 2 2 2 2 2 7 2 2" xfId="6018" xr:uid="{00000000-0005-0000-0000-0000A7410000}"/>
    <cellStyle name="ปกติ 8 2 2 2 2 2 7 2 2 2" xfId="11972" xr:uid="{00000000-0005-0000-0000-0000A8410000}"/>
    <cellStyle name="ปกติ 8 2 2 2 2 2 7 2 2 2 2" xfId="19930" xr:uid="{00000000-0005-0000-0000-0000A9410000}"/>
    <cellStyle name="ปกติ 8 2 2 2 2 2 7 2 2 3" xfId="15521" xr:uid="{00000000-0005-0000-0000-0000AA410000}"/>
    <cellStyle name="ปกติ 8 2 2 2 2 2 7 2 3" xfId="8999" xr:uid="{00000000-0005-0000-0000-0000AB410000}"/>
    <cellStyle name="ปกติ 8 2 2 2 2 2 7 2 3 2" xfId="17415" xr:uid="{00000000-0005-0000-0000-0000AC410000}"/>
    <cellStyle name="ปกติ 8 2 2 2 2 2 7 2 4" xfId="10111" xr:uid="{00000000-0005-0000-0000-0000AD410000}"/>
    <cellStyle name="ปกติ 8 2 2 2 2 2 7 2 4 2" xfId="18089" xr:uid="{00000000-0005-0000-0000-0000AE410000}"/>
    <cellStyle name="ปกติ 8 2 2 2 2 2 7 2 5" xfId="13676" xr:uid="{00000000-0005-0000-0000-0000AF410000}"/>
    <cellStyle name="ปกติ 8 2 2 2 2 2 7 3" xfId="7458" xr:uid="{00000000-0005-0000-0000-0000B0410000}"/>
    <cellStyle name="ปกติ 8 2 2 2 2 2 7 3 2" xfId="12911" xr:uid="{00000000-0005-0000-0000-0000B1410000}"/>
    <cellStyle name="ปกติ 8 2 2 2 2 2 7 3 2 2" xfId="20862" xr:uid="{00000000-0005-0000-0000-0000B2410000}"/>
    <cellStyle name="ปกติ 8 2 2 2 2 2 7 3 3" xfId="16455" xr:uid="{00000000-0005-0000-0000-0000B3410000}"/>
    <cellStyle name="ปกติ 8 2 2 2 2 2 7 4" xfId="4993" xr:uid="{00000000-0005-0000-0000-0000B4410000}"/>
    <cellStyle name="ปกติ 8 2 2 2 2 2 7 4 2" xfId="11030" xr:uid="{00000000-0005-0000-0000-0000B5410000}"/>
    <cellStyle name="ปกติ 8 2 2 2 2 2 7 4 2 2" xfId="18998" xr:uid="{00000000-0005-0000-0000-0000B6410000}"/>
    <cellStyle name="ปกติ 8 2 2 2 2 2 7 4 3" xfId="14589" xr:uid="{00000000-0005-0000-0000-0000B7410000}"/>
    <cellStyle name="ปกติ 8 2 2 2 2 2 7 5" xfId="21867" xr:uid="{00000000-0005-0000-0000-0000B8410000}"/>
    <cellStyle name="ปกติ 8 2 2 2 2 2 8" xfId="3573" xr:uid="{00000000-0005-0000-0000-0000B9410000}"/>
    <cellStyle name="ปกติ 8 2 2 2 2 2 8 2" xfId="6001" xr:uid="{00000000-0005-0000-0000-0000BA410000}"/>
    <cellStyle name="ปกติ 8 2 2 2 2 2 8 2 2" xfId="11955" xr:uid="{00000000-0005-0000-0000-0000BB410000}"/>
    <cellStyle name="ปกติ 8 2 2 2 2 2 8 2 2 2" xfId="19913" xr:uid="{00000000-0005-0000-0000-0000BC410000}"/>
    <cellStyle name="ปกติ 8 2 2 2 2 2 8 2 3" xfId="15504" xr:uid="{00000000-0005-0000-0000-0000BD410000}"/>
    <cellStyle name="ปกติ 8 2 2 2 2 2 8 3" xfId="9000" xr:uid="{00000000-0005-0000-0000-0000BE410000}"/>
    <cellStyle name="ปกติ 8 2 2 2 2 2 8 3 2" xfId="17416" xr:uid="{00000000-0005-0000-0000-0000BF410000}"/>
    <cellStyle name="ปกติ 8 2 2 2 2 2 8 4" xfId="10112" xr:uid="{00000000-0005-0000-0000-0000C0410000}"/>
    <cellStyle name="ปกติ 8 2 2 2 2 2 8 4 2" xfId="18090" xr:uid="{00000000-0005-0000-0000-0000C1410000}"/>
    <cellStyle name="ปกติ 8 2 2 2 2 2 8 5" xfId="13677" xr:uid="{00000000-0005-0000-0000-0000C2410000}"/>
    <cellStyle name="ปกติ 8 2 2 2 2 2 9" xfId="7441" xr:uid="{00000000-0005-0000-0000-0000C3410000}"/>
    <cellStyle name="ปกติ 8 2 2 2 2 2 9 2" xfId="12894" xr:uid="{00000000-0005-0000-0000-0000C4410000}"/>
    <cellStyle name="ปกติ 8 2 2 2 2 2 9 2 2" xfId="20845" xr:uid="{00000000-0005-0000-0000-0000C5410000}"/>
    <cellStyle name="ปกติ 8 2 2 2 2 2 9 3" xfId="16438" xr:uid="{00000000-0005-0000-0000-0000C6410000}"/>
    <cellStyle name="ปกติ 8 2 2 2 2 3" xfId="3574" xr:uid="{00000000-0005-0000-0000-0000C7410000}"/>
    <cellStyle name="ปกติ 8 2 2 2 2 3 2" xfId="3575" xr:uid="{00000000-0005-0000-0000-0000C8410000}"/>
    <cellStyle name="ปกติ 8 2 2 2 2 3 2 2" xfId="3576" xr:uid="{00000000-0005-0000-0000-0000C9410000}"/>
    <cellStyle name="ปกติ 8 2 2 2 2 3 2 2 2" xfId="3577" xr:uid="{00000000-0005-0000-0000-0000CA410000}"/>
    <cellStyle name="ปกติ 8 2 2 2 2 3 2 2 2 2" xfId="6021" xr:uid="{00000000-0005-0000-0000-0000CB410000}"/>
    <cellStyle name="ปกติ 8 2 2 2 2 3 2 2 2 2 2" xfId="11975" xr:uid="{00000000-0005-0000-0000-0000CC410000}"/>
    <cellStyle name="ปกติ 8 2 2 2 2 3 2 2 2 2 2 2" xfId="19933" xr:uid="{00000000-0005-0000-0000-0000CD410000}"/>
    <cellStyle name="ปกติ 8 2 2 2 2 3 2 2 2 2 3" xfId="15524" xr:uid="{00000000-0005-0000-0000-0000CE410000}"/>
    <cellStyle name="ปกติ 8 2 2 2 2 3 2 2 2 3" xfId="9001" xr:uid="{00000000-0005-0000-0000-0000CF410000}"/>
    <cellStyle name="ปกติ 8 2 2 2 2 3 2 2 2 3 2" xfId="17417" xr:uid="{00000000-0005-0000-0000-0000D0410000}"/>
    <cellStyle name="ปกติ 8 2 2 2 2 3 2 2 2 4" xfId="10113" xr:uid="{00000000-0005-0000-0000-0000D1410000}"/>
    <cellStyle name="ปกติ 8 2 2 2 2 3 2 2 2 4 2" xfId="18091" xr:uid="{00000000-0005-0000-0000-0000D2410000}"/>
    <cellStyle name="ปกติ 8 2 2 2 2 3 2 2 2 5" xfId="13678" xr:uid="{00000000-0005-0000-0000-0000D3410000}"/>
    <cellStyle name="ปกติ 8 2 2 2 2 3 2 2 3" xfId="7461" xr:uid="{00000000-0005-0000-0000-0000D4410000}"/>
    <cellStyle name="ปกติ 8 2 2 2 2 3 2 2 3 2" xfId="12914" xr:uid="{00000000-0005-0000-0000-0000D5410000}"/>
    <cellStyle name="ปกติ 8 2 2 2 2 3 2 2 3 2 2" xfId="20865" xr:uid="{00000000-0005-0000-0000-0000D6410000}"/>
    <cellStyle name="ปกติ 8 2 2 2 2 3 2 2 3 3" xfId="16458" xr:uid="{00000000-0005-0000-0000-0000D7410000}"/>
    <cellStyle name="ปกติ 8 2 2 2 2 3 2 2 4" xfId="4996" xr:uid="{00000000-0005-0000-0000-0000D8410000}"/>
    <cellStyle name="ปกติ 8 2 2 2 2 3 2 2 4 2" xfId="11033" xr:uid="{00000000-0005-0000-0000-0000D9410000}"/>
    <cellStyle name="ปกติ 8 2 2 2 2 3 2 2 4 2 2" xfId="19001" xr:uid="{00000000-0005-0000-0000-0000DA410000}"/>
    <cellStyle name="ปกติ 8 2 2 2 2 3 2 2 4 3" xfId="14592" xr:uid="{00000000-0005-0000-0000-0000DB410000}"/>
    <cellStyle name="ปกติ 8 2 2 2 2 3 2 2 5" xfId="21870" xr:uid="{00000000-0005-0000-0000-0000DC410000}"/>
    <cellStyle name="ปกติ 8 2 2 2 2 3 2 3" xfId="3578" xr:uid="{00000000-0005-0000-0000-0000DD410000}"/>
    <cellStyle name="ปกติ 8 2 2 2 2 3 2 3 2" xfId="6020" xr:uid="{00000000-0005-0000-0000-0000DE410000}"/>
    <cellStyle name="ปกติ 8 2 2 2 2 3 2 3 2 2" xfId="11974" xr:uid="{00000000-0005-0000-0000-0000DF410000}"/>
    <cellStyle name="ปกติ 8 2 2 2 2 3 2 3 2 2 2" xfId="19932" xr:uid="{00000000-0005-0000-0000-0000E0410000}"/>
    <cellStyle name="ปกติ 8 2 2 2 2 3 2 3 2 3" xfId="15523" xr:uid="{00000000-0005-0000-0000-0000E1410000}"/>
    <cellStyle name="ปกติ 8 2 2 2 2 3 2 3 3" xfId="9002" xr:uid="{00000000-0005-0000-0000-0000E2410000}"/>
    <cellStyle name="ปกติ 8 2 2 2 2 3 2 3 3 2" xfId="17418" xr:uid="{00000000-0005-0000-0000-0000E3410000}"/>
    <cellStyle name="ปกติ 8 2 2 2 2 3 2 3 4" xfId="10114" xr:uid="{00000000-0005-0000-0000-0000E4410000}"/>
    <cellStyle name="ปกติ 8 2 2 2 2 3 2 3 4 2" xfId="18092" xr:uid="{00000000-0005-0000-0000-0000E5410000}"/>
    <cellStyle name="ปกติ 8 2 2 2 2 3 2 3 5" xfId="13679" xr:uid="{00000000-0005-0000-0000-0000E6410000}"/>
    <cellStyle name="ปกติ 8 2 2 2 2 3 2 4" xfId="7460" xr:uid="{00000000-0005-0000-0000-0000E7410000}"/>
    <cellStyle name="ปกติ 8 2 2 2 2 3 2 4 2" xfId="12913" xr:uid="{00000000-0005-0000-0000-0000E8410000}"/>
    <cellStyle name="ปกติ 8 2 2 2 2 3 2 4 2 2" xfId="20864" xr:uid="{00000000-0005-0000-0000-0000E9410000}"/>
    <cellStyle name="ปกติ 8 2 2 2 2 3 2 4 3" xfId="16457" xr:uid="{00000000-0005-0000-0000-0000EA410000}"/>
    <cellStyle name="ปกติ 8 2 2 2 2 3 2 5" xfId="4995" xr:uid="{00000000-0005-0000-0000-0000EB410000}"/>
    <cellStyle name="ปกติ 8 2 2 2 2 3 2 5 2" xfId="11032" xr:uid="{00000000-0005-0000-0000-0000EC410000}"/>
    <cellStyle name="ปกติ 8 2 2 2 2 3 2 5 2 2" xfId="19000" xr:uid="{00000000-0005-0000-0000-0000ED410000}"/>
    <cellStyle name="ปกติ 8 2 2 2 2 3 2 5 3" xfId="14591" xr:uid="{00000000-0005-0000-0000-0000EE410000}"/>
    <cellStyle name="ปกติ 8 2 2 2 2 3 2 6" xfId="21869" xr:uid="{00000000-0005-0000-0000-0000EF410000}"/>
    <cellStyle name="ปกติ 8 2 2 2 2 3 3" xfId="3579" xr:uid="{00000000-0005-0000-0000-0000F0410000}"/>
    <cellStyle name="ปกติ 8 2 2 2 2 3 3 2" xfId="3580" xr:uid="{00000000-0005-0000-0000-0000F1410000}"/>
    <cellStyle name="ปกติ 8 2 2 2 2 3 3 2 2" xfId="6022" xr:uid="{00000000-0005-0000-0000-0000F2410000}"/>
    <cellStyle name="ปกติ 8 2 2 2 2 3 3 2 2 2" xfId="11976" xr:uid="{00000000-0005-0000-0000-0000F3410000}"/>
    <cellStyle name="ปกติ 8 2 2 2 2 3 3 2 2 2 2" xfId="19934" xr:uid="{00000000-0005-0000-0000-0000F4410000}"/>
    <cellStyle name="ปกติ 8 2 2 2 2 3 3 2 2 3" xfId="15525" xr:uid="{00000000-0005-0000-0000-0000F5410000}"/>
    <cellStyle name="ปกติ 8 2 2 2 2 3 3 2 3" xfId="9003" xr:uid="{00000000-0005-0000-0000-0000F6410000}"/>
    <cellStyle name="ปกติ 8 2 2 2 2 3 3 2 3 2" xfId="17419" xr:uid="{00000000-0005-0000-0000-0000F7410000}"/>
    <cellStyle name="ปกติ 8 2 2 2 2 3 3 2 4" xfId="10115" xr:uid="{00000000-0005-0000-0000-0000F8410000}"/>
    <cellStyle name="ปกติ 8 2 2 2 2 3 3 2 4 2" xfId="18093" xr:uid="{00000000-0005-0000-0000-0000F9410000}"/>
    <cellStyle name="ปกติ 8 2 2 2 2 3 3 2 5" xfId="13680" xr:uid="{00000000-0005-0000-0000-0000FA410000}"/>
    <cellStyle name="ปกติ 8 2 2 2 2 3 3 3" xfId="7462" xr:uid="{00000000-0005-0000-0000-0000FB410000}"/>
    <cellStyle name="ปกติ 8 2 2 2 2 3 3 3 2" xfId="12915" xr:uid="{00000000-0005-0000-0000-0000FC410000}"/>
    <cellStyle name="ปกติ 8 2 2 2 2 3 3 3 2 2" xfId="20866" xr:uid="{00000000-0005-0000-0000-0000FD410000}"/>
    <cellStyle name="ปกติ 8 2 2 2 2 3 3 3 3" xfId="16459" xr:uid="{00000000-0005-0000-0000-0000FE410000}"/>
    <cellStyle name="ปกติ 8 2 2 2 2 3 3 4" xfId="4997" xr:uid="{00000000-0005-0000-0000-0000FF410000}"/>
    <cellStyle name="ปกติ 8 2 2 2 2 3 3 4 2" xfId="11034" xr:uid="{00000000-0005-0000-0000-000000420000}"/>
    <cellStyle name="ปกติ 8 2 2 2 2 3 3 4 2 2" xfId="19002" xr:uid="{00000000-0005-0000-0000-000001420000}"/>
    <cellStyle name="ปกติ 8 2 2 2 2 3 3 4 3" xfId="14593" xr:uid="{00000000-0005-0000-0000-000002420000}"/>
    <cellStyle name="ปกติ 8 2 2 2 2 3 3 5" xfId="21871" xr:uid="{00000000-0005-0000-0000-000003420000}"/>
    <cellStyle name="ปกติ 8 2 2 2 2 3 4" xfId="3581" xr:uid="{00000000-0005-0000-0000-000004420000}"/>
    <cellStyle name="ปกติ 8 2 2 2 2 3 4 2" xfId="6019" xr:uid="{00000000-0005-0000-0000-000005420000}"/>
    <cellStyle name="ปกติ 8 2 2 2 2 3 4 2 2" xfId="11973" xr:uid="{00000000-0005-0000-0000-000006420000}"/>
    <cellStyle name="ปกติ 8 2 2 2 2 3 4 2 2 2" xfId="19931" xr:uid="{00000000-0005-0000-0000-000007420000}"/>
    <cellStyle name="ปกติ 8 2 2 2 2 3 4 2 3" xfId="15522" xr:uid="{00000000-0005-0000-0000-000008420000}"/>
    <cellStyle name="ปกติ 8 2 2 2 2 3 4 3" xfId="9004" xr:uid="{00000000-0005-0000-0000-000009420000}"/>
    <cellStyle name="ปกติ 8 2 2 2 2 3 4 3 2" xfId="17420" xr:uid="{00000000-0005-0000-0000-00000A420000}"/>
    <cellStyle name="ปกติ 8 2 2 2 2 3 4 4" xfId="10116" xr:uid="{00000000-0005-0000-0000-00000B420000}"/>
    <cellStyle name="ปกติ 8 2 2 2 2 3 4 4 2" xfId="18094" xr:uid="{00000000-0005-0000-0000-00000C420000}"/>
    <cellStyle name="ปกติ 8 2 2 2 2 3 4 5" xfId="13681" xr:uid="{00000000-0005-0000-0000-00000D420000}"/>
    <cellStyle name="ปกติ 8 2 2 2 2 3 5" xfId="7459" xr:uid="{00000000-0005-0000-0000-00000E420000}"/>
    <cellStyle name="ปกติ 8 2 2 2 2 3 5 2" xfId="12912" xr:uid="{00000000-0005-0000-0000-00000F420000}"/>
    <cellStyle name="ปกติ 8 2 2 2 2 3 5 2 2" xfId="20863" xr:uid="{00000000-0005-0000-0000-000010420000}"/>
    <cellStyle name="ปกติ 8 2 2 2 2 3 5 3" xfId="16456" xr:uid="{00000000-0005-0000-0000-000011420000}"/>
    <cellStyle name="ปกติ 8 2 2 2 2 3 6" xfId="4994" xr:uid="{00000000-0005-0000-0000-000012420000}"/>
    <cellStyle name="ปกติ 8 2 2 2 2 3 6 2" xfId="11031" xr:uid="{00000000-0005-0000-0000-000013420000}"/>
    <cellStyle name="ปกติ 8 2 2 2 2 3 6 2 2" xfId="18999" xr:uid="{00000000-0005-0000-0000-000014420000}"/>
    <cellStyle name="ปกติ 8 2 2 2 2 3 6 3" xfId="14590" xr:uid="{00000000-0005-0000-0000-000015420000}"/>
    <cellStyle name="ปกติ 8 2 2 2 2 3 7" xfId="21868" xr:uid="{00000000-0005-0000-0000-000016420000}"/>
    <cellStyle name="ปกติ 8 2 2 2 2 4" xfId="3582" xr:uid="{00000000-0005-0000-0000-000017420000}"/>
    <cellStyle name="ปกติ 8 2 2 2 2 4 2" xfId="3583" xr:uid="{00000000-0005-0000-0000-000018420000}"/>
    <cellStyle name="ปกติ 8 2 2 2 2 4 2 2" xfId="3584" xr:uid="{00000000-0005-0000-0000-000019420000}"/>
    <cellStyle name="ปกติ 8 2 2 2 2 4 2 2 2" xfId="3585" xr:uid="{00000000-0005-0000-0000-00001A420000}"/>
    <cellStyle name="ปกติ 8 2 2 2 2 4 2 2 2 2" xfId="6025" xr:uid="{00000000-0005-0000-0000-00001B420000}"/>
    <cellStyle name="ปกติ 8 2 2 2 2 4 2 2 2 2 2" xfId="11979" xr:uid="{00000000-0005-0000-0000-00001C420000}"/>
    <cellStyle name="ปกติ 8 2 2 2 2 4 2 2 2 2 2 2" xfId="19937" xr:uid="{00000000-0005-0000-0000-00001D420000}"/>
    <cellStyle name="ปกติ 8 2 2 2 2 4 2 2 2 2 3" xfId="15528" xr:uid="{00000000-0005-0000-0000-00001E420000}"/>
    <cellStyle name="ปกติ 8 2 2 2 2 4 2 2 2 3" xfId="9005" xr:uid="{00000000-0005-0000-0000-00001F420000}"/>
    <cellStyle name="ปกติ 8 2 2 2 2 4 2 2 2 3 2" xfId="17421" xr:uid="{00000000-0005-0000-0000-000020420000}"/>
    <cellStyle name="ปกติ 8 2 2 2 2 4 2 2 2 4" xfId="10117" xr:uid="{00000000-0005-0000-0000-000021420000}"/>
    <cellStyle name="ปกติ 8 2 2 2 2 4 2 2 2 4 2" xfId="18095" xr:uid="{00000000-0005-0000-0000-000022420000}"/>
    <cellStyle name="ปกติ 8 2 2 2 2 4 2 2 2 5" xfId="13682" xr:uid="{00000000-0005-0000-0000-000023420000}"/>
    <cellStyle name="ปกติ 8 2 2 2 2 4 2 2 3" xfId="7465" xr:uid="{00000000-0005-0000-0000-000024420000}"/>
    <cellStyle name="ปกติ 8 2 2 2 2 4 2 2 3 2" xfId="12918" xr:uid="{00000000-0005-0000-0000-000025420000}"/>
    <cellStyle name="ปกติ 8 2 2 2 2 4 2 2 3 2 2" xfId="20869" xr:uid="{00000000-0005-0000-0000-000026420000}"/>
    <cellStyle name="ปกติ 8 2 2 2 2 4 2 2 3 3" xfId="16462" xr:uid="{00000000-0005-0000-0000-000027420000}"/>
    <cellStyle name="ปกติ 8 2 2 2 2 4 2 2 4" xfId="5000" xr:uid="{00000000-0005-0000-0000-000028420000}"/>
    <cellStyle name="ปกติ 8 2 2 2 2 4 2 2 4 2" xfId="11037" xr:uid="{00000000-0005-0000-0000-000029420000}"/>
    <cellStyle name="ปกติ 8 2 2 2 2 4 2 2 4 2 2" xfId="19005" xr:uid="{00000000-0005-0000-0000-00002A420000}"/>
    <cellStyle name="ปกติ 8 2 2 2 2 4 2 2 4 3" xfId="14596" xr:uid="{00000000-0005-0000-0000-00002B420000}"/>
    <cellStyle name="ปกติ 8 2 2 2 2 4 2 2 5" xfId="21874" xr:uid="{00000000-0005-0000-0000-00002C420000}"/>
    <cellStyle name="ปกติ 8 2 2 2 2 4 2 3" xfId="3586" xr:uid="{00000000-0005-0000-0000-00002D420000}"/>
    <cellStyle name="ปกติ 8 2 2 2 2 4 2 3 2" xfId="6024" xr:uid="{00000000-0005-0000-0000-00002E420000}"/>
    <cellStyle name="ปกติ 8 2 2 2 2 4 2 3 2 2" xfId="11978" xr:uid="{00000000-0005-0000-0000-00002F420000}"/>
    <cellStyle name="ปกติ 8 2 2 2 2 4 2 3 2 2 2" xfId="19936" xr:uid="{00000000-0005-0000-0000-000030420000}"/>
    <cellStyle name="ปกติ 8 2 2 2 2 4 2 3 2 3" xfId="15527" xr:uid="{00000000-0005-0000-0000-000031420000}"/>
    <cellStyle name="ปกติ 8 2 2 2 2 4 2 3 3" xfId="9006" xr:uid="{00000000-0005-0000-0000-000032420000}"/>
    <cellStyle name="ปกติ 8 2 2 2 2 4 2 3 3 2" xfId="17422" xr:uid="{00000000-0005-0000-0000-000033420000}"/>
    <cellStyle name="ปกติ 8 2 2 2 2 4 2 3 4" xfId="10118" xr:uid="{00000000-0005-0000-0000-000034420000}"/>
    <cellStyle name="ปกติ 8 2 2 2 2 4 2 3 4 2" xfId="18096" xr:uid="{00000000-0005-0000-0000-000035420000}"/>
    <cellStyle name="ปกติ 8 2 2 2 2 4 2 3 5" xfId="13683" xr:uid="{00000000-0005-0000-0000-000036420000}"/>
    <cellStyle name="ปกติ 8 2 2 2 2 4 2 4" xfId="7464" xr:uid="{00000000-0005-0000-0000-000037420000}"/>
    <cellStyle name="ปกติ 8 2 2 2 2 4 2 4 2" xfId="12917" xr:uid="{00000000-0005-0000-0000-000038420000}"/>
    <cellStyle name="ปกติ 8 2 2 2 2 4 2 4 2 2" xfId="20868" xr:uid="{00000000-0005-0000-0000-000039420000}"/>
    <cellStyle name="ปกติ 8 2 2 2 2 4 2 4 3" xfId="16461" xr:uid="{00000000-0005-0000-0000-00003A420000}"/>
    <cellStyle name="ปกติ 8 2 2 2 2 4 2 5" xfId="4999" xr:uid="{00000000-0005-0000-0000-00003B420000}"/>
    <cellStyle name="ปกติ 8 2 2 2 2 4 2 5 2" xfId="11036" xr:uid="{00000000-0005-0000-0000-00003C420000}"/>
    <cellStyle name="ปกติ 8 2 2 2 2 4 2 5 2 2" xfId="19004" xr:uid="{00000000-0005-0000-0000-00003D420000}"/>
    <cellStyle name="ปกติ 8 2 2 2 2 4 2 5 3" xfId="14595" xr:uid="{00000000-0005-0000-0000-00003E420000}"/>
    <cellStyle name="ปกติ 8 2 2 2 2 4 2 6" xfId="21873" xr:uid="{00000000-0005-0000-0000-00003F420000}"/>
    <cellStyle name="ปกติ 8 2 2 2 2 4 3" xfId="3587" xr:uid="{00000000-0005-0000-0000-000040420000}"/>
    <cellStyle name="ปกติ 8 2 2 2 2 4 3 2" xfId="3588" xr:uid="{00000000-0005-0000-0000-000041420000}"/>
    <cellStyle name="ปกติ 8 2 2 2 2 4 3 2 2" xfId="6026" xr:uid="{00000000-0005-0000-0000-000042420000}"/>
    <cellStyle name="ปกติ 8 2 2 2 2 4 3 2 2 2" xfId="11980" xr:uid="{00000000-0005-0000-0000-000043420000}"/>
    <cellStyle name="ปกติ 8 2 2 2 2 4 3 2 2 2 2" xfId="19938" xr:uid="{00000000-0005-0000-0000-000044420000}"/>
    <cellStyle name="ปกติ 8 2 2 2 2 4 3 2 2 3" xfId="15529" xr:uid="{00000000-0005-0000-0000-000045420000}"/>
    <cellStyle name="ปกติ 8 2 2 2 2 4 3 2 3" xfId="9007" xr:uid="{00000000-0005-0000-0000-000046420000}"/>
    <cellStyle name="ปกติ 8 2 2 2 2 4 3 2 3 2" xfId="17423" xr:uid="{00000000-0005-0000-0000-000047420000}"/>
    <cellStyle name="ปกติ 8 2 2 2 2 4 3 2 4" xfId="10119" xr:uid="{00000000-0005-0000-0000-000048420000}"/>
    <cellStyle name="ปกติ 8 2 2 2 2 4 3 2 4 2" xfId="18097" xr:uid="{00000000-0005-0000-0000-000049420000}"/>
    <cellStyle name="ปกติ 8 2 2 2 2 4 3 2 5" xfId="13684" xr:uid="{00000000-0005-0000-0000-00004A420000}"/>
    <cellStyle name="ปกติ 8 2 2 2 2 4 3 3" xfId="7466" xr:uid="{00000000-0005-0000-0000-00004B420000}"/>
    <cellStyle name="ปกติ 8 2 2 2 2 4 3 3 2" xfId="12919" xr:uid="{00000000-0005-0000-0000-00004C420000}"/>
    <cellStyle name="ปกติ 8 2 2 2 2 4 3 3 2 2" xfId="20870" xr:uid="{00000000-0005-0000-0000-00004D420000}"/>
    <cellStyle name="ปกติ 8 2 2 2 2 4 3 3 3" xfId="16463" xr:uid="{00000000-0005-0000-0000-00004E420000}"/>
    <cellStyle name="ปกติ 8 2 2 2 2 4 3 4" xfId="5001" xr:uid="{00000000-0005-0000-0000-00004F420000}"/>
    <cellStyle name="ปกติ 8 2 2 2 2 4 3 4 2" xfId="11038" xr:uid="{00000000-0005-0000-0000-000050420000}"/>
    <cellStyle name="ปกติ 8 2 2 2 2 4 3 4 2 2" xfId="19006" xr:uid="{00000000-0005-0000-0000-000051420000}"/>
    <cellStyle name="ปกติ 8 2 2 2 2 4 3 4 3" xfId="14597" xr:uid="{00000000-0005-0000-0000-000052420000}"/>
    <cellStyle name="ปกติ 8 2 2 2 2 4 3 5" xfId="21875" xr:uid="{00000000-0005-0000-0000-000053420000}"/>
    <cellStyle name="ปกติ 8 2 2 2 2 4 4" xfId="3589" xr:uid="{00000000-0005-0000-0000-000054420000}"/>
    <cellStyle name="ปกติ 8 2 2 2 2 4 4 2" xfId="6023" xr:uid="{00000000-0005-0000-0000-000055420000}"/>
    <cellStyle name="ปกติ 8 2 2 2 2 4 4 2 2" xfId="11977" xr:uid="{00000000-0005-0000-0000-000056420000}"/>
    <cellStyle name="ปกติ 8 2 2 2 2 4 4 2 2 2" xfId="19935" xr:uid="{00000000-0005-0000-0000-000057420000}"/>
    <cellStyle name="ปกติ 8 2 2 2 2 4 4 2 3" xfId="15526" xr:uid="{00000000-0005-0000-0000-000058420000}"/>
    <cellStyle name="ปกติ 8 2 2 2 2 4 4 3" xfId="9008" xr:uid="{00000000-0005-0000-0000-000059420000}"/>
    <cellStyle name="ปกติ 8 2 2 2 2 4 4 3 2" xfId="17424" xr:uid="{00000000-0005-0000-0000-00005A420000}"/>
    <cellStyle name="ปกติ 8 2 2 2 2 4 4 4" xfId="10120" xr:uid="{00000000-0005-0000-0000-00005B420000}"/>
    <cellStyle name="ปกติ 8 2 2 2 2 4 4 4 2" xfId="18098" xr:uid="{00000000-0005-0000-0000-00005C420000}"/>
    <cellStyle name="ปกติ 8 2 2 2 2 4 4 5" xfId="13685" xr:uid="{00000000-0005-0000-0000-00005D420000}"/>
    <cellStyle name="ปกติ 8 2 2 2 2 4 5" xfId="7463" xr:uid="{00000000-0005-0000-0000-00005E420000}"/>
    <cellStyle name="ปกติ 8 2 2 2 2 4 5 2" xfId="12916" xr:uid="{00000000-0005-0000-0000-00005F420000}"/>
    <cellStyle name="ปกติ 8 2 2 2 2 4 5 2 2" xfId="20867" xr:uid="{00000000-0005-0000-0000-000060420000}"/>
    <cellStyle name="ปกติ 8 2 2 2 2 4 5 3" xfId="16460" xr:uid="{00000000-0005-0000-0000-000061420000}"/>
    <cellStyle name="ปกติ 8 2 2 2 2 4 6" xfId="4998" xr:uid="{00000000-0005-0000-0000-000062420000}"/>
    <cellStyle name="ปกติ 8 2 2 2 2 4 6 2" xfId="11035" xr:uid="{00000000-0005-0000-0000-000063420000}"/>
    <cellStyle name="ปกติ 8 2 2 2 2 4 6 2 2" xfId="19003" xr:uid="{00000000-0005-0000-0000-000064420000}"/>
    <cellStyle name="ปกติ 8 2 2 2 2 4 6 3" xfId="14594" xr:uid="{00000000-0005-0000-0000-000065420000}"/>
    <cellStyle name="ปกติ 8 2 2 2 2 4 7" xfId="21872" xr:uid="{00000000-0005-0000-0000-000066420000}"/>
    <cellStyle name="ปกติ 8 2 2 2 2 5" xfId="3590" xr:uid="{00000000-0005-0000-0000-000067420000}"/>
    <cellStyle name="ปกติ 8 2 2 2 2 5 2" xfId="3591" xr:uid="{00000000-0005-0000-0000-000068420000}"/>
    <cellStyle name="ปกติ 8 2 2 2 2 5 2 2" xfId="3592" xr:uid="{00000000-0005-0000-0000-000069420000}"/>
    <cellStyle name="ปกติ 8 2 2 2 2 5 2 2 2" xfId="3593" xr:uid="{00000000-0005-0000-0000-00006A420000}"/>
    <cellStyle name="ปกติ 8 2 2 2 2 5 2 2 2 2" xfId="6029" xr:uid="{00000000-0005-0000-0000-00006B420000}"/>
    <cellStyle name="ปกติ 8 2 2 2 2 5 2 2 2 2 2" xfId="11983" xr:uid="{00000000-0005-0000-0000-00006C420000}"/>
    <cellStyle name="ปกติ 8 2 2 2 2 5 2 2 2 2 2 2" xfId="19941" xr:uid="{00000000-0005-0000-0000-00006D420000}"/>
    <cellStyle name="ปกติ 8 2 2 2 2 5 2 2 2 2 3" xfId="15532" xr:uid="{00000000-0005-0000-0000-00006E420000}"/>
    <cellStyle name="ปกติ 8 2 2 2 2 5 2 2 2 3" xfId="9009" xr:uid="{00000000-0005-0000-0000-00006F420000}"/>
    <cellStyle name="ปกติ 8 2 2 2 2 5 2 2 2 3 2" xfId="17425" xr:uid="{00000000-0005-0000-0000-000070420000}"/>
    <cellStyle name="ปกติ 8 2 2 2 2 5 2 2 2 4" xfId="10121" xr:uid="{00000000-0005-0000-0000-000071420000}"/>
    <cellStyle name="ปกติ 8 2 2 2 2 5 2 2 2 4 2" xfId="18099" xr:uid="{00000000-0005-0000-0000-000072420000}"/>
    <cellStyle name="ปกติ 8 2 2 2 2 5 2 2 2 5" xfId="13686" xr:uid="{00000000-0005-0000-0000-000073420000}"/>
    <cellStyle name="ปกติ 8 2 2 2 2 5 2 2 3" xfId="7469" xr:uid="{00000000-0005-0000-0000-000074420000}"/>
    <cellStyle name="ปกติ 8 2 2 2 2 5 2 2 3 2" xfId="12922" xr:uid="{00000000-0005-0000-0000-000075420000}"/>
    <cellStyle name="ปกติ 8 2 2 2 2 5 2 2 3 2 2" xfId="20873" xr:uid="{00000000-0005-0000-0000-000076420000}"/>
    <cellStyle name="ปกติ 8 2 2 2 2 5 2 2 3 3" xfId="16466" xr:uid="{00000000-0005-0000-0000-000077420000}"/>
    <cellStyle name="ปกติ 8 2 2 2 2 5 2 2 4" xfId="5004" xr:uid="{00000000-0005-0000-0000-000078420000}"/>
    <cellStyle name="ปกติ 8 2 2 2 2 5 2 2 4 2" xfId="11041" xr:uid="{00000000-0005-0000-0000-000079420000}"/>
    <cellStyle name="ปกติ 8 2 2 2 2 5 2 2 4 2 2" xfId="19009" xr:uid="{00000000-0005-0000-0000-00007A420000}"/>
    <cellStyle name="ปกติ 8 2 2 2 2 5 2 2 4 3" xfId="14600" xr:uid="{00000000-0005-0000-0000-00007B420000}"/>
    <cellStyle name="ปกติ 8 2 2 2 2 5 2 2 5" xfId="21878" xr:uid="{00000000-0005-0000-0000-00007C420000}"/>
    <cellStyle name="ปกติ 8 2 2 2 2 5 2 3" xfId="3594" xr:uid="{00000000-0005-0000-0000-00007D420000}"/>
    <cellStyle name="ปกติ 8 2 2 2 2 5 2 3 2" xfId="6028" xr:uid="{00000000-0005-0000-0000-00007E420000}"/>
    <cellStyle name="ปกติ 8 2 2 2 2 5 2 3 2 2" xfId="11982" xr:uid="{00000000-0005-0000-0000-00007F420000}"/>
    <cellStyle name="ปกติ 8 2 2 2 2 5 2 3 2 2 2" xfId="19940" xr:uid="{00000000-0005-0000-0000-000080420000}"/>
    <cellStyle name="ปกติ 8 2 2 2 2 5 2 3 2 3" xfId="15531" xr:uid="{00000000-0005-0000-0000-000081420000}"/>
    <cellStyle name="ปกติ 8 2 2 2 2 5 2 3 3" xfId="9010" xr:uid="{00000000-0005-0000-0000-000082420000}"/>
    <cellStyle name="ปกติ 8 2 2 2 2 5 2 3 3 2" xfId="17426" xr:uid="{00000000-0005-0000-0000-000083420000}"/>
    <cellStyle name="ปกติ 8 2 2 2 2 5 2 3 4" xfId="10122" xr:uid="{00000000-0005-0000-0000-000084420000}"/>
    <cellStyle name="ปกติ 8 2 2 2 2 5 2 3 4 2" xfId="18100" xr:uid="{00000000-0005-0000-0000-000085420000}"/>
    <cellStyle name="ปกติ 8 2 2 2 2 5 2 3 5" xfId="13687" xr:uid="{00000000-0005-0000-0000-000086420000}"/>
    <cellStyle name="ปกติ 8 2 2 2 2 5 2 4" xfId="7468" xr:uid="{00000000-0005-0000-0000-000087420000}"/>
    <cellStyle name="ปกติ 8 2 2 2 2 5 2 4 2" xfId="12921" xr:uid="{00000000-0005-0000-0000-000088420000}"/>
    <cellStyle name="ปกติ 8 2 2 2 2 5 2 4 2 2" xfId="20872" xr:uid="{00000000-0005-0000-0000-000089420000}"/>
    <cellStyle name="ปกติ 8 2 2 2 2 5 2 4 3" xfId="16465" xr:uid="{00000000-0005-0000-0000-00008A420000}"/>
    <cellStyle name="ปกติ 8 2 2 2 2 5 2 5" xfId="5003" xr:uid="{00000000-0005-0000-0000-00008B420000}"/>
    <cellStyle name="ปกติ 8 2 2 2 2 5 2 5 2" xfId="11040" xr:uid="{00000000-0005-0000-0000-00008C420000}"/>
    <cellStyle name="ปกติ 8 2 2 2 2 5 2 5 2 2" xfId="19008" xr:uid="{00000000-0005-0000-0000-00008D420000}"/>
    <cellStyle name="ปกติ 8 2 2 2 2 5 2 5 3" xfId="14599" xr:uid="{00000000-0005-0000-0000-00008E420000}"/>
    <cellStyle name="ปกติ 8 2 2 2 2 5 2 6" xfId="21877" xr:uid="{00000000-0005-0000-0000-00008F420000}"/>
    <cellStyle name="ปกติ 8 2 2 2 2 5 3" xfId="3595" xr:uid="{00000000-0005-0000-0000-000090420000}"/>
    <cellStyle name="ปกติ 8 2 2 2 2 5 3 2" xfId="3596" xr:uid="{00000000-0005-0000-0000-000091420000}"/>
    <cellStyle name="ปกติ 8 2 2 2 2 5 3 2 2" xfId="6030" xr:uid="{00000000-0005-0000-0000-000092420000}"/>
    <cellStyle name="ปกติ 8 2 2 2 2 5 3 2 2 2" xfId="11984" xr:uid="{00000000-0005-0000-0000-000093420000}"/>
    <cellStyle name="ปกติ 8 2 2 2 2 5 3 2 2 2 2" xfId="19942" xr:uid="{00000000-0005-0000-0000-000094420000}"/>
    <cellStyle name="ปกติ 8 2 2 2 2 5 3 2 2 3" xfId="15533" xr:uid="{00000000-0005-0000-0000-000095420000}"/>
    <cellStyle name="ปกติ 8 2 2 2 2 5 3 2 3" xfId="9011" xr:uid="{00000000-0005-0000-0000-000096420000}"/>
    <cellStyle name="ปกติ 8 2 2 2 2 5 3 2 3 2" xfId="17427" xr:uid="{00000000-0005-0000-0000-000097420000}"/>
    <cellStyle name="ปกติ 8 2 2 2 2 5 3 2 4" xfId="10123" xr:uid="{00000000-0005-0000-0000-000098420000}"/>
    <cellStyle name="ปกติ 8 2 2 2 2 5 3 2 4 2" xfId="18101" xr:uid="{00000000-0005-0000-0000-000099420000}"/>
    <cellStyle name="ปกติ 8 2 2 2 2 5 3 2 5" xfId="13688" xr:uid="{00000000-0005-0000-0000-00009A420000}"/>
    <cellStyle name="ปกติ 8 2 2 2 2 5 3 3" xfId="7470" xr:uid="{00000000-0005-0000-0000-00009B420000}"/>
    <cellStyle name="ปกติ 8 2 2 2 2 5 3 3 2" xfId="12923" xr:uid="{00000000-0005-0000-0000-00009C420000}"/>
    <cellStyle name="ปกติ 8 2 2 2 2 5 3 3 2 2" xfId="20874" xr:uid="{00000000-0005-0000-0000-00009D420000}"/>
    <cellStyle name="ปกติ 8 2 2 2 2 5 3 3 3" xfId="16467" xr:uid="{00000000-0005-0000-0000-00009E420000}"/>
    <cellStyle name="ปกติ 8 2 2 2 2 5 3 4" xfId="5005" xr:uid="{00000000-0005-0000-0000-00009F420000}"/>
    <cellStyle name="ปกติ 8 2 2 2 2 5 3 4 2" xfId="11042" xr:uid="{00000000-0005-0000-0000-0000A0420000}"/>
    <cellStyle name="ปกติ 8 2 2 2 2 5 3 4 2 2" xfId="19010" xr:uid="{00000000-0005-0000-0000-0000A1420000}"/>
    <cellStyle name="ปกติ 8 2 2 2 2 5 3 4 3" xfId="14601" xr:uid="{00000000-0005-0000-0000-0000A2420000}"/>
    <cellStyle name="ปกติ 8 2 2 2 2 5 3 5" xfId="21879" xr:uid="{00000000-0005-0000-0000-0000A3420000}"/>
    <cellStyle name="ปกติ 8 2 2 2 2 5 4" xfId="3597" xr:uid="{00000000-0005-0000-0000-0000A4420000}"/>
    <cellStyle name="ปกติ 8 2 2 2 2 5 4 2" xfId="6027" xr:uid="{00000000-0005-0000-0000-0000A5420000}"/>
    <cellStyle name="ปกติ 8 2 2 2 2 5 4 2 2" xfId="11981" xr:uid="{00000000-0005-0000-0000-0000A6420000}"/>
    <cellStyle name="ปกติ 8 2 2 2 2 5 4 2 2 2" xfId="19939" xr:uid="{00000000-0005-0000-0000-0000A7420000}"/>
    <cellStyle name="ปกติ 8 2 2 2 2 5 4 2 3" xfId="15530" xr:uid="{00000000-0005-0000-0000-0000A8420000}"/>
    <cellStyle name="ปกติ 8 2 2 2 2 5 4 3" xfId="9012" xr:uid="{00000000-0005-0000-0000-0000A9420000}"/>
    <cellStyle name="ปกติ 8 2 2 2 2 5 4 3 2" xfId="17428" xr:uid="{00000000-0005-0000-0000-0000AA420000}"/>
    <cellStyle name="ปกติ 8 2 2 2 2 5 4 4" xfId="10124" xr:uid="{00000000-0005-0000-0000-0000AB420000}"/>
    <cellStyle name="ปกติ 8 2 2 2 2 5 4 4 2" xfId="18102" xr:uid="{00000000-0005-0000-0000-0000AC420000}"/>
    <cellStyle name="ปกติ 8 2 2 2 2 5 4 5" xfId="13689" xr:uid="{00000000-0005-0000-0000-0000AD420000}"/>
    <cellStyle name="ปกติ 8 2 2 2 2 5 5" xfId="7467" xr:uid="{00000000-0005-0000-0000-0000AE420000}"/>
    <cellStyle name="ปกติ 8 2 2 2 2 5 5 2" xfId="12920" xr:uid="{00000000-0005-0000-0000-0000AF420000}"/>
    <cellStyle name="ปกติ 8 2 2 2 2 5 5 2 2" xfId="20871" xr:uid="{00000000-0005-0000-0000-0000B0420000}"/>
    <cellStyle name="ปกติ 8 2 2 2 2 5 5 3" xfId="16464" xr:uid="{00000000-0005-0000-0000-0000B1420000}"/>
    <cellStyle name="ปกติ 8 2 2 2 2 5 6" xfId="5002" xr:uid="{00000000-0005-0000-0000-0000B2420000}"/>
    <cellStyle name="ปกติ 8 2 2 2 2 5 6 2" xfId="11039" xr:uid="{00000000-0005-0000-0000-0000B3420000}"/>
    <cellStyle name="ปกติ 8 2 2 2 2 5 6 2 2" xfId="19007" xr:uid="{00000000-0005-0000-0000-0000B4420000}"/>
    <cellStyle name="ปกติ 8 2 2 2 2 5 6 3" xfId="14598" xr:uid="{00000000-0005-0000-0000-0000B5420000}"/>
    <cellStyle name="ปกติ 8 2 2 2 2 5 7" xfId="21876" xr:uid="{00000000-0005-0000-0000-0000B6420000}"/>
    <cellStyle name="ปกติ 8 2 2 2 2 6" xfId="3598" xr:uid="{00000000-0005-0000-0000-0000B7420000}"/>
    <cellStyle name="ปกติ 8 2 2 2 2 6 2" xfId="3599" xr:uid="{00000000-0005-0000-0000-0000B8420000}"/>
    <cellStyle name="ปกติ 8 2 2 2 2 6 2 2" xfId="3600" xr:uid="{00000000-0005-0000-0000-0000B9420000}"/>
    <cellStyle name="ปกติ 8 2 2 2 2 6 2 2 2" xfId="6032" xr:uid="{00000000-0005-0000-0000-0000BA420000}"/>
    <cellStyle name="ปกติ 8 2 2 2 2 6 2 2 2 2" xfId="11986" xr:uid="{00000000-0005-0000-0000-0000BB420000}"/>
    <cellStyle name="ปกติ 8 2 2 2 2 6 2 2 2 2 2" xfId="19944" xr:uid="{00000000-0005-0000-0000-0000BC420000}"/>
    <cellStyle name="ปกติ 8 2 2 2 2 6 2 2 2 3" xfId="15535" xr:uid="{00000000-0005-0000-0000-0000BD420000}"/>
    <cellStyle name="ปกติ 8 2 2 2 2 6 2 2 3" xfId="9013" xr:uid="{00000000-0005-0000-0000-0000BE420000}"/>
    <cellStyle name="ปกติ 8 2 2 2 2 6 2 2 3 2" xfId="17429" xr:uid="{00000000-0005-0000-0000-0000BF420000}"/>
    <cellStyle name="ปกติ 8 2 2 2 2 6 2 2 4" xfId="10125" xr:uid="{00000000-0005-0000-0000-0000C0420000}"/>
    <cellStyle name="ปกติ 8 2 2 2 2 6 2 2 4 2" xfId="18103" xr:uid="{00000000-0005-0000-0000-0000C1420000}"/>
    <cellStyle name="ปกติ 8 2 2 2 2 6 2 2 5" xfId="13690" xr:uid="{00000000-0005-0000-0000-0000C2420000}"/>
    <cellStyle name="ปกติ 8 2 2 2 2 6 2 3" xfId="7472" xr:uid="{00000000-0005-0000-0000-0000C3420000}"/>
    <cellStyle name="ปกติ 8 2 2 2 2 6 2 3 2" xfId="12925" xr:uid="{00000000-0005-0000-0000-0000C4420000}"/>
    <cellStyle name="ปกติ 8 2 2 2 2 6 2 3 2 2" xfId="20876" xr:uid="{00000000-0005-0000-0000-0000C5420000}"/>
    <cellStyle name="ปกติ 8 2 2 2 2 6 2 3 3" xfId="16469" xr:uid="{00000000-0005-0000-0000-0000C6420000}"/>
    <cellStyle name="ปกติ 8 2 2 2 2 6 2 4" xfId="5007" xr:uid="{00000000-0005-0000-0000-0000C7420000}"/>
    <cellStyle name="ปกติ 8 2 2 2 2 6 2 4 2" xfId="11044" xr:uid="{00000000-0005-0000-0000-0000C8420000}"/>
    <cellStyle name="ปกติ 8 2 2 2 2 6 2 4 2 2" xfId="19012" xr:uid="{00000000-0005-0000-0000-0000C9420000}"/>
    <cellStyle name="ปกติ 8 2 2 2 2 6 2 4 3" xfId="14603" xr:uid="{00000000-0005-0000-0000-0000CA420000}"/>
    <cellStyle name="ปกติ 8 2 2 2 2 6 2 5" xfId="21881" xr:uid="{00000000-0005-0000-0000-0000CB420000}"/>
    <cellStyle name="ปกติ 8 2 2 2 2 6 3" xfId="3601" xr:uid="{00000000-0005-0000-0000-0000CC420000}"/>
    <cellStyle name="ปกติ 8 2 2 2 2 6 3 2" xfId="6031" xr:uid="{00000000-0005-0000-0000-0000CD420000}"/>
    <cellStyle name="ปกติ 8 2 2 2 2 6 3 2 2" xfId="11985" xr:uid="{00000000-0005-0000-0000-0000CE420000}"/>
    <cellStyle name="ปกติ 8 2 2 2 2 6 3 2 2 2" xfId="19943" xr:uid="{00000000-0005-0000-0000-0000CF420000}"/>
    <cellStyle name="ปกติ 8 2 2 2 2 6 3 2 3" xfId="15534" xr:uid="{00000000-0005-0000-0000-0000D0420000}"/>
    <cellStyle name="ปกติ 8 2 2 2 2 6 3 3" xfId="9014" xr:uid="{00000000-0005-0000-0000-0000D1420000}"/>
    <cellStyle name="ปกติ 8 2 2 2 2 6 3 3 2" xfId="17430" xr:uid="{00000000-0005-0000-0000-0000D2420000}"/>
    <cellStyle name="ปกติ 8 2 2 2 2 6 3 4" xfId="10126" xr:uid="{00000000-0005-0000-0000-0000D3420000}"/>
    <cellStyle name="ปกติ 8 2 2 2 2 6 3 4 2" xfId="18104" xr:uid="{00000000-0005-0000-0000-0000D4420000}"/>
    <cellStyle name="ปกติ 8 2 2 2 2 6 3 5" xfId="13691" xr:uid="{00000000-0005-0000-0000-0000D5420000}"/>
    <cellStyle name="ปกติ 8 2 2 2 2 6 4" xfId="7471" xr:uid="{00000000-0005-0000-0000-0000D6420000}"/>
    <cellStyle name="ปกติ 8 2 2 2 2 6 4 2" xfId="12924" xr:uid="{00000000-0005-0000-0000-0000D7420000}"/>
    <cellStyle name="ปกติ 8 2 2 2 2 6 4 2 2" xfId="20875" xr:uid="{00000000-0005-0000-0000-0000D8420000}"/>
    <cellStyle name="ปกติ 8 2 2 2 2 6 4 3" xfId="16468" xr:uid="{00000000-0005-0000-0000-0000D9420000}"/>
    <cellStyle name="ปกติ 8 2 2 2 2 6 5" xfId="5006" xr:uid="{00000000-0005-0000-0000-0000DA420000}"/>
    <cellStyle name="ปกติ 8 2 2 2 2 6 5 2" xfId="11043" xr:uid="{00000000-0005-0000-0000-0000DB420000}"/>
    <cellStyle name="ปกติ 8 2 2 2 2 6 5 2 2" xfId="19011" xr:uid="{00000000-0005-0000-0000-0000DC420000}"/>
    <cellStyle name="ปกติ 8 2 2 2 2 6 5 3" xfId="14602" xr:uid="{00000000-0005-0000-0000-0000DD420000}"/>
    <cellStyle name="ปกติ 8 2 2 2 2 6 6" xfId="21880" xr:uid="{00000000-0005-0000-0000-0000DE420000}"/>
    <cellStyle name="ปกติ 8 2 2 2 2 7" xfId="3602" xr:uid="{00000000-0005-0000-0000-0000DF420000}"/>
    <cellStyle name="ปกติ 8 2 2 2 2 7 2" xfId="3603" xr:uid="{00000000-0005-0000-0000-0000E0420000}"/>
    <cellStyle name="ปกติ 8 2 2 2 2 7 2 2" xfId="3604" xr:uid="{00000000-0005-0000-0000-0000E1420000}"/>
    <cellStyle name="ปกติ 8 2 2 2 2 7 2 2 2" xfId="6034" xr:uid="{00000000-0005-0000-0000-0000E2420000}"/>
    <cellStyle name="ปกติ 8 2 2 2 2 7 2 2 2 2" xfId="11988" xr:uid="{00000000-0005-0000-0000-0000E3420000}"/>
    <cellStyle name="ปกติ 8 2 2 2 2 7 2 2 2 2 2" xfId="19946" xr:uid="{00000000-0005-0000-0000-0000E4420000}"/>
    <cellStyle name="ปกติ 8 2 2 2 2 7 2 2 2 3" xfId="15537" xr:uid="{00000000-0005-0000-0000-0000E5420000}"/>
    <cellStyle name="ปกติ 8 2 2 2 2 7 2 2 3" xfId="9015" xr:uid="{00000000-0005-0000-0000-0000E6420000}"/>
    <cellStyle name="ปกติ 8 2 2 2 2 7 2 2 3 2" xfId="17431" xr:uid="{00000000-0005-0000-0000-0000E7420000}"/>
    <cellStyle name="ปกติ 8 2 2 2 2 7 2 2 4" xfId="10127" xr:uid="{00000000-0005-0000-0000-0000E8420000}"/>
    <cellStyle name="ปกติ 8 2 2 2 2 7 2 2 4 2" xfId="18105" xr:uid="{00000000-0005-0000-0000-0000E9420000}"/>
    <cellStyle name="ปกติ 8 2 2 2 2 7 2 2 5" xfId="13692" xr:uid="{00000000-0005-0000-0000-0000EA420000}"/>
    <cellStyle name="ปกติ 8 2 2 2 2 7 2 3" xfId="7474" xr:uid="{00000000-0005-0000-0000-0000EB420000}"/>
    <cellStyle name="ปกติ 8 2 2 2 2 7 2 3 2" xfId="12927" xr:uid="{00000000-0005-0000-0000-0000EC420000}"/>
    <cellStyle name="ปกติ 8 2 2 2 2 7 2 3 2 2" xfId="20878" xr:uid="{00000000-0005-0000-0000-0000ED420000}"/>
    <cellStyle name="ปกติ 8 2 2 2 2 7 2 3 3" xfId="16471" xr:uid="{00000000-0005-0000-0000-0000EE420000}"/>
    <cellStyle name="ปกติ 8 2 2 2 2 7 2 4" xfId="5009" xr:uid="{00000000-0005-0000-0000-0000EF420000}"/>
    <cellStyle name="ปกติ 8 2 2 2 2 7 2 4 2" xfId="11046" xr:uid="{00000000-0005-0000-0000-0000F0420000}"/>
    <cellStyle name="ปกติ 8 2 2 2 2 7 2 4 2 2" xfId="19014" xr:uid="{00000000-0005-0000-0000-0000F1420000}"/>
    <cellStyle name="ปกติ 8 2 2 2 2 7 2 4 3" xfId="14605" xr:uid="{00000000-0005-0000-0000-0000F2420000}"/>
    <cellStyle name="ปกติ 8 2 2 2 2 7 2 5" xfId="21883" xr:uid="{00000000-0005-0000-0000-0000F3420000}"/>
    <cellStyle name="ปกติ 8 2 2 2 2 7 3" xfId="3605" xr:uid="{00000000-0005-0000-0000-0000F4420000}"/>
    <cellStyle name="ปกติ 8 2 2 2 2 7 3 2" xfId="6033" xr:uid="{00000000-0005-0000-0000-0000F5420000}"/>
    <cellStyle name="ปกติ 8 2 2 2 2 7 3 2 2" xfId="11987" xr:uid="{00000000-0005-0000-0000-0000F6420000}"/>
    <cellStyle name="ปกติ 8 2 2 2 2 7 3 2 2 2" xfId="19945" xr:uid="{00000000-0005-0000-0000-0000F7420000}"/>
    <cellStyle name="ปกติ 8 2 2 2 2 7 3 2 3" xfId="15536" xr:uid="{00000000-0005-0000-0000-0000F8420000}"/>
    <cellStyle name="ปกติ 8 2 2 2 2 7 3 3" xfId="9016" xr:uid="{00000000-0005-0000-0000-0000F9420000}"/>
    <cellStyle name="ปกติ 8 2 2 2 2 7 3 3 2" xfId="17432" xr:uid="{00000000-0005-0000-0000-0000FA420000}"/>
    <cellStyle name="ปกติ 8 2 2 2 2 7 3 4" xfId="10128" xr:uid="{00000000-0005-0000-0000-0000FB420000}"/>
    <cellStyle name="ปกติ 8 2 2 2 2 7 3 4 2" xfId="18106" xr:uid="{00000000-0005-0000-0000-0000FC420000}"/>
    <cellStyle name="ปกติ 8 2 2 2 2 7 3 5" xfId="13693" xr:uid="{00000000-0005-0000-0000-0000FD420000}"/>
    <cellStyle name="ปกติ 8 2 2 2 2 7 4" xfId="7473" xr:uid="{00000000-0005-0000-0000-0000FE420000}"/>
    <cellStyle name="ปกติ 8 2 2 2 2 7 4 2" xfId="12926" xr:uid="{00000000-0005-0000-0000-0000FF420000}"/>
    <cellStyle name="ปกติ 8 2 2 2 2 7 4 2 2" xfId="20877" xr:uid="{00000000-0005-0000-0000-000000430000}"/>
    <cellStyle name="ปกติ 8 2 2 2 2 7 4 3" xfId="16470" xr:uid="{00000000-0005-0000-0000-000001430000}"/>
    <cellStyle name="ปกติ 8 2 2 2 2 7 5" xfId="5008" xr:uid="{00000000-0005-0000-0000-000002430000}"/>
    <cellStyle name="ปกติ 8 2 2 2 2 7 5 2" xfId="11045" xr:uid="{00000000-0005-0000-0000-000003430000}"/>
    <cellStyle name="ปกติ 8 2 2 2 2 7 5 2 2" xfId="19013" xr:uid="{00000000-0005-0000-0000-000004430000}"/>
    <cellStyle name="ปกติ 8 2 2 2 2 7 5 3" xfId="14604" xr:uid="{00000000-0005-0000-0000-000005430000}"/>
    <cellStyle name="ปกติ 8 2 2 2 2 7 6" xfId="21882" xr:uid="{00000000-0005-0000-0000-000006430000}"/>
    <cellStyle name="ปกติ 8 2 2 2 2 8" xfId="3606" xr:uid="{00000000-0005-0000-0000-000007430000}"/>
    <cellStyle name="ปกติ 8 2 2 2 2 8 2" xfId="3607" xr:uid="{00000000-0005-0000-0000-000008430000}"/>
    <cellStyle name="ปกติ 8 2 2 2 2 8 2 2" xfId="6035" xr:uid="{00000000-0005-0000-0000-000009430000}"/>
    <cellStyle name="ปกติ 8 2 2 2 2 8 2 2 2" xfId="11989" xr:uid="{00000000-0005-0000-0000-00000A430000}"/>
    <cellStyle name="ปกติ 8 2 2 2 2 8 2 2 2 2" xfId="19947" xr:uid="{00000000-0005-0000-0000-00000B430000}"/>
    <cellStyle name="ปกติ 8 2 2 2 2 8 2 2 3" xfId="15538" xr:uid="{00000000-0005-0000-0000-00000C430000}"/>
    <cellStyle name="ปกติ 8 2 2 2 2 8 2 3" xfId="9017" xr:uid="{00000000-0005-0000-0000-00000D430000}"/>
    <cellStyle name="ปกติ 8 2 2 2 2 8 2 3 2" xfId="17433" xr:uid="{00000000-0005-0000-0000-00000E430000}"/>
    <cellStyle name="ปกติ 8 2 2 2 2 8 2 4" xfId="10129" xr:uid="{00000000-0005-0000-0000-00000F430000}"/>
    <cellStyle name="ปกติ 8 2 2 2 2 8 2 4 2" xfId="18107" xr:uid="{00000000-0005-0000-0000-000010430000}"/>
    <cellStyle name="ปกติ 8 2 2 2 2 8 2 5" xfId="13694" xr:uid="{00000000-0005-0000-0000-000011430000}"/>
    <cellStyle name="ปกติ 8 2 2 2 2 8 3" xfId="7475" xr:uid="{00000000-0005-0000-0000-000012430000}"/>
    <cellStyle name="ปกติ 8 2 2 2 2 8 3 2" xfId="12928" xr:uid="{00000000-0005-0000-0000-000013430000}"/>
    <cellStyle name="ปกติ 8 2 2 2 2 8 3 2 2" xfId="20879" xr:uid="{00000000-0005-0000-0000-000014430000}"/>
    <cellStyle name="ปกติ 8 2 2 2 2 8 3 3" xfId="16472" xr:uid="{00000000-0005-0000-0000-000015430000}"/>
    <cellStyle name="ปกติ 8 2 2 2 2 8 4" xfId="5010" xr:uid="{00000000-0005-0000-0000-000016430000}"/>
    <cellStyle name="ปกติ 8 2 2 2 2 8 4 2" xfId="11047" xr:uid="{00000000-0005-0000-0000-000017430000}"/>
    <cellStyle name="ปกติ 8 2 2 2 2 8 4 2 2" xfId="19015" xr:uid="{00000000-0005-0000-0000-000018430000}"/>
    <cellStyle name="ปกติ 8 2 2 2 2 8 4 3" xfId="14606" xr:uid="{00000000-0005-0000-0000-000019430000}"/>
    <cellStyle name="ปกติ 8 2 2 2 2 8 5" xfId="21884" xr:uid="{00000000-0005-0000-0000-00001A430000}"/>
    <cellStyle name="ปกติ 8 2 2 2 2 9" xfId="3608" xr:uid="{00000000-0005-0000-0000-00001B430000}"/>
    <cellStyle name="ปกติ 8 2 2 2 2 9 2" xfId="6000" xr:uid="{00000000-0005-0000-0000-00001C430000}"/>
    <cellStyle name="ปกติ 8 2 2 2 2 9 2 2" xfId="11954" xr:uid="{00000000-0005-0000-0000-00001D430000}"/>
    <cellStyle name="ปกติ 8 2 2 2 2 9 2 2 2" xfId="19912" xr:uid="{00000000-0005-0000-0000-00001E430000}"/>
    <cellStyle name="ปกติ 8 2 2 2 2 9 2 3" xfId="15503" xr:uid="{00000000-0005-0000-0000-00001F430000}"/>
    <cellStyle name="ปกติ 8 2 2 2 2 9 3" xfId="9018" xr:uid="{00000000-0005-0000-0000-000020430000}"/>
    <cellStyle name="ปกติ 8 2 2 2 2 9 3 2" xfId="17434" xr:uid="{00000000-0005-0000-0000-000021430000}"/>
    <cellStyle name="ปกติ 8 2 2 2 2 9 4" xfId="10130" xr:uid="{00000000-0005-0000-0000-000022430000}"/>
    <cellStyle name="ปกติ 8 2 2 2 2 9 4 2" xfId="18108" xr:uid="{00000000-0005-0000-0000-000023430000}"/>
    <cellStyle name="ปกติ 8 2 2 2 2 9 5" xfId="13695" xr:uid="{00000000-0005-0000-0000-000024430000}"/>
    <cellStyle name="ปกติ 8 2 2 2 3" xfId="3609" xr:uid="{00000000-0005-0000-0000-000025430000}"/>
    <cellStyle name="ปกติ 8 2 2 2 3 10" xfId="5011" xr:uid="{00000000-0005-0000-0000-000026430000}"/>
    <cellStyle name="ปกติ 8 2 2 2 3 10 2" xfId="11048" xr:uid="{00000000-0005-0000-0000-000027430000}"/>
    <cellStyle name="ปกติ 8 2 2 2 3 10 2 2" xfId="19016" xr:uid="{00000000-0005-0000-0000-000028430000}"/>
    <cellStyle name="ปกติ 8 2 2 2 3 10 3" xfId="14607" xr:uid="{00000000-0005-0000-0000-000029430000}"/>
    <cellStyle name="ปกติ 8 2 2 2 3 11" xfId="21885" xr:uid="{00000000-0005-0000-0000-00002A430000}"/>
    <cellStyle name="ปกติ 8 2 2 2 3 2" xfId="3610" xr:uid="{00000000-0005-0000-0000-00002B430000}"/>
    <cellStyle name="ปกติ 8 2 2 2 3 2 2" xfId="3611" xr:uid="{00000000-0005-0000-0000-00002C430000}"/>
    <cellStyle name="ปกติ 8 2 2 2 3 2 2 2" xfId="3612" xr:uid="{00000000-0005-0000-0000-00002D430000}"/>
    <cellStyle name="ปกติ 8 2 2 2 3 2 2 2 2" xfId="3613" xr:uid="{00000000-0005-0000-0000-00002E430000}"/>
    <cellStyle name="ปกติ 8 2 2 2 3 2 2 2 2 2" xfId="6039" xr:uid="{00000000-0005-0000-0000-00002F430000}"/>
    <cellStyle name="ปกติ 8 2 2 2 3 2 2 2 2 2 2" xfId="11993" xr:uid="{00000000-0005-0000-0000-000030430000}"/>
    <cellStyle name="ปกติ 8 2 2 2 3 2 2 2 2 2 2 2" xfId="19951" xr:uid="{00000000-0005-0000-0000-000031430000}"/>
    <cellStyle name="ปกติ 8 2 2 2 3 2 2 2 2 2 3" xfId="15542" xr:uid="{00000000-0005-0000-0000-000032430000}"/>
    <cellStyle name="ปกติ 8 2 2 2 3 2 2 2 2 3" xfId="9019" xr:uid="{00000000-0005-0000-0000-000033430000}"/>
    <cellStyle name="ปกติ 8 2 2 2 3 2 2 2 2 3 2" xfId="17435" xr:uid="{00000000-0005-0000-0000-000034430000}"/>
    <cellStyle name="ปกติ 8 2 2 2 3 2 2 2 2 4" xfId="10131" xr:uid="{00000000-0005-0000-0000-000035430000}"/>
    <cellStyle name="ปกติ 8 2 2 2 3 2 2 2 2 4 2" xfId="18109" xr:uid="{00000000-0005-0000-0000-000036430000}"/>
    <cellStyle name="ปกติ 8 2 2 2 3 2 2 2 2 5" xfId="13696" xr:uid="{00000000-0005-0000-0000-000037430000}"/>
    <cellStyle name="ปกติ 8 2 2 2 3 2 2 2 3" xfId="7479" xr:uid="{00000000-0005-0000-0000-000038430000}"/>
    <cellStyle name="ปกติ 8 2 2 2 3 2 2 2 3 2" xfId="12932" xr:uid="{00000000-0005-0000-0000-000039430000}"/>
    <cellStyle name="ปกติ 8 2 2 2 3 2 2 2 3 2 2" xfId="20883" xr:uid="{00000000-0005-0000-0000-00003A430000}"/>
    <cellStyle name="ปกติ 8 2 2 2 3 2 2 2 3 3" xfId="16476" xr:uid="{00000000-0005-0000-0000-00003B430000}"/>
    <cellStyle name="ปกติ 8 2 2 2 3 2 2 2 4" xfId="5014" xr:uid="{00000000-0005-0000-0000-00003C430000}"/>
    <cellStyle name="ปกติ 8 2 2 2 3 2 2 2 4 2" xfId="11051" xr:uid="{00000000-0005-0000-0000-00003D430000}"/>
    <cellStyle name="ปกติ 8 2 2 2 3 2 2 2 4 2 2" xfId="19019" xr:uid="{00000000-0005-0000-0000-00003E430000}"/>
    <cellStyle name="ปกติ 8 2 2 2 3 2 2 2 4 3" xfId="14610" xr:uid="{00000000-0005-0000-0000-00003F430000}"/>
    <cellStyle name="ปกติ 8 2 2 2 3 2 2 2 5" xfId="21888" xr:uid="{00000000-0005-0000-0000-000040430000}"/>
    <cellStyle name="ปกติ 8 2 2 2 3 2 2 3" xfId="3614" xr:uid="{00000000-0005-0000-0000-000041430000}"/>
    <cellStyle name="ปกติ 8 2 2 2 3 2 2 3 2" xfId="6038" xr:uid="{00000000-0005-0000-0000-000042430000}"/>
    <cellStyle name="ปกติ 8 2 2 2 3 2 2 3 2 2" xfId="11992" xr:uid="{00000000-0005-0000-0000-000043430000}"/>
    <cellStyle name="ปกติ 8 2 2 2 3 2 2 3 2 2 2" xfId="19950" xr:uid="{00000000-0005-0000-0000-000044430000}"/>
    <cellStyle name="ปกติ 8 2 2 2 3 2 2 3 2 3" xfId="15541" xr:uid="{00000000-0005-0000-0000-000045430000}"/>
    <cellStyle name="ปกติ 8 2 2 2 3 2 2 3 3" xfId="9020" xr:uid="{00000000-0005-0000-0000-000046430000}"/>
    <cellStyle name="ปกติ 8 2 2 2 3 2 2 3 3 2" xfId="17436" xr:uid="{00000000-0005-0000-0000-000047430000}"/>
    <cellStyle name="ปกติ 8 2 2 2 3 2 2 3 4" xfId="10132" xr:uid="{00000000-0005-0000-0000-000048430000}"/>
    <cellStyle name="ปกติ 8 2 2 2 3 2 2 3 4 2" xfId="18110" xr:uid="{00000000-0005-0000-0000-000049430000}"/>
    <cellStyle name="ปกติ 8 2 2 2 3 2 2 3 5" xfId="13697" xr:uid="{00000000-0005-0000-0000-00004A430000}"/>
    <cellStyle name="ปกติ 8 2 2 2 3 2 2 4" xfId="7478" xr:uid="{00000000-0005-0000-0000-00004B430000}"/>
    <cellStyle name="ปกติ 8 2 2 2 3 2 2 4 2" xfId="12931" xr:uid="{00000000-0005-0000-0000-00004C430000}"/>
    <cellStyle name="ปกติ 8 2 2 2 3 2 2 4 2 2" xfId="20882" xr:uid="{00000000-0005-0000-0000-00004D430000}"/>
    <cellStyle name="ปกติ 8 2 2 2 3 2 2 4 3" xfId="16475" xr:uid="{00000000-0005-0000-0000-00004E430000}"/>
    <cellStyle name="ปกติ 8 2 2 2 3 2 2 5" xfId="5013" xr:uid="{00000000-0005-0000-0000-00004F430000}"/>
    <cellStyle name="ปกติ 8 2 2 2 3 2 2 5 2" xfId="11050" xr:uid="{00000000-0005-0000-0000-000050430000}"/>
    <cellStyle name="ปกติ 8 2 2 2 3 2 2 5 2 2" xfId="19018" xr:uid="{00000000-0005-0000-0000-000051430000}"/>
    <cellStyle name="ปกติ 8 2 2 2 3 2 2 5 3" xfId="14609" xr:uid="{00000000-0005-0000-0000-000052430000}"/>
    <cellStyle name="ปกติ 8 2 2 2 3 2 2 6" xfId="21887" xr:uid="{00000000-0005-0000-0000-000053430000}"/>
    <cellStyle name="ปกติ 8 2 2 2 3 2 3" xfId="3615" xr:uid="{00000000-0005-0000-0000-000054430000}"/>
    <cellStyle name="ปกติ 8 2 2 2 3 2 3 2" xfId="3616" xr:uid="{00000000-0005-0000-0000-000055430000}"/>
    <cellStyle name="ปกติ 8 2 2 2 3 2 3 2 2" xfId="6040" xr:uid="{00000000-0005-0000-0000-000056430000}"/>
    <cellStyle name="ปกติ 8 2 2 2 3 2 3 2 2 2" xfId="11994" xr:uid="{00000000-0005-0000-0000-000057430000}"/>
    <cellStyle name="ปกติ 8 2 2 2 3 2 3 2 2 2 2" xfId="19952" xr:uid="{00000000-0005-0000-0000-000058430000}"/>
    <cellStyle name="ปกติ 8 2 2 2 3 2 3 2 2 3" xfId="15543" xr:uid="{00000000-0005-0000-0000-000059430000}"/>
    <cellStyle name="ปกติ 8 2 2 2 3 2 3 2 3" xfId="9021" xr:uid="{00000000-0005-0000-0000-00005A430000}"/>
    <cellStyle name="ปกติ 8 2 2 2 3 2 3 2 3 2" xfId="17437" xr:uid="{00000000-0005-0000-0000-00005B430000}"/>
    <cellStyle name="ปกติ 8 2 2 2 3 2 3 2 4" xfId="10133" xr:uid="{00000000-0005-0000-0000-00005C430000}"/>
    <cellStyle name="ปกติ 8 2 2 2 3 2 3 2 4 2" xfId="18111" xr:uid="{00000000-0005-0000-0000-00005D430000}"/>
    <cellStyle name="ปกติ 8 2 2 2 3 2 3 2 5" xfId="13698" xr:uid="{00000000-0005-0000-0000-00005E430000}"/>
    <cellStyle name="ปกติ 8 2 2 2 3 2 3 3" xfId="7480" xr:uid="{00000000-0005-0000-0000-00005F430000}"/>
    <cellStyle name="ปกติ 8 2 2 2 3 2 3 3 2" xfId="12933" xr:uid="{00000000-0005-0000-0000-000060430000}"/>
    <cellStyle name="ปกติ 8 2 2 2 3 2 3 3 2 2" xfId="20884" xr:uid="{00000000-0005-0000-0000-000061430000}"/>
    <cellStyle name="ปกติ 8 2 2 2 3 2 3 3 3" xfId="16477" xr:uid="{00000000-0005-0000-0000-000062430000}"/>
    <cellStyle name="ปกติ 8 2 2 2 3 2 3 4" xfId="5015" xr:uid="{00000000-0005-0000-0000-000063430000}"/>
    <cellStyle name="ปกติ 8 2 2 2 3 2 3 4 2" xfId="11052" xr:uid="{00000000-0005-0000-0000-000064430000}"/>
    <cellStyle name="ปกติ 8 2 2 2 3 2 3 4 2 2" xfId="19020" xr:uid="{00000000-0005-0000-0000-000065430000}"/>
    <cellStyle name="ปกติ 8 2 2 2 3 2 3 4 3" xfId="14611" xr:uid="{00000000-0005-0000-0000-000066430000}"/>
    <cellStyle name="ปกติ 8 2 2 2 3 2 3 5" xfId="21889" xr:uid="{00000000-0005-0000-0000-000067430000}"/>
    <cellStyle name="ปกติ 8 2 2 2 3 2 4" xfId="3617" xr:uid="{00000000-0005-0000-0000-000068430000}"/>
    <cellStyle name="ปกติ 8 2 2 2 3 2 4 2" xfId="6037" xr:uid="{00000000-0005-0000-0000-000069430000}"/>
    <cellStyle name="ปกติ 8 2 2 2 3 2 4 2 2" xfId="11991" xr:uid="{00000000-0005-0000-0000-00006A430000}"/>
    <cellStyle name="ปกติ 8 2 2 2 3 2 4 2 2 2" xfId="19949" xr:uid="{00000000-0005-0000-0000-00006B430000}"/>
    <cellStyle name="ปกติ 8 2 2 2 3 2 4 2 3" xfId="15540" xr:uid="{00000000-0005-0000-0000-00006C430000}"/>
    <cellStyle name="ปกติ 8 2 2 2 3 2 4 3" xfId="9022" xr:uid="{00000000-0005-0000-0000-00006D430000}"/>
    <cellStyle name="ปกติ 8 2 2 2 3 2 4 3 2" xfId="17438" xr:uid="{00000000-0005-0000-0000-00006E430000}"/>
    <cellStyle name="ปกติ 8 2 2 2 3 2 4 4" xfId="10134" xr:uid="{00000000-0005-0000-0000-00006F430000}"/>
    <cellStyle name="ปกติ 8 2 2 2 3 2 4 4 2" xfId="18112" xr:uid="{00000000-0005-0000-0000-000070430000}"/>
    <cellStyle name="ปกติ 8 2 2 2 3 2 4 5" xfId="13699" xr:uid="{00000000-0005-0000-0000-000071430000}"/>
    <cellStyle name="ปกติ 8 2 2 2 3 2 5" xfId="7477" xr:uid="{00000000-0005-0000-0000-000072430000}"/>
    <cellStyle name="ปกติ 8 2 2 2 3 2 5 2" xfId="12930" xr:uid="{00000000-0005-0000-0000-000073430000}"/>
    <cellStyle name="ปกติ 8 2 2 2 3 2 5 2 2" xfId="20881" xr:uid="{00000000-0005-0000-0000-000074430000}"/>
    <cellStyle name="ปกติ 8 2 2 2 3 2 5 3" xfId="16474" xr:uid="{00000000-0005-0000-0000-000075430000}"/>
    <cellStyle name="ปกติ 8 2 2 2 3 2 6" xfId="5012" xr:uid="{00000000-0005-0000-0000-000076430000}"/>
    <cellStyle name="ปกติ 8 2 2 2 3 2 6 2" xfId="11049" xr:uid="{00000000-0005-0000-0000-000077430000}"/>
    <cellStyle name="ปกติ 8 2 2 2 3 2 6 2 2" xfId="19017" xr:uid="{00000000-0005-0000-0000-000078430000}"/>
    <cellStyle name="ปกติ 8 2 2 2 3 2 6 3" xfId="14608" xr:uid="{00000000-0005-0000-0000-000079430000}"/>
    <cellStyle name="ปกติ 8 2 2 2 3 2 7" xfId="21886" xr:uid="{00000000-0005-0000-0000-00007A430000}"/>
    <cellStyle name="ปกติ 8 2 2 2 3 3" xfId="3618" xr:uid="{00000000-0005-0000-0000-00007B430000}"/>
    <cellStyle name="ปกติ 8 2 2 2 3 3 2" xfId="3619" xr:uid="{00000000-0005-0000-0000-00007C430000}"/>
    <cellStyle name="ปกติ 8 2 2 2 3 3 2 2" xfId="3620" xr:uid="{00000000-0005-0000-0000-00007D430000}"/>
    <cellStyle name="ปกติ 8 2 2 2 3 3 2 2 2" xfId="3621" xr:uid="{00000000-0005-0000-0000-00007E430000}"/>
    <cellStyle name="ปกติ 8 2 2 2 3 3 2 2 2 2" xfId="6043" xr:uid="{00000000-0005-0000-0000-00007F430000}"/>
    <cellStyle name="ปกติ 8 2 2 2 3 3 2 2 2 2 2" xfId="11997" xr:uid="{00000000-0005-0000-0000-000080430000}"/>
    <cellStyle name="ปกติ 8 2 2 2 3 3 2 2 2 2 2 2" xfId="19955" xr:uid="{00000000-0005-0000-0000-000081430000}"/>
    <cellStyle name="ปกติ 8 2 2 2 3 3 2 2 2 2 3" xfId="15546" xr:uid="{00000000-0005-0000-0000-000082430000}"/>
    <cellStyle name="ปกติ 8 2 2 2 3 3 2 2 2 3" xfId="9023" xr:uid="{00000000-0005-0000-0000-000083430000}"/>
    <cellStyle name="ปกติ 8 2 2 2 3 3 2 2 2 3 2" xfId="17439" xr:uid="{00000000-0005-0000-0000-000084430000}"/>
    <cellStyle name="ปกติ 8 2 2 2 3 3 2 2 2 4" xfId="10135" xr:uid="{00000000-0005-0000-0000-000085430000}"/>
    <cellStyle name="ปกติ 8 2 2 2 3 3 2 2 2 4 2" xfId="18113" xr:uid="{00000000-0005-0000-0000-000086430000}"/>
    <cellStyle name="ปกติ 8 2 2 2 3 3 2 2 2 5" xfId="13700" xr:uid="{00000000-0005-0000-0000-000087430000}"/>
    <cellStyle name="ปกติ 8 2 2 2 3 3 2 2 3" xfId="7483" xr:uid="{00000000-0005-0000-0000-000088430000}"/>
    <cellStyle name="ปกติ 8 2 2 2 3 3 2 2 3 2" xfId="12936" xr:uid="{00000000-0005-0000-0000-000089430000}"/>
    <cellStyle name="ปกติ 8 2 2 2 3 3 2 2 3 2 2" xfId="20887" xr:uid="{00000000-0005-0000-0000-00008A430000}"/>
    <cellStyle name="ปกติ 8 2 2 2 3 3 2 2 3 3" xfId="16480" xr:uid="{00000000-0005-0000-0000-00008B430000}"/>
    <cellStyle name="ปกติ 8 2 2 2 3 3 2 2 4" xfId="5018" xr:uid="{00000000-0005-0000-0000-00008C430000}"/>
    <cellStyle name="ปกติ 8 2 2 2 3 3 2 2 4 2" xfId="11055" xr:uid="{00000000-0005-0000-0000-00008D430000}"/>
    <cellStyle name="ปกติ 8 2 2 2 3 3 2 2 4 2 2" xfId="19023" xr:uid="{00000000-0005-0000-0000-00008E430000}"/>
    <cellStyle name="ปกติ 8 2 2 2 3 3 2 2 4 3" xfId="14614" xr:uid="{00000000-0005-0000-0000-00008F430000}"/>
    <cellStyle name="ปกติ 8 2 2 2 3 3 2 2 5" xfId="21892" xr:uid="{00000000-0005-0000-0000-000090430000}"/>
    <cellStyle name="ปกติ 8 2 2 2 3 3 2 3" xfId="3622" xr:uid="{00000000-0005-0000-0000-000091430000}"/>
    <cellStyle name="ปกติ 8 2 2 2 3 3 2 3 2" xfId="6042" xr:uid="{00000000-0005-0000-0000-000092430000}"/>
    <cellStyle name="ปกติ 8 2 2 2 3 3 2 3 2 2" xfId="11996" xr:uid="{00000000-0005-0000-0000-000093430000}"/>
    <cellStyle name="ปกติ 8 2 2 2 3 3 2 3 2 2 2" xfId="19954" xr:uid="{00000000-0005-0000-0000-000094430000}"/>
    <cellStyle name="ปกติ 8 2 2 2 3 3 2 3 2 3" xfId="15545" xr:uid="{00000000-0005-0000-0000-000095430000}"/>
    <cellStyle name="ปกติ 8 2 2 2 3 3 2 3 3" xfId="9024" xr:uid="{00000000-0005-0000-0000-000096430000}"/>
    <cellStyle name="ปกติ 8 2 2 2 3 3 2 3 3 2" xfId="17440" xr:uid="{00000000-0005-0000-0000-000097430000}"/>
    <cellStyle name="ปกติ 8 2 2 2 3 3 2 3 4" xfId="10136" xr:uid="{00000000-0005-0000-0000-000098430000}"/>
    <cellStyle name="ปกติ 8 2 2 2 3 3 2 3 4 2" xfId="18114" xr:uid="{00000000-0005-0000-0000-000099430000}"/>
    <cellStyle name="ปกติ 8 2 2 2 3 3 2 3 5" xfId="13701" xr:uid="{00000000-0005-0000-0000-00009A430000}"/>
    <cellStyle name="ปกติ 8 2 2 2 3 3 2 4" xfId="7482" xr:uid="{00000000-0005-0000-0000-00009B430000}"/>
    <cellStyle name="ปกติ 8 2 2 2 3 3 2 4 2" xfId="12935" xr:uid="{00000000-0005-0000-0000-00009C430000}"/>
    <cellStyle name="ปกติ 8 2 2 2 3 3 2 4 2 2" xfId="20886" xr:uid="{00000000-0005-0000-0000-00009D430000}"/>
    <cellStyle name="ปกติ 8 2 2 2 3 3 2 4 3" xfId="16479" xr:uid="{00000000-0005-0000-0000-00009E430000}"/>
    <cellStyle name="ปกติ 8 2 2 2 3 3 2 5" xfId="5017" xr:uid="{00000000-0005-0000-0000-00009F430000}"/>
    <cellStyle name="ปกติ 8 2 2 2 3 3 2 5 2" xfId="11054" xr:uid="{00000000-0005-0000-0000-0000A0430000}"/>
    <cellStyle name="ปกติ 8 2 2 2 3 3 2 5 2 2" xfId="19022" xr:uid="{00000000-0005-0000-0000-0000A1430000}"/>
    <cellStyle name="ปกติ 8 2 2 2 3 3 2 5 3" xfId="14613" xr:uid="{00000000-0005-0000-0000-0000A2430000}"/>
    <cellStyle name="ปกติ 8 2 2 2 3 3 2 6" xfId="21891" xr:uid="{00000000-0005-0000-0000-0000A3430000}"/>
    <cellStyle name="ปกติ 8 2 2 2 3 3 3" xfId="3623" xr:uid="{00000000-0005-0000-0000-0000A4430000}"/>
    <cellStyle name="ปกติ 8 2 2 2 3 3 3 2" xfId="3624" xr:uid="{00000000-0005-0000-0000-0000A5430000}"/>
    <cellStyle name="ปกติ 8 2 2 2 3 3 3 2 2" xfId="6044" xr:uid="{00000000-0005-0000-0000-0000A6430000}"/>
    <cellStyle name="ปกติ 8 2 2 2 3 3 3 2 2 2" xfId="11998" xr:uid="{00000000-0005-0000-0000-0000A7430000}"/>
    <cellStyle name="ปกติ 8 2 2 2 3 3 3 2 2 2 2" xfId="19956" xr:uid="{00000000-0005-0000-0000-0000A8430000}"/>
    <cellStyle name="ปกติ 8 2 2 2 3 3 3 2 2 3" xfId="15547" xr:uid="{00000000-0005-0000-0000-0000A9430000}"/>
    <cellStyle name="ปกติ 8 2 2 2 3 3 3 2 3" xfId="9025" xr:uid="{00000000-0005-0000-0000-0000AA430000}"/>
    <cellStyle name="ปกติ 8 2 2 2 3 3 3 2 3 2" xfId="17441" xr:uid="{00000000-0005-0000-0000-0000AB430000}"/>
    <cellStyle name="ปกติ 8 2 2 2 3 3 3 2 4" xfId="10137" xr:uid="{00000000-0005-0000-0000-0000AC430000}"/>
    <cellStyle name="ปกติ 8 2 2 2 3 3 3 2 4 2" xfId="18115" xr:uid="{00000000-0005-0000-0000-0000AD430000}"/>
    <cellStyle name="ปกติ 8 2 2 2 3 3 3 2 5" xfId="13702" xr:uid="{00000000-0005-0000-0000-0000AE430000}"/>
    <cellStyle name="ปกติ 8 2 2 2 3 3 3 3" xfId="7484" xr:uid="{00000000-0005-0000-0000-0000AF430000}"/>
    <cellStyle name="ปกติ 8 2 2 2 3 3 3 3 2" xfId="12937" xr:uid="{00000000-0005-0000-0000-0000B0430000}"/>
    <cellStyle name="ปกติ 8 2 2 2 3 3 3 3 2 2" xfId="20888" xr:uid="{00000000-0005-0000-0000-0000B1430000}"/>
    <cellStyle name="ปกติ 8 2 2 2 3 3 3 3 3" xfId="16481" xr:uid="{00000000-0005-0000-0000-0000B2430000}"/>
    <cellStyle name="ปกติ 8 2 2 2 3 3 3 4" xfId="5019" xr:uid="{00000000-0005-0000-0000-0000B3430000}"/>
    <cellStyle name="ปกติ 8 2 2 2 3 3 3 4 2" xfId="11056" xr:uid="{00000000-0005-0000-0000-0000B4430000}"/>
    <cellStyle name="ปกติ 8 2 2 2 3 3 3 4 2 2" xfId="19024" xr:uid="{00000000-0005-0000-0000-0000B5430000}"/>
    <cellStyle name="ปกติ 8 2 2 2 3 3 3 4 3" xfId="14615" xr:uid="{00000000-0005-0000-0000-0000B6430000}"/>
    <cellStyle name="ปกติ 8 2 2 2 3 3 3 5" xfId="21893" xr:uid="{00000000-0005-0000-0000-0000B7430000}"/>
    <cellStyle name="ปกติ 8 2 2 2 3 3 4" xfId="3625" xr:uid="{00000000-0005-0000-0000-0000B8430000}"/>
    <cellStyle name="ปกติ 8 2 2 2 3 3 4 2" xfId="6041" xr:uid="{00000000-0005-0000-0000-0000B9430000}"/>
    <cellStyle name="ปกติ 8 2 2 2 3 3 4 2 2" xfId="11995" xr:uid="{00000000-0005-0000-0000-0000BA430000}"/>
    <cellStyle name="ปกติ 8 2 2 2 3 3 4 2 2 2" xfId="19953" xr:uid="{00000000-0005-0000-0000-0000BB430000}"/>
    <cellStyle name="ปกติ 8 2 2 2 3 3 4 2 3" xfId="15544" xr:uid="{00000000-0005-0000-0000-0000BC430000}"/>
    <cellStyle name="ปกติ 8 2 2 2 3 3 4 3" xfId="9026" xr:uid="{00000000-0005-0000-0000-0000BD430000}"/>
    <cellStyle name="ปกติ 8 2 2 2 3 3 4 3 2" xfId="17442" xr:uid="{00000000-0005-0000-0000-0000BE430000}"/>
    <cellStyle name="ปกติ 8 2 2 2 3 3 4 4" xfId="10138" xr:uid="{00000000-0005-0000-0000-0000BF430000}"/>
    <cellStyle name="ปกติ 8 2 2 2 3 3 4 4 2" xfId="18116" xr:uid="{00000000-0005-0000-0000-0000C0430000}"/>
    <cellStyle name="ปกติ 8 2 2 2 3 3 4 5" xfId="13703" xr:uid="{00000000-0005-0000-0000-0000C1430000}"/>
    <cellStyle name="ปกติ 8 2 2 2 3 3 5" xfId="7481" xr:uid="{00000000-0005-0000-0000-0000C2430000}"/>
    <cellStyle name="ปกติ 8 2 2 2 3 3 5 2" xfId="12934" xr:uid="{00000000-0005-0000-0000-0000C3430000}"/>
    <cellStyle name="ปกติ 8 2 2 2 3 3 5 2 2" xfId="20885" xr:uid="{00000000-0005-0000-0000-0000C4430000}"/>
    <cellStyle name="ปกติ 8 2 2 2 3 3 5 3" xfId="16478" xr:uid="{00000000-0005-0000-0000-0000C5430000}"/>
    <cellStyle name="ปกติ 8 2 2 2 3 3 6" xfId="5016" xr:uid="{00000000-0005-0000-0000-0000C6430000}"/>
    <cellStyle name="ปกติ 8 2 2 2 3 3 6 2" xfId="11053" xr:uid="{00000000-0005-0000-0000-0000C7430000}"/>
    <cellStyle name="ปกติ 8 2 2 2 3 3 6 2 2" xfId="19021" xr:uid="{00000000-0005-0000-0000-0000C8430000}"/>
    <cellStyle name="ปกติ 8 2 2 2 3 3 6 3" xfId="14612" xr:uid="{00000000-0005-0000-0000-0000C9430000}"/>
    <cellStyle name="ปกติ 8 2 2 2 3 3 7" xfId="21890" xr:uid="{00000000-0005-0000-0000-0000CA430000}"/>
    <cellStyle name="ปกติ 8 2 2 2 3 4" xfId="3626" xr:uid="{00000000-0005-0000-0000-0000CB430000}"/>
    <cellStyle name="ปกติ 8 2 2 2 3 4 2" xfId="3627" xr:uid="{00000000-0005-0000-0000-0000CC430000}"/>
    <cellStyle name="ปกติ 8 2 2 2 3 4 2 2" xfId="3628" xr:uid="{00000000-0005-0000-0000-0000CD430000}"/>
    <cellStyle name="ปกติ 8 2 2 2 3 4 2 2 2" xfId="3629" xr:uid="{00000000-0005-0000-0000-0000CE430000}"/>
    <cellStyle name="ปกติ 8 2 2 2 3 4 2 2 2 2" xfId="6047" xr:uid="{00000000-0005-0000-0000-0000CF430000}"/>
    <cellStyle name="ปกติ 8 2 2 2 3 4 2 2 2 2 2" xfId="12001" xr:uid="{00000000-0005-0000-0000-0000D0430000}"/>
    <cellStyle name="ปกติ 8 2 2 2 3 4 2 2 2 2 2 2" xfId="19959" xr:uid="{00000000-0005-0000-0000-0000D1430000}"/>
    <cellStyle name="ปกติ 8 2 2 2 3 4 2 2 2 2 3" xfId="15550" xr:uid="{00000000-0005-0000-0000-0000D2430000}"/>
    <cellStyle name="ปกติ 8 2 2 2 3 4 2 2 2 3" xfId="9027" xr:uid="{00000000-0005-0000-0000-0000D3430000}"/>
    <cellStyle name="ปกติ 8 2 2 2 3 4 2 2 2 3 2" xfId="17443" xr:uid="{00000000-0005-0000-0000-0000D4430000}"/>
    <cellStyle name="ปกติ 8 2 2 2 3 4 2 2 2 4" xfId="10139" xr:uid="{00000000-0005-0000-0000-0000D5430000}"/>
    <cellStyle name="ปกติ 8 2 2 2 3 4 2 2 2 4 2" xfId="18117" xr:uid="{00000000-0005-0000-0000-0000D6430000}"/>
    <cellStyle name="ปกติ 8 2 2 2 3 4 2 2 2 5" xfId="13704" xr:uid="{00000000-0005-0000-0000-0000D7430000}"/>
    <cellStyle name="ปกติ 8 2 2 2 3 4 2 2 3" xfId="7487" xr:uid="{00000000-0005-0000-0000-0000D8430000}"/>
    <cellStyle name="ปกติ 8 2 2 2 3 4 2 2 3 2" xfId="12940" xr:uid="{00000000-0005-0000-0000-0000D9430000}"/>
    <cellStyle name="ปกติ 8 2 2 2 3 4 2 2 3 2 2" xfId="20891" xr:uid="{00000000-0005-0000-0000-0000DA430000}"/>
    <cellStyle name="ปกติ 8 2 2 2 3 4 2 2 3 3" xfId="16484" xr:uid="{00000000-0005-0000-0000-0000DB430000}"/>
    <cellStyle name="ปกติ 8 2 2 2 3 4 2 2 4" xfId="5022" xr:uid="{00000000-0005-0000-0000-0000DC430000}"/>
    <cellStyle name="ปกติ 8 2 2 2 3 4 2 2 4 2" xfId="11059" xr:uid="{00000000-0005-0000-0000-0000DD430000}"/>
    <cellStyle name="ปกติ 8 2 2 2 3 4 2 2 4 2 2" xfId="19027" xr:uid="{00000000-0005-0000-0000-0000DE430000}"/>
    <cellStyle name="ปกติ 8 2 2 2 3 4 2 2 4 3" xfId="14618" xr:uid="{00000000-0005-0000-0000-0000DF430000}"/>
    <cellStyle name="ปกติ 8 2 2 2 3 4 2 2 5" xfId="21896" xr:uid="{00000000-0005-0000-0000-0000E0430000}"/>
    <cellStyle name="ปกติ 8 2 2 2 3 4 2 3" xfId="3630" xr:uid="{00000000-0005-0000-0000-0000E1430000}"/>
    <cellStyle name="ปกติ 8 2 2 2 3 4 2 3 2" xfId="6046" xr:uid="{00000000-0005-0000-0000-0000E2430000}"/>
    <cellStyle name="ปกติ 8 2 2 2 3 4 2 3 2 2" xfId="12000" xr:uid="{00000000-0005-0000-0000-0000E3430000}"/>
    <cellStyle name="ปกติ 8 2 2 2 3 4 2 3 2 2 2" xfId="19958" xr:uid="{00000000-0005-0000-0000-0000E4430000}"/>
    <cellStyle name="ปกติ 8 2 2 2 3 4 2 3 2 3" xfId="15549" xr:uid="{00000000-0005-0000-0000-0000E5430000}"/>
    <cellStyle name="ปกติ 8 2 2 2 3 4 2 3 3" xfId="9028" xr:uid="{00000000-0005-0000-0000-0000E6430000}"/>
    <cellStyle name="ปกติ 8 2 2 2 3 4 2 3 3 2" xfId="17444" xr:uid="{00000000-0005-0000-0000-0000E7430000}"/>
    <cellStyle name="ปกติ 8 2 2 2 3 4 2 3 4" xfId="10140" xr:uid="{00000000-0005-0000-0000-0000E8430000}"/>
    <cellStyle name="ปกติ 8 2 2 2 3 4 2 3 4 2" xfId="18118" xr:uid="{00000000-0005-0000-0000-0000E9430000}"/>
    <cellStyle name="ปกติ 8 2 2 2 3 4 2 3 5" xfId="13705" xr:uid="{00000000-0005-0000-0000-0000EA430000}"/>
    <cellStyle name="ปกติ 8 2 2 2 3 4 2 4" xfId="7486" xr:uid="{00000000-0005-0000-0000-0000EB430000}"/>
    <cellStyle name="ปกติ 8 2 2 2 3 4 2 4 2" xfId="12939" xr:uid="{00000000-0005-0000-0000-0000EC430000}"/>
    <cellStyle name="ปกติ 8 2 2 2 3 4 2 4 2 2" xfId="20890" xr:uid="{00000000-0005-0000-0000-0000ED430000}"/>
    <cellStyle name="ปกติ 8 2 2 2 3 4 2 4 3" xfId="16483" xr:uid="{00000000-0005-0000-0000-0000EE430000}"/>
    <cellStyle name="ปกติ 8 2 2 2 3 4 2 5" xfId="5021" xr:uid="{00000000-0005-0000-0000-0000EF430000}"/>
    <cellStyle name="ปกติ 8 2 2 2 3 4 2 5 2" xfId="11058" xr:uid="{00000000-0005-0000-0000-0000F0430000}"/>
    <cellStyle name="ปกติ 8 2 2 2 3 4 2 5 2 2" xfId="19026" xr:uid="{00000000-0005-0000-0000-0000F1430000}"/>
    <cellStyle name="ปกติ 8 2 2 2 3 4 2 5 3" xfId="14617" xr:uid="{00000000-0005-0000-0000-0000F2430000}"/>
    <cellStyle name="ปกติ 8 2 2 2 3 4 2 6" xfId="21895" xr:uid="{00000000-0005-0000-0000-0000F3430000}"/>
    <cellStyle name="ปกติ 8 2 2 2 3 4 3" xfId="3631" xr:uid="{00000000-0005-0000-0000-0000F4430000}"/>
    <cellStyle name="ปกติ 8 2 2 2 3 4 3 2" xfId="3632" xr:uid="{00000000-0005-0000-0000-0000F5430000}"/>
    <cellStyle name="ปกติ 8 2 2 2 3 4 3 2 2" xfId="6048" xr:uid="{00000000-0005-0000-0000-0000F6430000}"/>
    <cellStyle name="ปกติ 8 2 2 2 3 4 3 2 2 2" xfId="12002" xr:uid="{00000000-0005-0000-0000-0000F7430000}"/>
    <cellStyle name="ปกติ 8 2 2 2 3 4 3 2 2 2 2" xfId="19960" xr:uid="{00000000-0005-0000-0000-0000F8430000}"/>
    <cellStyle name="ปกติ 8 2 2 2 3 4 3 2 2 3" xfId="15551" xr:uid="{00000000-0005-0000-0000-0000F9430000}"/>
    <cellStyle name="ปกติ 8 2 2 2 3 4 3 2 3" xfId="9029" xr:uid="{00000000-0005-0000-0000-0000FA430000}"/>
    <cellStyle name="ปกติ 8 2 2 2 3 4 3 2 3 2" xfId="17445" xr:uid="{00000000-0005-0000-0000-0000FB430000}"/>
    <cellStyle name="ปกติ 8 2 2 2 3 4 3 2 4" xfId="10141" xr:uid="{00000000-0005-0000-0000-0000FC430000}"/>
    <cellStyle name="ปกติ 8 2 2 2 3 4 3 2 4 2" xfId="18119" xr:uid="{00000000-0005-0000-0000-0000FD430000}"/>
    <cellStyle name="ปกติ 8 2 2 2 3 4 3 2 5" xfId="13706" xr:uid="{00000000-0005-0000-0000-0000FE430000}"/>
    <cellStyle name="ปกติ 8 2 2 2 3 4 3 3" xfId="7488" xr:uid="{00000000-0005-0000-0000-0000FF430000}"/>
    <cellStyle name="ปกติ 8 2 2 2 3 4 3 3 2" xfId="12941" xr:uid="{00000000-0005-0000-0000-000000440000}"/>
    <cellStyle name="ปกติ 8 2 2 2 3 4 3 3 2 2" xfId="20892" xr:uid="{00000000-0005-0000-0000-000001440000}"/>
    <cellStyle name="ปกติ 8 2 2 2 3 4 3 3 3" xfId="16485" xr:uid="{00000000-0005-0000-0000-000002440000}"/>
    <cellStyle name="ปกติ 8 2 2 2 3 4 3 4" xfId="5023" xr:uid="{00000000-0005-0000-0000-000003440000}"/>
    <cellStyle name="ปกติ 8 2 2 2 3 4 3 4 2" xfId="11060" xr:uid="{00000000-0005-0000-0000-000004440000}"/>
    <cellStyle name="ปกติ 8 2 2 2 3 4 3 4 2 2" xfId="19028" xr:uid="{00000000-0005-0000-0000-000005440000}"/>
    <cellStyle name="ปกติ 8 2 2 2 3 4 3 4 3" xfId="14619" xr:uid="{00000000-0005-0000-0000-000006440000}"/>
    <cellStyle name="ปกติ 8 2 2 2 3 4 3 5" xfId="21897" xr:uid="{00000000-0005-0000-0000-000007440000}"/>
    <cellStyle name="ปกติ 8 2 2 2 3 4 4" xfId="3633" xr:uid="{00000000-0005-0000-0000-000008440000}"/>
    <cellStyle name="ปกติ 8 2 2 2 3 4 4 2" xfId="6045" xr:uid="{00000000-0005-0000-0000-000009440000}"/>
    <cellStyle name="ปกติ 8 2 2 2 3 4 4 2 2" xfId="11999" xr:uid="{00000000-0005-0000-0000-00000A440000}"/>
    <cellStyle name="ปกติ 8 2 2 2 3 4 4 2 2 2" xfId="19957" xr:uid="{00000000-0005-0000-0000-00000B440000}"/>
    <cellStyle name="ปกติ 8 2 2 2 3 4 4 2 3" xfId="15548" xr:uid="{00000000-0005-0000-0000-00000C440000}"/>
    <cellStyle name="ปกติ 8 2 2 2 3 4 4 3" xfId="9030" xr:uid="{00000000-0005-0000-0000-00000D440000}"/>
    <cellStyle name="ปกติ 8 2 2 2 3 4 4 3 2" xfId="17446" xr:uid="{00000000-0005-0000-0000-00000E440000}"/>
    <cellStyle name="ปกติ 8 2 2 2 3 4 4 4" xfId="10142" xr:uid="{00000000-0005-0000-0000-00000F440000}"/>
    <cellStyle name="ปกติ 8 2 2 2 3 4 4 4 2" xfId="18120" xr:uid="{00000000-0005-0000-0000-000010440000}"/>
    <cellStyle name="ปกติ 8 2 2 2 3 4 4 5" xfId="13707" xr:uid="{00000000-0005-0000-0000-000011440000}"/>
    <cellStyle name="ปกติ 8 2 2 2 3 4 5" xfId="7485" xr:uid="{00000000-0005-0000-0000-000012440000}"/>
    <cellStyle name="ปกติ 8 2 2 2 3 4 5 2" xfId="12938" xr:uid="{00000000-0005-0000-0000-000013440000}"/>
    <cellStyle name="ปกติ 8 2 2 2 3 4 5 2 2" xfId="20889" xr:uid="{00000000-0005-0000-0000-000014440000}"/>
    <cellStyle name="ปกติ 8 2 2 2 3 4 5 3" xfId="16482" xr:uid="{00000000-0005-0000-0000-000015440000}"/>
    <cellStyle name="ปกติ 8 2 2 2 3 4 6" xfId="5020" xr:uid="{00000000-0005-0000-0000-000016440000}"/>
    <cellStyle name="ปกติ 8 2 2 2 3 4 6 2" xfId="11057" xr:uid="{00000000-0005-0000-0000-000017440000}"/>
    <cellStyle name="ปกติ 8 2 2 2 3 4 6 2 2" xfId="19025" xr:uid="{00000000-0005-0000-0000-000018440000}"/>
    <cellStyle name="ปกติ 8 2 2 2 3 4 6 3" xfId="14616" xr:uid="{00000000-0005-0000-0000-000019440000}"/>
    <cellStyle name="ปกติ 8 2 2 2 3 4 7" xfId="21894" xr:uid="{00000000-0005-0000-0000-00001A440000}"/>
    <cellStyle name="ปกติ 8 2 2 2 3 5" xfId="3634" xr:uid="{00000000-0005-0000-0000-00001B440000}"/>
    <cellStyle name="ปกติ 8 2 2 2 3 5 2" xfId="3635" xr:uid="{00000000-0005-0000-0000-00001C440000}"/>
    <cellStyle name="ปกติ 8 2 2 2 3 5 2 2" xfId="3636" xr:uid="{00000000-0005-0000-0000-00001D440000}"/>
    <cellStyle name="ปกติ 8 2 2 2 3 5 2 2 2" xfId="6050" xr:uid="{00000000-0005-0000-0000-00001E440000}"/>
    <cellStyle name="ปกติ 8 2 2 2 3 5 2 2 2 2" xfId="12004" xr:uid="{00000000-0005-0000-0000-00001F440000}"/>
    <cellStyle name="ปกติ 8 2 2 2 3 5 2 2 2 2 2" xfId="19962" xr:uid="{00000000-0005-0000-0000-000020440000}"/>
    <cellStyle name="ปกติ 8 2 2 2 3 5 2 2 2 3" xfId="15553" xr:uid="{00000000-0005-0000-0000-000021440000}"/>
    <cellStyle name="ปกติ 8 2 2 2 3 5 2 2 3" xfId="9031" xr:uid="{00000000-0005-0000-0000-000022440000}"/>
    <cellStyle name="ปกติ 8 2 2 2 3 5 2 2 3 2" xfId="17447" xr:uid="{00000000-0005-0000-0000-000023440000}"/>
    <cellStyle name="ปกติ 8 2 2 2 3 5 2 2 4" xfId="10143" xr:uid="{00000000-0005-0000-0000-000024440000}"/>
    <cellStyle name="ปกติ 8 2 2 2 3 5 2 2 4 2" xfId="18121" xr:uid="{00000000-0005-0000-0000-000025440000}"/>
    <cellStyle name="ปกติ 8 2 2 2 3 5 2 2 5" xfId="13708" xr:uid="{00000000-0005-0000-0000-000026440000}"/>
    <cellStyle name="ปกติ 8 2 2 2 3 5 2 3" xfId="7490" xr:uid="{00000000-0005-0000-0000-000027440000}"/>
    <cellStyle name="ปกติ 8 2 2 2 3 5 2 3 2" xfId="12943" xr:uid="{00000000-0005-0000-0000-000028440000}"/>
    <cellStyle name="ปกติ 8 2 2 2 3 5 2 3 2 2" xfId="20894" xr:uid="{00000000-0005-0000-0000-000029440000}"/>
    <cellStyle name="ปกติ 8 2 2 2 3 5 2 3 3" xfId="16487" xr:uid="{00000000-0005-0000-0000-00002A440000}"/>
    <cellStyle name="ปกติ 8 2 2 2 3 5 2 4" xfId="5025" xr:uid="{00000000-0005-0000-0000-00002B440000}"/>
    <cellStyle name="ปกติ 8 2 2 2 3 5 2 4 2" xfId="11062" xr:uid="{00000000-0005-0000-0000-00002C440000}"/>
    <cellStyle name="ปกติ 8 2 2 2 3 5 2 4 2 2" xfId="19030" xr:uid="{00000000-0005-0000-0000-00002D440000}"/>
    <cellStyle name="ปกติ 8 2 2 2 3 5 2 4 3" xfId="14621" xr:uid="{00000000-0005-0000-0000-00002E440000}"/>
    <cellStyle name="ปกติ 8 2 2 2 3 5 2 5" xfId="21899" xr:uid="{00000000-0005-0000-0000-00002F440000}"/>
    <cellStyle name="ปกติ 8 2 2 2 3 5 3" xfId="3637" xr:uid="{00000000-0005-0000-0000-000030440000}"/>
    <cellStyle name="ปกติ 8 2 2 2 3 5 3 2" xfId="6049" xr:uid="{00000000-0005-0000-0000-000031440000}"/>
    <cellStyle name="ปกติ 8 2 2 2 3 5 3 2 2" xfId="12003" xr:uid="{00000000-0005-0000-0000-000032440000}"/>
    <cellStyle name="ปกติ 8 2 2 2 3 5 3 2 2 2" xfId="19961" xr:uid="{00000000-0005-0000-0000-000033440000}"/>
    <cellStyle name="ปกติ 8 2 2 2 3 5 3 2 3" xfId="15552" xr:uid="{00000000-0005-0000-0000-000034440000}"/>
    <cellStyle name="ปกติ 8 2 2 2 3 5 3 3" xfId="9032" xr:uid="{00000000-0005-0000-0000-000035440000}"/>
    <cellStyle name="ปกติ 8 2 2 2 3 5 3 3 2" xfId="17448" xr:uid="{00000000-0005-0000-0000-000036440000}"/>
    <cellStyle name="ปกติ 8 2 2 2 3 5 3 4" xfId="10144" xr:uid="{00000000-0005-0000-0000-000037440000}"/>
    <cellStyle name="ปกติ 8 2 2 2 3 5 3 4 2" xfId="18122" xr:uid="{00000000-0005-0000-0000-000038440000}"/>
    <cellStyle name="ปกติ 8 2 2 2 3 5 3 5" xfId="13709" xr:uid="{00000000-0005-0000-0000-000039440000}"/>
    <cellStyle name="ปกติ 8 2 2 2 3 5 4" xfId="7489" xr:uid="{00000000-0005-0000-0000-00003A440000}"/>
    <cellStyle name="ปกติ 8 2 2 2 3 5 4 2" xfId="12942" xr:uid="{00000000-0005-0000-0000-00003B440000}"/>
    <cellStyle name="ปกติ 8 2 2 2 3 5 4 2 2" xfId="20893" xr:uid="{00000000-0005-0000-0000-00003C440000}"/>
    <cellStyle name="ปกติ 8 2 2 2 3 5 4 3" xfId="16486" xr:uid="{00000000-0005-0000-0000-00003D440000}"/>
    <cellStyle name="ปกติ 8 2 2 2 3 5 5" xfId="5024" xr:uid="{00000000-0005-0000-0000-00003E440000}"/>
    <cellStyle name="ปกติ 8 2 2 2 3 5 5 2" xfId="11061" xr:uid="{00000000-0005-0000-0000-00003F440000}"/>
    <cellStyle name="ปกติ 8 2 2 2 3 5 5 2 2" xfId="19029" xr:uid="{00000000-0005-0000-0000-000040440000}"/>
    <cellStyle name="ปกติ 8 2 2 2 3 5 5 3" xfId="14620" xr:uid="{00000000-0005-0000-0000-000041440000}"/>
    <cellStyle name="ปกติ 8 2 2 2 3 5 6" xfId="21898" xr:uid="{00000000-0005-0000-0000-000042440000}"/>
    <cellStyle name="ปกติ 8 2 2 2 3 6" xfId="3638" xr:uid="{00000000-0005-0000-0000-000043440000}"/>
    <cellStyle name="ปกติ 8 2 2 2 3 6 2" xfId="3639" xr:uid="{00000000-0005-0000-0000-000044440000}"/>
    <cellStyle name="ปกติ 8 2 2 2 3 6 2 2" xfId="3640" xr:uid="{00000000-0005-0000-0000-000045440000}"/>
    <cellStyle name="ปกติ 8 2 2 2 3 6 2 2 2" xfId="6052" xr:uid="{00000000-0005-0000-0000-000046440000}"/>
    <cellStyle name="ปกติ 8 2 2 2 3 6 2 2 2 2" xfId="12006" xr:uid="{00000000-0005-0000-0000-000047440000}"/>
    <cellStyle name="ปกติ 8 2 2 2 3 6 2 2 2 2 2" xfId="19964" xr:uid="{00000000-0005-0000-0000-000048440000}"/>
    <cellStyle name="ปกติ 8 2 2 2 3 6 2 2 2 3" xfId="15555" xr:uid="{00000000-0005-0000-0000-000049440000}"/>
    <cellStyle name="ปกติ 8 2 2 2 3 6 2 2 3" xfId="9033" xr:uid="{00000000-0005-0000-0000-00004A440000}"/>
    <cellStyle name="ปกติ 8 2 2 2 3 6 2 2 3 2" xfId="17449" xr:uid="{00000000-0005-0000-0000-00004B440000}"/>
    <cellStyle name="ปกติ 8 2 2 2 3 6 2 2 4" xfId="10145" xr:uid="{00000000-0005-0000-0000-00004C440000}"/>
    <cellStyle name="ปกติ 8 2 2 2 3 6 2 2 4 2" xfId="18123" xr:uid="{00000000-0005-0000-0000-00004D440000}"/>
    <cellStyle name="ปกติ 8 2 2 2 3 6 2 2 5" xfId="13710" xr:uid="{00000000-0005-0000-0000-00004E440000}"/>
    <cellStyle name="ปกติ 8 2 2 2 3 6 2 3" xfId="7492" xr:uid="{00000000-0005-0000-0000-00004F440000}"/>
    <cellStyle name="ปกติ 8 2 2 2 3 6 2 3 2" xfId="12945" xr:uid="{00000000-0005-0000-0000-000050440000}"/>
    <cellStyle name="ปกติ 8 2 2 2 3 6 2 3 2 2" xfId="20896" xr:uid="{00000000-0005-0000-0000-000051440000}"/>
    <cellStyle name="ปกติ 8 2 2 2 3 6 2 3 3" xfId="16489" xr:uid="{00000000-0005-0000-0000-000052440000}"/>
    <cellStyle name="ปกติ 8 2 2 2 3 6 2 4" xfId="5027" xr:uid="{00000000-0005-0000-0000-000053440000}"/>
    <cellStyle name="ปกติ 8 2 2 2 3 6 2 4 2" xfId="11064" xr:uid="{00000000-0005-0000-0000-000054440000}"/>
    <cellStyle name="ปกติ 8 2 2 2 3 6 2 4 2 2" xfId="19032" xr:uid="{00000000-0005-0000-0000-000055440000}"/>
    <cellStyle name="ปกติ 8 2 2 2 3 6 2 4 3" xfId="14623" xr:uid="{00000000-0005-0000-0000-000056440000}"/>
    <cellStyle name="ปกติ 8 2 2 2 3 6 2 5" xfId="21901" xr:uid="{00000000-0005-0000-0000-000057440000}"/>
    <cellStyle name="ปกติ 8 2 2 2 3 6 3" xfId="3641" xr:uid="{00000000-0005-0000-0000-000058440000}"/>
    <cellStyle name="ปกติ 8 2 2 2 3 6 3 2" xfId="6051" xr:uid="{00000000-0005-0000-0000-000059440000}"/>
    <cellStyle name="ปกติ 8 2 2 2 3 6 3 2 2" xfId="12005" xr:uid="{00000000-0005-0000-0000-00005A440000}"/>
    <cellStyle name="ปกติ 8 2 2 2 3 6 3 2 2 2" xfId="19963" xr:uid="{00000000-0005-0000-0000-00005B440000}"/>
    <cellStyle name="ปกติ 8 2 2 2 3 6 3 2 3" xfId="15554" xr:uid="{00000000-0005-0000-0000-00005C440000}"/>
    <cellStyle name="ปกติ 8 2 2 2 3 6 3 3" xfId="9034" xr:uid="{00000000-0005-0000-0000-00005D440000}"/>
    <cellStyle name="ปกติ 8 2 2 2 3 6 3 3 2" xfId="17450" xr:uid="{00000000-0005-0000-0000-00005E440000}"/>
    <cellStyle name="ปกติ 8 2 2 2 3 6 3 4" xfId="10146" xr:uid="{00000000-0005-0000-0000-00005F440000}"/>
    <cellStyle name="ปกติ 8 2 2 2 3 6 3 4 2" xfId="18124" xr:uid="{00000000-0005-0000-0000-000060440000}"/>
    <cellStyle name="ปกติ 8 2 2 2 3 6 3 5" xfId="13711" xr:uid="{00000000-0005-0000-0000-000061440000}"/>
    <cellStyle name="ปกติ 8 2 2 2 3 6 4" xfId="7491" xr:uid="{00000000-0005-0000-0000-000062440000}"/>
    <cellStyle name="ปกติ 8 2 2 2 3 6 4 2" xfId="12944" xr:uid="{00000000-0005-0000-0000-000063440000}"/>
    <cellStyle name="ปกติ 8 2 2 2 3 6 4 2 2" xfId="20895" xr:uid="{00000000-0005-0000-0000-000064440000}"/>
    <cellStyle name="ปกติ 8 2 2 2 3 6 4 3" xfId="16488" xr:uid="{00000000-0005-0000-0000-000065440000}"/>
    <cellStyle name="ปกติ 8 2 2 2 3 6 5" xfId="5026" xr:uid="{00000000-0005-0000-0000-000066440000}"/>
    <cellStyle name="ปกติ 8 2 2 2 3 6 5 2" xfId="11063" xr:uid="{00000000-0005-0000-0000-000067440000}"/>
    <cellStyle name="ปกติ 8 2 2 2 3 6 5 2 2" xfId="19031" xr:uid="{00000000-0005-0000-0000-000068440000}"/>
    <cellStyle name="ปกติ 8 2 2 2 3 6 5 3" xfId="14622" xr:uid="{00000000-0005-0000-0000-000069440000}"/>
    <cellStyle name="ปกติ 8 2 2 2 3 6 6" xfId="21900" xr:uid="{00000000-0005-0000-0000-00006A440000}"/>
    <cellStyle name="ปกติ 8 2 2 2 3 7" xfId="3642" xr:uid="{00000000-0005-0000-0000-00006B440000}"/>
    <cellStyle name="ปกติ 8 2 2 2 3 7 2" xfId="3643" xr:uid="{00000000-0005-0000-0000-00006C440000}"/>
    <cellStyle name="ปกติ 8 2 2 2 3 7 2 2" xfId="6053" xr:uid="{00000000-0005-0000-0000-00006D440000}"/>
    <cellStyle name="ปกติ 8 2 2 2 3 7 2 2 2" xfId="12007" xr:uid="{00000000-0005-0000-0000-00006E440000}"/>
    <cellStyle name="ปกติ 8 2 2 2 3 7 2 2 2 2" xfId="19965" xr:uid="{00000000-0005-0000-0000-00006F440000}"/>
    <cellStyle name="ปกติ 8 2 2 2 3 7 2 2 3" xfId="15556" xr:uid="{00000000-0005-0000-0000-000070440000}"/>
    <cellStyle name="ปกติ 8 2 2 2 3 7 2 3" xfId="9035" xr:uid="{00000000-0005-0000-0000-000071440000}"/>
    <cellStyle name="ปกติ 8 2 2 2 3 7 2 3 2" xfId="17451" xr:uid="{00000000-0005-0000-0000-000072440000}"/>
    <cellStyle name="ปกติ 8 2 2 2 3 7 2 4" xfId="10147" xr:uid="{00000000-0005-0000-0000-000073440000}"/>
    <cellStyle name="ปกติ 8 2 2 2 3 7 2 4 2" xfId="18125" xr:uid="{00000000-0005-0000-0000-000074440000}"/>
    <cellStyle name="ปกติ 8 2 2 2 3 7 2 5" xfId="13712" xr:uid="{00000000-0005-0000-0000-000075440000}"/>
    <cellStyle name="ปกติ 8 2 2 2 3 7 3" xfId="7493" xr:uid="{00000000-0005-0000-0000-000076440000}"/>
    <cellStyle name="ปกติ 8 2 2 2 3 7 3 2" xfId="12946" xr:uid="{00000000-0005-0000-0000-000077440000}"/>
    <cellStyle name="ปกติ 8 2 2 2 3 7 3 2 2" xfId="20897" xr:uid="{00000000-0005-0000-0000-000078440000}"/>
    <cellStyle name="ปกติ 8 2 2 2 3 7 3 3" xfId="16490" xr:uid="{00000000-0005-0000-0000-000079440000}"/>
    <cellStyle name="ปกติ 8 2 2 2 3 7 4" xfId="5028" xr:uid="{00000000-0005-0000-0000-00007A440000}"/>
    <cellStyle name="ปกติ 8 2 2 2 3 7 4 2" xfId="11065" xr:uid="{00000000-0005-0000-0000-00007B440000}"/>
    <cellStyle name="ปกติ 8 2 2 2 3 7 4 2 2" xfId="19033" xr:uid="{00000000-0005-0000-0000-00007C440000}"/>
    <cellStyle name="ปกติ 8 2 2 2 3 7 4 3" xfId="14624" xr:uid="{00000000-0005-0000-0000-00007D440000}"/>
    <cellStyle name="ปกติ 8 2 2 2 3 7 5" xfId="21902" xr:uid="{00000000-0005-0000-0000-00007E440000}"/>
    <cellStyle name="ปกติ 8 2 2 2 3 8" xfId="3644" xr:uid="{00000000-0005-0000-0000-00007F440000}"/>
    <cellStyle name="ปกติ 8 2 2 2 3 8 2" xfId="6036" xr:uid="{00000000-0005-0000-0000-000080440000}"/>
    <cellStyle name="ปกติ 8 2 2 2 3 8 2 2" xfId="11990" xr:uid="{00000000-0005-0000-0000-000081440000}"/>
    <cellStyle name="ปกติ 8 2 2 2 3 8 2 2 2" xfId="19948" xr:uid="{00000000-0005-0000-0000-000082440000}"/>
    <cellStyle name="ปกติ 8 2 2 2 3 8 2 3" xfId="15539" xr:uid="{00000000-0005-0000-0000-000083440000}"/>
    <cellStyle name="ปกติ 8 2 2 2 3 8 3" xfId="9036" xr:uid="{00000000-0005-0000-0000-000084440000}"/>
    <cellStyle name="ปกติ 8 2 2 2 3 8 3 2" xfId="17452" xr:uid="{00000000-0005-0000-0000-000085440000}"/>
    <cellStyle name="ปกติ 8 2 2 2 3 8 4" xfId="10148" xr:uid="{00000000-0005-0000-0000-000086440000}"/>
    <cellStyle name="ปกติ 8 2 2 2 3 8 4 2" xfId="18126" xr:uid="{00000000-0005-0000-0000-000087440000}"/>
    <cellStyle name="ปกติ 8 2 2 2 3 8 5" xfId="13713" xr:uid="{00000000-0005-0000-0000-000088440000}"/>
    <cellStyle name="ปกติ 8 2 2 2 3 9" xfId="7476" xr:uid="{00000000-0005-0000-0000-000089440000}"/>
    <cellStyle name="ปกติ 8 2 2 2 3 9 2" xfId="12929" xr:uid="{00000000-0005-0000-0000-00008A440000}"/>
    <cellStyle name="ปกติ 8 2 2 2 3 9 2 2" xfId="20880" xr:uid="{00000000-0005-0000-0000-00008B440000}"/>
    <cellStyle name="ปกติ 8 2 2 2 3 9 3" xfId="16473" xr:uid="{00000000-0005-0000-0000-00008C440000}"/>
    <cellStyle name="ปกติ 8 2 2 2 4" xfId="3645" xr:uid="{00000000-0005-0000-0000-00008D440000}"/>
    <cellStyle name="ปกติ 8 2 2 2 4 10" xfId="7494" xr:uid="{00000000-0005-0000-0000-00008E440000}"/>
    <cellStyle name="ปกติ 8 2 2 2 4 10 2" xfId="12947" xr:uid="{00000000-0005-0000-0000-00008F440000}"/>
    <cellStyle name="ปกติ 8 2 2 2 4 10 2 2" xfId="20898" xr:uid="{00000000-0005-0000-0000-000090440000}"/>
    <cellStyle name="ปกติ 8 2 2 2 4 10 3" xfId="16491" xr:uid="{00000000-0005-0000-0000-000091440000}"/>
    <cellStyle name="ปกติ 8 2 2 2 4 11" xfId="5029" xr:uid="{00000000-0005-0000-0000-000092440000}"/>
    <cellStyle name="ปกติ 8 2 2 2 4 11 2" xfId="11066" xr:uid="{00000000-0005-0000-0000-000093440000}"/>
    <cellStyle name="ปกติ 8 2 2 2 4 11 2 2" xfId="19034" xr:uid="{00000000-0005-0000-0000-000094440000}"/>
    <cellStyle name="ปกติ 8 2 2 2 4 11 3" xfId="14625" xr:uid="{00000000-0005-0000-0000-000095440000}"/>
    <cellStyle name="ปกติ 8 2 2 2 4 12" xfId="21903" xr:uid="{00000000-0005-0000-0000-000096440000}"/>
    <cellStyle name="ปกติ 8 2 2 2 4 2" xfId="3646" xr:uid="{00000000-0005-0000-0000-000097440000}"/>
    <cellStyle name="ปกติ 8 2 2 2 4 2 10" xfId="5030" xr:uid="{00000000-0005-0000-0000-000098440000}"/>
    <cellStyle name="ปกติ 8 2 2 2 4 2 10 2" xfId="11067" xr:uid="{00000000-0005-0000-0000-000099440000}"/>
    <cellStyle name="ปกติ 8 2 2 2 4 2 10 2 2" xfId="19035" xr:uid="{00000000-0005-0000-0000-00009A440000}"/>
    <cellStyle name="ปกติ 8 2 2 2 4 2 10 3" xfId="14626" xr:uid="{00000000-0005-0000-0000-00009B440000}"/>
    <cellStyle name="ปกติ 8 2 2 2 4 2 11" xfId="21904" xr:uid="{00000000-0005-0000-0000-00009C440000}"/>
    <cellStyle name="ปกติ 8 2 2 2 4 2 2" xfId="3647" xr:uid="{00000000-0005-0000-0000-00009D440000}"/>
    <cellStyle name="ปกติ 8 2 2 2 4 2 2 2" xfId="3648" xr:uid="{00000000-0005-0000-0000-00009E440000}"/>
    <cellStyle name="ปกติ 8 2 2 2 4 2 2 2 2" xfId="3649" xr:uid="{00000000-0005-0000-0000-00009F440000}"/>
    <cellStyle name="ปกติ 8 2 2 2 4 2 2 2 2 2" xfId="3650" xr:uid="{00000000-0005-0000-0000-0000A0440000}"/>
    <cellStyle name="ปกติ 8 2 2 2 4 2 2 2 2 2 2" xfId="6058" xr:uid="{00000000-0005-0000-0000-0000A1440000}"/>
    <cellStyle name="ปกติ 8 2 2 2 4 2 2 2 2 2 2 2" xfId="12012" xr:uid="{00000000-0005-0000-0000-0000A2440000}"/>
    <cellStyle name="ปกติ 8 2 2 2 4 2 2 2 2 2 2 2 2" xfId="19970" xr:uid="{00000000-0005-0000-0000-0000A3440000}"/>
    <cellStyle name="ปกติ 8 2 2 2 4 2 2 2 2 2 2 3" xfId="15561" xr:uid="{00000000-0005-0000-0000-0000A4440000}"/>
    <cellStyle name="ปกติ 8 2 2 2 4 2 2 2 2 2 3" xfId="9037" xr:uid="{00000000-0005-0000-0000-0000A5440000}"/>
    <cellStyle name="ปกติ 8 2 2 2 4 2 2 2 2 2 3 2" xfId="17453" xr:uid="{00000000-0005-0000-0000-0000A6440000}"/>
    <cellStyle name="ปกติ 8 2 2 2 4 2 2 2 2 2 4" xfId="10149" xr:uid="{00000000-0005-0000-0000-0000A7440000}"/>
    <cellStyle name="ปกติ 8 2 2 2 4 2 2 2 2 2 4 2" xfId="18127" xr:uid="{00000000-0005-0000-0000-0000A8440000}"/>
    <cellStyle name="ปกติ 8 2 2 2 4 2 2 2 2 2 5" xfId="13714" xr:uid="{00000000-0005-0000-0000-0000A9440000}"/>
    <cellStyle name="ปกติ 8 2 2 2 4 2 2 2 2 3" xfId="7498" xr:uid="{00000000-0005-0000-0000-0000AA440000}"/>
    <cellStyle name="ปกติ 8 2 2 2 4 2 2 2 2 3 2" xfId="12951" xr:uid="{00000000-0005-0000-0000-0000AB440000}"/>
    <cellStyle name="ปกติ 8 2 2 2 4 2 2 2 2 3 2 2" xfId="20902" xr:uid="{00000000-0005-0000-0000-0000AC440000}"/>
    <cellStyle name="ปกติ 8 2 2 2 4 2 2 2 2 3 3" xfId="16495" xr:uid="{00000000-0005-0000-0000-0000AD440000}"/>
    <cellStyle name="ปกติ 8 2 2 2 4 2 2 2 2 4" xfId="5033" xr:uid="{00000000-0005-0000-0000-0000AE440000}"/>
    <cellStyle name="ปกติ 8 2 2 2 4 2 2 2 2 4 2" xfId="11070" xr:uid="{00000000-0005-0000-0000-0000AF440000}"/>
    <cellStyle name="ปกติ 8 2 2 2 4 2 2 2 2 4 2 2" xfId="19038" xr:uid="{00000000-0005-0000-0000-0000B0440000}"/>
    <cellStyle name="ปกติ 8 2 2 2 4 2 2 2 2 4 3" xfId="14629" xr:uid="{00000000-0005-0000-0000-0000B1440000}"/>
    <cellStyle name="ปกติ 8 2 2 2 4 2 2 2 2 5" xfId="21907" xr:uid="{00000000-0005-0000-0000-0000B2440000}"/>
    <cellStyle name="ปกติ 8 2 2 2 4 2 2 2 3" xfId="3651" xr:uid="{00000000-0005-0000-0000-0000B3440000}"/>
    <cellStyle name="ปกติ 8 2 2 2 4 2 2 2 3 2" xfId="6057" xr:uid="{00000000-0005-0000-0000-0000B4440000}"/>
    <cellStyle name="ปกติ 8 2 2 2 4 2 2 2 3 2 2" xfId="12011" xr:uid="{00000000-0005-0000-0000-0000B5440000}"/>
    <cellStyle name="ปกติ 8 2 2 2 4 2 2 2 3 2 2 2" xfId="19969" xr:uid="{00000000-0005-0000-0000-0000B6440000}"/>
    <cellStyle name="ปกติ 8 2 2 2 4 2 2 2 3 2 3" xfId="15560" xr:uid="{00000000-0005-0000-0000-0000B7440000}"/>
    <cellStyle name="ปกติ 8 2 2 2 4 2 2 2 3 3" xfId="9038" xr:uid="{00000000-0005-0000-0000-0000B8440000}"/>
    <cellStyle name="ปกติ 8 2 2 2 4 2 2 2 3 3 2" xfId="17454" xr:uid="{00000000-0005-0000-0000-0000B9440000}"/>
    <cellStyle name="ปกติ 8 2 2 2 4 2 2 2 3 4" xfId="10150" xr:uid="{00000000-0005-0000-0000-0000BA440000}"/>
    <cellStyle name="ปกติ 8 2 2 2 4 2 2 2 3 4 2" xfId="18128" xr:uid="{00000000-0005-0000-0000-0000BB440000}"/>
    <cellStyle name="ปกติ 8 2 2 2 4 2 2 2 3 5" xfId="13715" xr:uid="{00000000-0005-0000-0000-0000BC440000}"/>
    <cellStyle name="ปกติ 8 2 2 2 4 2 2 2 4" xfId="7497" xr:uid="{00000000-0005-0000-0000-0000BD440000}"/>
    <cellStyle name="ปกติ 8 2 2 2 4 2 2 2 4 2" xfId="12950" xr:uid="{00000000-0005-0000-0000-0000BE440000}"/>
    <cellStyle name="ปกติ 8 2 2 2 4 2 2 2 4 2 2" xfId="20901" xr:uid="{00000000-0005-0000-0000-0000BF440000}"/>
    <cellStyle name="ปกติ 8 2 2 2 4 2 2 2 4 3" xfId="16494" xr:uid="{00000000-0005-0000-0000-0000C0440000}"/>
    <cellStyle name="ปกติ 8 2 2 2 4 2 2 2 5" xfId="5032" xr:uid="{00000000-0005-0000-0000-0000C1440000}"/>
    <cellStyle name="ปกติ 8 2 2 2 4 2 2 2 5 2" xfId="11069" xr:uid="{00000000-0005-0000-0000-0000C2440000}"/>
    <cellStyle name="ปกติ 8 2 2 2 4 2 2 2 5 2 2" xfId="19037" xr:uid="{00000000-0005-0000-0000-0000C3440000}"/>
    <cellStyle name="ปกติ 8 2 2 2 4 2 2 2 5 3" xfId="14628" xr:uid="{00000000-0005-0000-0000-0000C4440000}"/>
    <cellStyle name="ปกติ 8 2 2 2 4 2 2 2 6" xfId="21906" xr:uid="{00000000-0005-0000-0000-0000C5440000}"/>
    <cellStyle name="ปกติ 8 2 2 2 4 2 2 3" xfId="3652" xr:uid="{00000000-0005-0000-0000-0000C6440000}"/>
    <cellStyle name="ปกติ 8 2 2 2 4 2 2 3 2" xfId="3653" xr:uid="{00000000-0005-0000-0000-0000C7440000}"/>
    <cellStyle name="ปกติ 8 2 2 2 4 2 2 3 2 2" xfId="6059" xr:uid="{00000000-0005-0000-0000-0000C8440000}"/>
    <cellStyle name="ปกติ 8 2 2 2 4 2 2 3 2 2 2" xfId="12013" xr:uid="{00000000-0005-0000-0000-0000C9440000}"/>
    <cellStyle name="ปกติ 8 2 2 2 4 2 2 3 2 2 2 2" xfId="19971" xr:uid="{00000000-0005-0000-0000-0000CA440000}"/>
    <cellStyle name="ปกติ 8 2 2 2 4 2 2 3 2 2 3" xfId="15562" xr:uid="{00000000-0005-0000-0000-0000CB440000}"/>
    <cellStyle name="ปกติ 8 2 2 2 4 2 2 3 2 3" xfId="9039" xr:uid="{00000000-0005-0000-0000-0000CC440000}"/>
    <cellStyle name="ปกติ 8 2 2 2 4 2 2 3 2 3 2" xfId="17455" xr:uid="{00000000-0005-0000-0000-0000CD440000}"/>
    <cellStyle name="ปกติ 8 2 2 2 4 2 2 3 2 4" xfId="10151" xr:uid="{00000000-0005-0000-0000-0000CE440000}"/>
    <cellStyle name="ปกติ 8 2 2 2 4 2 2 3 2 4 2" xfId="18129" xr:uid="{00000000-0005-0000-0000-0000CF440000}"/>
    <cellStyle name="ปกติ 8 2 2 2 4 2 2 3 2 5" xfId="13716" xr:uid="{00000000-0005-0000-0000-0000D0440000}"/>
    <cellStyle name="ปกติ 8 2 2 2 4 2 2 3 3" xfId="7499" xr:uid="{00000000-0005-0000-0000-0000D1440000}"/>
    <cellStyle name="ปกติ 8 2 2 2 4 2 2 3 3 2" xfId="12952" xr:uid="{00000000-0005-0000-0000-0000D2440000}"/>
    <cellStyle name="ปกติ 8 2 2 2 4 2 2 3 3 2 2" xfId="20903" xr:uid="{00000000-0005-0000-0000-0000D3440000}"/>
    <cellStyle name="ปกติ 8 2 2 2 4 2 2 3 3 3" xfId="16496" xr:uid="{00000000-0005-0000-0000-0000D4440000}"/>
    <cellStyle name="ปกติ 8 2 2 2 4 2 2 3 4" xfId="5034" xr:uid="{00000000-0005-0000-0000-0000D5440000}"/>
    <cellStyle name="ปกติ 8 2 2 2 4 2 2 3 4 2" xfId="11071" xr:uid="{00000000-0005-0000-0000-0000D6440000}"/>
    <cellStyle name="ปกติ 8 2 2 2 4 2 2 3 4 2 2" xfId="19039" xr:uid="{00000000-0005-0000-0000-0000D7440000}"/>
    <cellStyle name="ปกติ 8 2 2 2 4 2 2 3 4 3" xfId="14630" xr:uid="{00000000-0005-0000-0000-0000D8440000}"/>
    <cellStyle name="ปกติ 8 2 2 2 4 2 2 3 5" xfId="21908" xr:uid="{00000000-0005-0000-0000-0000D9440000}"/>
    <cellStyle name="ปกติ 8 2 2 2 4 2 2 4" xfId="3654" xr:uid="{00000000-0005-0000-0000-0000DA440000}"/>
    <cellStyle name="ปกติ 8 2 2 2 4 2 2 4 2" xfId="6056" xr:uid="{00000000-0005-0000-0000-0000DB440000}"/>
    <cellStyle name="ปกติ 8 2 2 2 4 2 2 4 2 2" xfId="12010" xr:uid="{00000000-0005-0000-0000-0000DC440000}"/>
    <cellStyle name="ปกติ 8 2 2 2 4 2 2 4 2 2 2" xfId="19968" xr:uid="{00000000-0005-0000-0000-0000DD440000}"/>
    <cellStyle name="ปกติ 8 2 2 2 4 2 2 4 2 3" xfId="15559" xr:uid="{00000000-0005-0000-0000-0000DE440000}"/>
    <cellStyle name="ปกติ 8 2 2 2 4 2 2 4 3" xfId="9040" xr:uid="{00000000-0005-0000-0000-0000DF440000}"/>
    <cellStyle name="ปกติ 8 2 2 2 4 2 2 4 3 2" xfId="17456" xr:uid="{00000000-0005-0000-0000-0000E0440000}"/>
    <cellStyle name="ปกติ 8 2 2 2 4 2 2 4 4" xfId="10152" xr:uid="{00000000-0005-0000-0000-0000E1440000}"/>
    <cellStyle name="ปกติ 8 2 2 2 4 2 2 4 4 2" xfId="18130" xr:uid="{00000000-0005-0000-0000-0000E2440000}"/>
    <cellStyle name="ปกติ 8 2 2 2 4 2 2 4 5" xfId="13717" xr:uid="{00000000-0005-0000-0000-0000E3440000}"/>
    <cellStyle name="ปกติ 8 2 2 2 4 2 2 5" xfId="7496" xr:uid="{00000000-0005-0000-0000-0000E4440000}"/>
    <cellStyle name="ปกติ 8 2 2 2 4 2 2 5 2" xfId="12949" xr:uid="{00000000-0005-0000-0000-0000E5440000}"/>
    <cellStyle name="ปกติ 8 2 2 2 4 2 2 5 2 2" xfId="20900" xr:uid="{00000000-0005-0000-0000-0000E6440000}"/>
    <cellStyle name="ปกติ 8 2 2 2 4 2 2 5 3" xfId="16493" xr:uid="{00000000-0005-0000-0000-0000E7440000}"/>
    <cellStyle name="ปกติ 8 2 2 2 4 2 2 6" xfId="5031" xr:uid="{00000000-0005-0000-0000-0000E8440000}"/>
    <cellStyle name="ปกติ 8 2 2 2 4 2 2 6 2" xfId="11068" xr:uid="{00000000-0005-0000-0000-0000E9440000}"/>
    <cellStyle name="ปกติ 8 2 2 2 4 2 2 6 2 2" xfId="19036" xr:uid="{00000000-0005-0000-0000-0000EA440000}"/>
    <cellStyle name="ปกติ 8 2 2 2 4 2 2 6 3" xfId="14627" xr:uid="{00000000-0005-0000-0000-0000EB440000}"/>
    <cellStyle name="ปกติ 8 2 2 2 4 2 2 7" xfId="21905" xr:uid="{00000000-0005-0000-0000-0000EC440000}"/>
    <cellStyle name="ปกติ 8 2 2 2 4 2 3" xfId="3655" xr:uid="{00000000-0005-0000-0000-0000ED440000}"/>
    <cellStyle name="ปกติ 8 2 2 2 4 2 3 2" xfId="3656" xr:uid="{00000000-0005-0000-0000-0000EE440000}"/>
    <cellStyle name="ปกติ 8 2 2 2 4 2 3 2 2" xfId="3657" xr:uid="{00000000-0005-0000-0000-0000EF440000}"/>
    <cellStyle name="ปกติ 8 2 2 2 4 2 3 2 2 2" xfId="3658" xr:uid="{00000000-0005-0000-0000-0000F0440000}"/>
    <cellStyle name="ปกติ 8 2 2 2 4 2 3 2 2 2 2" xfId="6062" xr:uid="{00000000-0005-0000-0000-0000F1440000}"/>
    <cellStyle name="ปกติ 8 2 2 2 4 2 3 2 2 2 2 2" xfId="12016" xr:uid="{00000000-0005-0000-0000-0000F2440000}"/>
    <cellStyle name="ปกติ 8 2 2 2 4 2 3 2 2 2 2 2 2" xfId="19974" xr:uid="{00000000-0005-0000-0000-0000F3440000}"/>
    <cellStyle name="ปกติ 8 2 2 2 4 2 3 2 2 2 2 3" xfId="15565" xr:uid="{00000000-0005-0000-0000-0000F4440000}"/>
    <cellStyle name="ปกติ 8 2 2 2 4 2 3 2 2 2 3" xfId="9041" xr:uid="{00000000-0005-0000-0000-0000F5440000}"/>
    <cellStyle name="ปกติ 8 2 2 2 4 2 3 2 2 2 3 2" xfId="17457" xr:uid="{00000000-0005-0000-0000-0000F6440000}"/>
    <cellStyle name="ปกติ 8 2 2 2 4 2 3 2 2 2 4" xfId="10153" xr:uid="{00000000-0005-0000-0000-0000F7440000}"/>
    <cellStyle name="ปกติ 8 2 2 2 4 2 3 2 2 2 4 2" xfId="18131" xr:uid="{00000000-0005-0000-0000-0000F8440000}"/>
    <cellStyle name="ปกติ 8 2 2 2 4 2 3 2 2 2 5" xfId="13718" xr:uid="{00000000-0005-0000-0000-0000F9440000}"/>
    <cellStyle name="ปกติ 8 2 2 2 4 2 3 2 2 3" xfId="7502" xr:uid="{00000000-0005-0000-0000-0000FA440000}"/>
    <cellStyle name="ปกติ 8 2 2 2 4 2 3 2 2 3 2" xfId="12955" xr:uid="{00000000-0005-0000-0000-0000FB440000}"/>
    <cellStyle name="ปกติ 8 2 2 2 4 2 3 2 2 3 2 2" xfId="20906" xr:uid="{00000000-0005-0000-0000-0000FC440000}"/>
    <cellStyle name="ปกติ 8 2 2 2 4 2 3 2 2 3 3" xfId="16499" xr:uid="{00000000-0005-0000-0000-0000FD440000}"/>
    <cellStyle name="ปกติ 8 2 2 2 4 2 3 2 2 4" xfId="5037" xr:uid="{00000000-0005-0000-0000-0000FE440000}"/>
    <cellStyle name="ปกติ 8 2 2 2 4 2 3 2 2 4 2" xfId="11074" xr:uid="{00000000-0005-0000-0000-0000FF440000}"/>
    <cellStyle name="ปกติ 8 2 2 2 4 2 3 2 2 4 2 2" xfId="19042" xr:uid="{00000000-0005-0000-0000-000000450000}"/>
    <cellStyle name="ปกติ 8 2 2 2 4 2 3 2 2 4 3" xfId="14633" xr:uid="{00000000-0005-0000-0000-000001450000}"/>
    <cellStyle name="ปกติ 8 2 2 2 4 2 3 2 2 5" xfId="21911" xr:uid="{00000000-0005-0000-0000-000002450000}"/>
    <cellStyle name="ปกติ 8 2 2 2 4 2 3 2 3" xfId="3659" xr:uid="{00000000-0005-0000-0000-000003450000}"/>
    <cellStyle name="ปกติ 8 2 2 2 4 2 3 2 3 2" xfId="6061" xr:uid="{00000000-0005-0000-0000-000004450000}"/>
    <cellStyle name="ปกติ 8 2 2 2 4 2 3 2 3 2 2" xfId="12015" xr:uid="{00000000-0005-0000-0000-000005450000}"/>
    <cellStyle name="ปกติ 8 2 2 2 4 2 3 2 3 2 2 2" xfId="19973" xr:uid="{00000000-0005-0000-0000-000006450000}"/>
    <cellStyle name="ปกติ 8 2 2 2 4 2 3 2 3 2 3" xfId="15564" xr:uid="{00000000-0005-0000-0000-000007450000}"/>
    <cellStyle name="ปกติ 8 2 2 2 4 2 3 2 3 3" xfId="9042" xr:uid="{00000000-0005-0000-0000-000008450000}"/>
    <cellStyle name="ปกติ 8 2 2 2 4 2 3 2 3 3 2" xfId="17458" xr:uid="{00000000-0005-0000-0000-000009450000}"/>
    <cellStyle name="ปกติ 8 2 2 2 4 2 3 2 3 4" xfId="10154" xr:uid="{00000000-0005-0000-0000-00000A450000}"/>
    <cellStyle name="ปกติ 8 2 2 2 4 2 3 2 3 4 2" xfId="18132" xr:uid="{00000000-0005-0000-0000-00000B450000}"/>
    <cellStyle name="ปกติ 8 2 2 2 4 2 3 2 3 5" xfId="13719" xr:uid="{00000000-0005-0000-0000-00000C450000}"/>
    <cellStyle name="ปกติ 8 2 2 2 4 2 3 2 4" xfId="7501" xr:uid="{00000000-0005-0000-0000-00000D450000}"/>
    <cellStyle name="ปกติ 8 2 2 2 4 2 3 2 4 2" xfId="12954" xr:uid="{00000000-0005-0000-0000-00000E450000}"/>
    <cellStyle name="ปกติ 8 2 2 2 4 2 3 2 4 2 2" xfId="20905" xr:uid="{00000000-0005-0000-0000-00000F450000}"/>
    <cellStyle name="ปกติ 8 2 2 2 4 2 3 2 4 3" xfId="16498" xr:uid="{00000000-0005-0000-0000-000010450000}"/>
    <cellStyle name="ปกติ 8 2 2 2 4 2 3 2 5" xfId="5036" xr:uid="{00000000-0005-0000-0000-000011450000}"/>
    <cellStyle name="ปกติ 8 2 2 2 4 2 3 2 5 2" xfId="11073" xr:uid="{00000000-0005-0000-0000-000012450000}"/>
    <cellStyle name="ปกติ 8 2 2 2 4 2 3 2 5 2 2" xfId="19041" xr:uid="{00000000-0005-0000-0000-000013450000}"/>
    <cellStyle name="ปกติ 8 2 2 2 4 2 3 2 5 3" xfId="14632" xr:uid="{00000000-0005-0000-0000-000014450000}"/>
    <cellStyle name="ปกติ 8 2 2 2 4 2 3 2 6" xfId="21910" xr:uid="{00000000-0005-0000-0000-000015450000}"/>
    <cellStyle name="ปกติ 8 2 2 2 4 2 3 3" xfId="3660" xr:uid="{00000000-0005-0000-0000-000016450000}"/>
    <cellStyle name="ปกติ 8 2 2 2 4 2 3 3 2" xfId="3661" xr:uid="{00000000-0005-0000-0000-000017450000}"/>
    <cellStyle name="ปกติ 8 2 2 2 4 2 3 3 2 2" xfId="6063" xr:uid="{00000000-0005-0000-0000-000018450000}"/>
    <cellStyle name="ปกติ 8 2 2 2 4 2 3 3 2 2 2" xfId="12017" xr:uid="{00000000-0005-0000-0000-000019450000}"/>
    <cellStyle name="ปกติ 8 2 2 2 4 2 3 3 2 2 2 2" xfId="19975" xr:uid="{00000000-0005-0000-0000-00001A450000}"/>
    <cellStyle name="ปกติ 8 2 2 2 4 2 3 3 2 2 3" xfId="15566" xr:uid="{00000000-0005-0000-0000-00001B450000}"/>
    <cellStyle name="ปกติ 8 2 2 2 4 2 3 3 2 3" xfId="9043" xr:uid="{00000000-0005-0000-0000-00001C450000}"/>
    <cellStyle name="ปกติ 8 2 2 2 4 2 3 3 2 3 2" xfId="17459" xr:uid="{00000000-0005-0000-0000-00001D450000}"/>
    <cellStyle name="ปกติ 8 2 2 2 4 2 3 3 2 4" xfId="10155" xr:uid="{00000000-0005-0000-0000-00001E450000}"/>
    <cellStyle name="ปกติ 8 2 2 2 4 2 3 3 2 4 2" xfId="18133" xr:uid="{00000000-0005-0000-0000-00001F450000}"/>
    <cellStyle name="ปกติ 8 2 2 2 4 2 3 3 2 5" xfId="13720" xr:uid="{00000000-0005-0000-0000-000020450000}"/>
    <cellStyle name="ปกติ 8 2 2 2 4 2 3 3 3" xfId="7503" xr:uid="{00000000-0005-0000-0000-000021450000}"/>
    <cellStyle name="ปกติ 8 2 2 2 4 2 3 3 3 2" xfId="12956" xr:uid="{00000000-0005-0000-0000-000022450000}"/>
    <cellStyle name="ปกติ 8 2 2 2 4 2 3 3 3 2 2" xfId="20907" xr:uid="{00000000-0005-0000-0000-000023450000}"/>
    <cellStyle name="ปกติ 8 2 2 2 4 2 3 3 3 3" xfId="16500" xr:uid="{00000000-0005-0000-0000-000024450000}"/>
    <cellStyle name="ปกติ 8 2 2 2 4 2 3 3 4" xfId="5038" xr:uid="{00000000-0005-0000-0000-000025450000}"/>
    <cellStyle name="ปกติ 8 2 2 2 4 2 3 3 4 2" xfId="11075" xr:uid="{00000000-0005-0000-0000-000026450000}"/>
    <cellStyle name="ปกติ 8 2 2 2 4 2 3 3 4 2 2" xfId="19043" xr:uid="{00000000-0005-0000-0000-000027450000}"/>
    <cellStyle name="ปกติ 8 2 2 2 4 2 3 3 4 3" xfId="14634" xr:uid="{00000000-0005-0000-0000-000028450000}"/>
    <cellStyle name="ปกติ 8 2 2 2 4 2 3 3 5" xfId="21912" xr:uid="{00000000-0005-0000-0000-000029450000}"/>
    <cellStyle name="ปกติ 8 2 2 2 4 2 3 4" xfId="3662" xr:uid="{00000000-0005-0000-0000-00002A450000}"/>
    <cellStyle name="ปกติ 8 2 2 2 4 2 3 4 2" xfId="6060" xr:uid="{00000000-0005-0000-0000-00002B450000}"/>
    <cellStyle name="ปกติ 8 2 2 2 4 2 3 4 2 2" xfId="12014" xr:uid="{00000000-0005-0000-0000-00002C450000}"/>
    <cellStyle name="ปกติ 8 2 2 2 4 2 3 4 2 2 2" xfId="19972" xr:uid="{00000000-0005-0000-0000-00002D450000}"/>
    <cellStyle name="ปกติ 8 2 2 2 4 2 3 4 2 3" xfId="15563" xr:uid="{00000000-0005-0000-0000-00002E450000}"/>
    <cellStyle name="ปกติ 8 2 2 2 4 2 3 4 3" xfId="9044" xr:uid="{00000000-0005-0000-0000-00002F450000}"/>
    <cellStyle name="ปกติ 8 2 2 2 4 2 3 4 3 2" xfId="17460" xr:uid="{00000000-0005-0000-0000-000030450000}"/>
    <cellStyle name="ปกติ 8 2 2 2 4 2 3 4 4" xfId="10156" xr:uid="{00000000-0005-0000-0000-000031450000}"/>
    <cellStyle name="ปกติ 8 2 2 2 4 2 3 4 4 2" xfId="18134" xr:uid="{00000000-0005-0000-0000-000032450000}"/>
    <cellStyle name="ปกติ 8 2 2 2 4 2 3 4 5" xfId="13721" xr:uid="{00000000-0005-0000-0000-000033450000}"/>
    <cellStyle name="ปกติ 8 2 2 2 4 2 3 5" xfId="7500" xr:uid="{00000000-0005-0000-0000-000034450000}"/>
    <cellStyle name="ปกติ 8 2 2 2 4 2 3 5 2" xfId="12953" xr:uid="{00000000-0005-0000-0000-000035450000}"/>
    <cellStyle name="ปกติ 8 2 2 2 4 2 3 5 2 2" xfId="20904" xr:uid="{00000000-0005-0000-0000-000036450000}"/>
    <cellStyle name="ปกติ 8 2 2 2 4 2 3 5 3" xfId="16497" xr:uid="{00000000-0005-0000-0000-000037450000}"/>
    <cellStyle name="ปกติ 8 2 2 2 4 2 3 6" xfId="5035" xr:uid="{00000000-0005-0000-0000-000038450000}"/>
    <cellStyle name="ปกติ 8 2 2 2 4 2 3 6 2" xfId="11072" xr:uid="{00000000-0005-0000-0000-000039450000}"/>
    <cellStyle name="ปกติ 8 2 2 2 4 2 3 6 2 2" xfId="19040" xr:uid="{00000000-0005-0000-0000-00003A450000}"/>
    <cellStyle name="ปกติ 8 2 2 2 4 2 3 6 3" xfId="14631" xr:uid="{00000000-0005-0000-0000-00003B450000}"/>
    <cellStyle name="ปกติ 8 2 2 2 4 2 3 7" xfId="21909" xr:uid="{00000000-0005-0000-0000-00003C450000}"/>
    <cellStyle name="ปกติ 8 2 2 2 4 2 4" xfId="3663" xr:uid="{00000000-0005-0000-0000-00003D450000}"/>
    <cellStyle name="ปกติ 8 2 2 2 4 2 4 2" xfId="3664" xr:uid="{00000000-0005-0000-0000-00003E450000}"/>
    <cellStyle name="ปกติ 8 2 2 2 4 2 4 2 2" xfId="3665" xr:uid="{00000000-0005-0000-0000-00003F450000}"/>
    <cellStyle name="ปกติ 8 2 2 2 4 2 4 2 2 2" xfId="3666" xr:uid="{00000000-0005-0000-0000-000040450000}"/>
    <cellStyle name="ปกติ 8 2 2 2 4 2 4 2 2 2 2" xfId="6066" xr:uid="{00000000-0005-0000-0000-000041450000}"/>
    <cellStyle name="ปกติ 8 2 2 2 4 2 4 2 2 2 2 2" xfId="12020" xr:uid="{00000000-0005-0000-0000-000042450000}"/>
    <cellStyle name="ปกติ 8 2 2 2 4 2 4 2 2 2 2 2 2" xfId="19978" xr:uid="{00000000-0005-0000-0000-000043450000}"/>
    <cellStyle name="ปกติ 8 2 2 2 4 2 4 2 2 2 2 3" xfId="15569" xr:uid="{00000000-0005-0000-0000-000044450000}"/>
    <cellStyle name="ปกติ 8 2 2 2 4 2 4 2 2 2 3" xfId="9045" xr:uid="{00000000-0005-0000-0000-000045450000}"/>
    <cellStyle name="ปกติ 8 2 2 2 4 2 4 2 2 2 3 2" xfId="17461" xr:uid="{00000000-0005-0000-0000-000046450000}"/>
    <cellStyle name="ปกติ 8 2 2 2 4 2 4 2 2 2 4" xfId="10157" xr:uid="{00000000-0005-0000-0000-000047450000}"/>
    <cellStyle name="ปกติ 8 2 2 2 4 2 4 2 2 2 4 2" xfId="18135" xr:uid="{00000000-0005-0000-0000-000048450000}"/>
    <cellStyle name="ปกติ 8 2 2 2 4 2 4 2 2 2 5" xfId="13722" xr:uid="{00000000-0005-0000-0000-000049450000}"/>
    <cellStyle name="ปกติ 8 2 2 2 4 2 4 2 2 3" xfId="7506" xr:uid="{00000000-0005-0000-0000-00004A450000}"/>
    <cellStyle name="ปกติ 8 2 2 2 4 2 4 2 2 3 2" xfId="12959" xr:uid="{00000000-0005-0000-0000-00004B450000}"/>
    <cellStyle name="ปกติ 8 2 2 2 4 2 4 2 2 3 2 2" xfId="20910" xr:uid="{00000000-0005-0000-0000-00004C450000}"/>
    <cellStyle name="ปกติ 8 2 2 2 4 2 4 2 2 3 3" xfId="16503" xr:uid="{00000000-0005-0000-0000-00004D450000}"/>
    <cellStyle name="ปกติ 8 2 2 2 4 2 4 2 2 4" xfId="5041" xr:uid="{00000000-0005-0000-0000-00004E450000}"/>
    <cellStyle name="ปกติ 8 2 2 2 4 2 4 2 2 4 2" xfId="11078" xr:uid="{00000000-0005-0000-0000-00004F450000}"/>
    <cellStyle name="ปกติ 8 2 2 2 4 2 4 2 2 4 2 2" xfId="19046" xr:uid="{00000000-0005-0000-0000-000050450000}"/>
    <cellStyle name="ปกติ 8 2 2 2 4 2 4 2 2 4 3" xfId="14637" xr:uid="{00000000-0005-0000-0000-000051450000}"/>
    <cellStyle name="ปกติ 8 2 2 2 4 2 4 2 2 5" xfId="21915" xr:uid="{00000000-0005-0000-0000-000052450000}"/>
    <cellStyle name="ปกติ 8 2 2 2 4 2 4 2 3" xfId="3667" xr:uid="{00000000-0005-0000-0000-000053450000}"/>
    <cellStyle name="ปกติ 8 2 2 2 4 2 4 2 3 2" xfId="6065" xr:uid="{00000000-0005-0000-0000-000054450000}"/>
    <cellStyle name="ปกติ 8 2 2 2 4 2 4 2 3 2 2" xfId="12019" xr:uid="{00000000-0005-0000-0000-000055450000}"/>
    <cellStyle name="ปกติ 8 2 2 2 4 2 4 2 3 2 2 2" xfId="19977" xr:uid="{00000000-0005-0000-0000-000056450000}"/>
    <cellStyle name="ปกติ 8 2 2 2 4 2 4 2 3 2 3" xfId="15568" xr:uid="{00000000-0005-0000-0000-000057450000}"/>
    <cellStyle name="ปกติ 8 2 2 2 4 2 4 2 3 3" xfId="9046" xr:uid="{00000000-0005-0000-0000-000058450000}"/>
    <cellStyle name="ปกติ 8 2 2 2 4 2 4 2 3 3 2" xfId="17462" xr:uid="{00000000-0005-0000-0000-000059450000}"/>
    <cellStyle name="ปกติ 8 2 2 2 4 2 4 2 3 4" xfId="10158" xr:uid="{00000000-0005-0000-0000-00005A450000}"/>
    <cellStyle name="ปกติ 8 2 2 2 4 2 4 2 3 4 2" xfId="18136" xr:uid="{00000000-0005-0000-0000-00005B450000}"/>
    <cellStyle name="ปกติ 8 2 2 2 4 2 4 2 3 5" xfId="13723" xr:uid="{00000000-0005-0000-0000-00005C450000}"/>
    <cellStyle name="ปกติ 8 2 2 2 4 2 4 2 4" xfId="7505" xr:uid="{00000000-0005-0000-0000-00005D450000}"/>
    <cellStyle name="ปกติ 8 2 2 2 4 2 4 2 4 2" xfId="12958" xr:uid="{00000000-0005-0000-0000-00005E450000}"/>
    <cellStyle name="ปกติ 8 2 2 2 4 2 4 2 4 2 2" xfId="20909" xr:uid="{00000000-0005-0000-0000-00005F450000}"/>
    <cellStyle name="ปกติ 8 2 2 2 4 2 4 2 4 3" xfId="16502" xr:uid="{00000000-0005-0000-0000-000060450000}"/>
    <cellStyle name="ปกติ 8 2 2 2 4 2 4 2 5" xfId="5040" xr:uid="{00000000-0005-0000-0000-000061450000}"/>
    <cellStyle name="ปกติ 8 2 2 2 4 2 4 2 5 2" xfId="11077" xr:uid="{00000000-0005-0000-0000-000062450000}"/>
    <cellStyle name="ปกติ 8 2 2 2 4 2 4 2 5 2 2" xfId="19045" xr:uid="{00000000-0005-0000-0000-000063450000}"/>
    <cellStyle name="ปกติ 8 2 2 2 4 2 4 2 5 3" xfId="14636" xr:uid="{00000000-0005-0000-0000-000064450000}"/>
    <cellStyle name="ปกติ 8 2 2 2 4 2 4 2 6" xfId="21914" xr:uid="{00000000-0005-0000-0000-000065450000}"/>
    <cellStyle name="ปกติ 8 2 2 2 4 2 4 3" xfId="3668" xr:uid="{00000000-0005-0000-0000-000066450000}"/>
    <cellStyle name="ปกติ 8 2 2 2 4 2 4 3 2" xfId="3669" xr:uid="{00000000-0005-0000-0000-000067450000}"/>
    <cellStyle name="ปกติ 8 2 2 2 4 2 4 3 2 2" xfId="6067" xr:uid="{00000000-0005-0000-0000-000068450000}"/>
    <cellStyle name="ปกติ 8 2 2 2 4 2 4 3 2 2 2" xfId="12021" xr:uid="{00000000-0005-0000-0000-000069450000}"/>
    <cellStyle name="ปกติ 8 2 2 2 4 2 4 3 2 2 2 2" xfId="19979" xr:uid="{00000000-0005-0000-0000-00006A450000}"/>
    <cellStyle name="ปกติ 8 2 2 2 4 2 4 3 2 2 3" xfId="15570" xr:uid="{00000000-0005-0000-0000-00006B450000}"/>
    <cellStyle name="ปกติ 8 2 2 2 4 2 4 3 2 3" xfId="9047" xr:uid="{00000000-0005-0000-0000-00006C450000}"/>
    <cellStyle name="ปกติ 8 2 2 2 4 2 4 3 2 3 2" xfId="17463" xr:uid="{00000000-0005-0000-0000-00006D450000}"/>
    <cellStyle name="ปกติ 8 2 2 2 4 2 4 3 2 4" xfId="10159" xr:uid="{00000000-0005-0000-0000-00006E450000}"/>
    <cellStyle name="ปกติ 8 2 2 2 4 2 4 3 2 4 2" xfId="18137" xr:uid="{00000000-0005-0000-0000-00006F450000}"/>
    <cellStyle name="ปกติ 8 2 2 2 4 2 4 3 2 5" xfId="13724" xr:uid="{00000000-0005-0000-0000-000070450000}"/>
    <cellStyle name="ปกติ 8 2 2 2 4 2 4 3 3" xfId="7507" xr:uid="{00000000-0005-0000-0000-000071450000}"/>
    <cellStyle name="ปกติ 8 2 2 2 4 2 4 3 3 2" xfId="12960" xr:uid="{00000000-0005-0000-0000-000072450000}"/>
    <cellStyle name="ปกติ 8 2 2 2 4 2 4 3 3 2 2" xfId="20911" xr:uid="{00000000-0005-0000-0000-000073450000}"/>
    <cellStyle name="ปกติ 8 2 2 2 4 2 4 3 3 3" xfId="16504" xr:uid="{00000000-0005-0000-0000-000074450000}"/>
    <cellStyle name="ปกติ 8 2 2 2 4 2 4 3 4" xfId="5042" xr:uid="{00000000-0005-0000-0000-000075450000}"/>
    <cellStyle name="ปกติ 8 2 2 2 4 2 4 3 4 2" xfId="11079" xr:uid="{00000000-0005-0000-0000-000076450000}"/>
    <cellStyle name="ปกติ 8 2 2 2 4 2 4 3 4 2 2" xfId="19047" xr:uid="{00000000-0005-0000-0000-000077450000}"/>
    <cellStyle name="ปกติ 8 2 2 2 4 2 4 3 4 3" xfId="14638" xr:uid="{00000000-0005-0000-0000-000078450000}"/>
    <cellStyle name="ปกติ 8 2 2 2 4 2 4 3 5" xfId="21916" xr:uid="{00000000-0005-0000-0000-000079450000}"/>
    <cellStyle name="ปกติ 8 2 2 2 4 2 4 4" xfId="3670" xr:uid="{00000000-0005-0000-0000-00007A450000}"/>
    <cellStyle name="ปกติ 8 2 2 2 4 2 4 4 2" xfId="6064" xr:uid="{00000000-0005-0000-0000-00007B450000}"/>
    <cellStyle name="ปกติ 8 2 2 2 4 2 4 4 2 2" xfId="12018" xr:uid="{00000000-0005-0000-0000-00007C450000}"/>
    <cellStyle name="ปกติ 8 2 2 2 4 2 4 4 2 2 2" xfId="19976" xr:uid="{00000000-0005-0000-0000-00007D450000}"/>
    <cellStyle name="ปกติ 8 2 2 2 4 2 4 4 2 3" xfId="15567" xr:uid="{00000000-0005-0000-0000-00007E450000}"/>
    <cellStyle name="ปกติ 8 2 2 2 4 2 4 4 3" xfId="9048" xr:uid="{00000000-0005-0000-0000-00007F450000}"/>
    <cellStyle name="ปกติ 8 2 2 2 4 2 4 4 3 2" xfId="17464" xr:uid="{00000000-0005-0000-0000-000080450000}"/>
    <cellStyle name="ปกติ 8 2 2 2 4 2 4 4 4" xfId="10160" xr:uid="{00000000-0005-0000-0000-000081450000}"/>
    <cellStyle name="ปกติ 8 2 2 2 4 2 4 4 4 2" xfId="18138" xr:uid="{00000000-0005-0000-0000-000082450000}"/>
    <cellStyle name="ปกติ 8 2 2 2 4 2 4 4 5" xfId="13725" xr:uid="{00000000-0005-0000-0000-000083450000}"/>
    <cellStyle name="ปกติ 8 2 2 2 4 2 4 5" xfId="7504" xr:uid="{00000000-0005-0000-0000-000084450000}"/>
    <cellStyle name="ปกติ 8 2 2 2 4 2 4 5 2" xfId="12957" xr:uid="{00000000-0005-0000-0000-000085450000}"/>
    <cellStyle name="ปกติ 8 2 2 2 4 2 4 5 2 2" xfId="20908" xr:uid="{00000000-0005-0000-0000-000086450000}"/>
    <cellStyle name="ปกติ 8 2 2 2 4 2 4 5 3" xfId="16501" xr:uid="{00000000-0005-0000-0000-000087450000}"/>
    <cellStyle name="ปกติ 8 2 2 2 4 2 4 6" xfId="5039" xr:uid="{00000000-0005-0000-0000-000088450000}"/>
    <cellStyle name="ปกติ 8 2 2 2 4 2 4 6 2" xfId="11076" xr:uid="{00000000-0005-0000-0000-000089450000}"/>
    <cellStyle name="ปกติ 8 2 2 2 4 2 4 6 2 2" xfId="19044" xr:uid="{00000000-0005-0000-0000-00008A450000}"/>
    <cellStyle name="ปกติ 8 2 2 2 4 2 4 6 3" xfId="14635" xr:uid="{00000000-0005-0000-0000-00008B450000}"/>
    <cellStyle name="ปกติ 8 2 2 2 4 2 4 7" xfId="21913" xr:uid="{00000000-0005-0000-0000-00008C450000}"/>
    <cellStyle name="ปกติ 8 2 2 2 4 2 5" xfId="3671" xr:uid="{00000000-0005-0000-0000-00008D450000}"/>
    <cellStyle name="ปกติ 8 2 2 2 4 2 5 2" xfId="3672" xr:uid="{00000000-0005-0000-0000-00008E450000}"/>
    <cellStyle name="ปกติ 8 2 2 2 4 2 5 2 2" xfId="3673" xr:uid="{00000000-0005-0000-0000-00008F450000}"/>
    <cellStyle name="ปกติ 8 2 2 2 4 2 5 2 2 2" xfId="6069" xr:uid="{00000000-0005-0000-0000-000090450000}"/>
    <cellStyle name="ปกติ 8 2 2 2 4 2 5 2 2 2 2" xfId="12023" xr:uid="{00000000-0005-0000-0000-000091450000}"/>
    <cellStyle name="ปกติ 8 2 2 2 4 2 5 2 2 2 2 2" xfId="19981" xr:uid="{00000000-0005-0000-0000-000092450000}"/>
    <cellStyle name="ปกติ 8 2 2 2 4 2 5 2 2 2 3" xfId="15572" xr:uid="{00000000-0005-0000-0000-000093450000}"/>
    <cellStyle name="ปกติ 8 2 2 2 4 2 5 2 2 3" xfId="9049" xr:uid="{00000000-0005-0000-0000-000094450000}"/>
    <cellStyle name="ปกติ 8 2 2 2 4 2 5 2 2 3 2" xfId="17465" xr:uid="{00000000-0005-0000-0000-000095450000}"/>
    <cellStyle name="ปกติ 8 2 2 2 4 2 5 2 2 4" xfId="10161" xr:uid="{00000000-0005-0000-0000-000096450000}"/>
    <cellStyle name="ปกติ 8 2 2 2 4 2 5 2 2 4 2" xfId="18139" xr:uid="{00000000-0005-0000-0000-000097450000}"/>
    <cellStyle name="ปกติ 8 2 2 2 4 2 5 2 2 5" xfId="13726" xr:uid="{00000000-0005-0000-0000-000098450000}"/>
    <cellStyle name="ปกติ 8 2 2 2 4 2 5 2 3" xfId="7509" xr:uid="{00000000-0005-0000-0000-000099450000}"/>
    <cellStyle name="ปกติ 8 2 2 2 4 2 5 2 3 2" xfId="12962" xr:uid="{00000000-0005-0000-0000-00009A450000}"/>
    <cellStyle name="ปกติ 8 2 2 2 4 2 5 2 3 2 2" xfId="20913" xr:uid="{00000000-0005-0000-0000-00009B450000}"/>
    <cellStyle name="ปกติ 8 2 2 2 4 2 5 2 3 3" xfId="16506" xr:uid="{00000000-0005-0000-0000-00009C450000}"/>
    <cellStyle name="ปกติ 8 2 2 2 4 2 5 2 4" xfId="5044" xr:uid="{00000000-0005-0000-0000-00009D450000}"/>
    <cellStyle name="ปกติ 8 2 2 2 4 2 5 2 4 2" xfId="11081" xr:uid="{00000000-0005-0000-0000-00009E450000}"/>
    <cellStyle name="ปกติ 8 2 2 2 4 2 5 2 4 2 2" xfId="19049" xr:uid="{00000000-0005-0000-0000-00009F450000}"/>
    <cellStyle name="ปกติ 8 2 2 2 4 2 5 2 4 3" xfId="14640" xr:uid="{00000000-0005-0000-0000-0000A0450000}"/>
    <cellStyle name="ปกติ 8 2 2 2 4 2 5 2 5" xfId="21918" xr:uid="{00000000-0005-0000-0000-0000A1450000}"/>
    <cellStyle name="ปกติ 8 2 2 2 4 2 5 3" xfId="3674" xr:uid="{00000000-0005-0000-0000-0000A2450000}"/>
    <cellStyle name="ปกติ 8 2 2 2 4 2 5 3 2" xfId="6068" xr:uid="{00000000-0005-0000-0000-0000A3450000}"/>
    <cellStyle name="ปกติ 8 2 2 2 4 2 5 3 2 2" xfId="12022" xr:uid="{00000000-0005-0000-0000-0000A4450000}"/>
    <cellStyle name="ปกติ 8 2 2 2 4 2 5 3 2 2 2" xfId="19980" xr:uid="{00000000-0005-0000-0000-0000A5450000}"/>
    <cellStyle name="ปกติ 8 2 2 2 4 2 5 3 2 3" xfId="15571" xr:uid="{00000000-0005-0000-0000-0000A6450000}"/>
    <cellStyle name="ปกติ 8 2 2 2 4 2 5 3 3" xfId="9050" xr:uid="{00000000-0005-0000-0000-0000A7450000}"/>
    <cellStyle name="ปกติ 8 2 2 2 4 2 5 3 3 2" xfId="17466" xr:uid="{00000000-0005-0000-0000-0000A8450000}"/>
    <cellStyle name="ปกติ 8 2 2 2 4 2 5 3 4" xfId="10162" xr:uid="{00000000-0005-0000-0000-0000A9450000}"/>
    <cellStyle name="ปกติ 8 2 2 2 4 2 5 3 4 2" xfId="18140" xr:uid="{00000000-0005-0000-0000-0000AA450000}"/>
    <cellStyle name="ปกติ 8 2 2 2 4 2 5 3 5" xfId="13727" xr:uid="{00000000-0005-0000-0000-0000AB450000}"/>
    <cellStyle name="ปกติ 8 2 2 2 4 2 5 4" xfId="7508" xr:uid="{00000000-0005-0000-0000-0000AC450000}"/>
    <cellStyle name="ปกติ 8 2 2 2 4 2 5 4 2" xfId="12961" xr:uid="{00000000-0005-0000-0000-0000AD450000}"/>
    <cellStyle name="ปกติ 8 2 2 2 4 2 5 4 2 2" xfId="20912" xr:uid="{00000000-0005-0000-0000-0000AE450000}"/>
    <cellStyle name="ปกติ 8 2 2 2 4 2 5 4 3" xfId="16505" xr:uid="{00000000-0005-0000-0000-0000AF450000}"/>
    <cellStyle name="ปกติ 8 2 2 2 4 2 5 5" xfId="5043" xr:uid="{00000000-0005-0000-0000-0000B0450000}"/>
    <cellStyle name="ปกติ 8 2 2 2 4 2 5 5 2" xfId="11080" xr:uid="{00000000-0005-0000-0000-0000B1450000}"/>
    <cellStyle name="ปกติ 8 2 2 2 4 2 5 5 2 2" xfId="19048" xr:uid="{00000000-0005-0000-0000-0000B2450000}"/>
    <cellStyle name="ปกติ 8 2 2 2 4 2 5 5 3" xfId="14639" xr:uid="{00000000-0005-0000-0000-0000B3450000}"/>
    <cellStyle name="ปกติ 8 2 2 2 4 2 5 6" xfId="21917" xr:uid="{00000000-0005-0000-0000-0000B4450000}"/>
    <cellStyle name="ปกติ 8 2 2 2 4 2 6" xfId="3675" xr:uid="{00000000-0005-0000-0000-0000B5450000}"/>
    <cellStyle name="ปกติ 8 2 2 2 4 2 6 2" xfId="3676" xr:uid="{00000000-0005-0000-0000-0000B6450000}"/>
    <cellStyle name="ปกติ 8 2 2 2 4 2 6 2 2" xfId="3677" xr:uid="{00000000-0005-0000-0000-0000B7450000}"/>
    <cellStyle name="ปกติ 8 2 2 2 4 2 6 2 2 2" xfId="6071" xr:uid="{00000000-0005-0000-0000-0000B8450000}"/>
    <cellStyle name="ปกติ 8 2 2 2 4 2 6 2 2 2 2" xfId="12025" xr:uid="{00000000-0005-0000-0000-0000B9450000}"/>
    <cellStyle name="ปกติ 8 2 2 2 4 2 6 2 2 2 2 2" xfId="19983" xr:uid="{00000000-0005-0000-0000-0000BA450000}"/>
    <cellStyle name="ปกติ 8 2 2 2 4 2 6 2 2 2 3" xfId="15574" xr:uid="{00000000-0005-0000-0000-0000BB450000}"/>
    <cellStyle name="ปกติ 8 2 2 2 4 2 6 2 2 3" xfId="9051" xr:uid="{00000000-0005-0000-0000-0000BC450000}"/>
    <cellStyle name="ปกติ 8 2 2 2 4 2 6 2 2 3 2" xfId="17467" xr:uid="{00000000-0005-0000-0000-0000BD450000}"/>
    <cellStyle name="ปกติ 8 2 2 2 4 2 6 2 2 4" xfId="10163" xr:uid="{00000000-0005-0000-0000-0000BE450000}"/>
    <cellStyle name="ปกติ 8 2 2 2 4 2 6 2 2 4 2" xfId="18141" xr:uid="{00000000-0005-0000-0000-0000BF450000}"/>
    <cellStyle name="ปกติ 8 2 2 2 4 2 6 2 2 5" xfId="13728" xr:uid="{00000000-0005-0000-0000-0000C0450000}"/>
    <cellStyle name="ปกติ 8 2 2 2 4 2 6 2 3" xfId="7511" xr:uid="{00000000-0005-0000-0000-0000C1450000}"/>
    <cellStyle name="ปกติ 8 2 2 2 4 2 6 2 3 2" xfId="12964" xr:uid="{00000000-0005-0000-0000-0000C2450000}"/>
    <cellStyle name="ปกติ 8 2 2 2 4 2 6 2 3 2 2" xfId="20915" xr:uid="{00000000-0005-0000-0000-0000C3450000}"/>
    <cellStyle name="ปกติ 8 2 2 2 4 2 6 2 3 3" xfId="16508" xr:uid="{00000000-0005-0000-0000-0000C4450000}"/>
    <cellStyle name="ปกติ 8 2 2 2 4 2 6 2 4" xfId="5046" xr:uid="{00000000-0005-0000-0000-0000C5450000}"/>
    <cellStyle name="ปกติ 8 2 2 2 4 2 6 2 4 2" xfId="11083" xr:uid="{00000000-0005-0000-0000-0000C6450000}"/>
    <cellStyle name="ปกติ 8 2 2 2 4 2 6 2 4 2 2" xfId="19051" xr:uid="{00000000-0005-0000-0000-0000C7450000}"/>
    <cellStyle name="ปกติ 8 2 2 2 4 2 6 2 4 3" xfId="14642" xr:uid="{00000000-0005-0000-0000-0000C8450000}"/>
    <cellStyle name="ปกติ 8 2 2 2 4 2 6 2 5" xfId="21920" xr:uid="{00000000-0005-0000-0000-0000C9450000}"/>
    <cellStyle name="ปกติ 8 2 2 2 4 2 6 3" xfId="3678" xr:uid="{00000000-0005-0000-0000-0000CA450000}"/>
    <cellStyle name="ปกติ 8 2 2 2 4 2 6 3 2" xfId="6070" xr:uid="{00000000-0005-0000-0000-0000CB450000}"/>
    <cellStyle name="ปกติ 8 2 2 2 4 2 6 3 2 2" xfId="12024" xr:uid="{00000000-0005-0000-0000-0000CC450000}"/>
    <cellStyle name="ปกติ 8 2 2 2 4 2 6 3 2 2 2" xfId="19982" xr:uid="{00000000-0005-0000-0000-0000CD450000}"/>
    <cellStyle name="ปกติ 8 2 2 2 4 2 6 3 2 3" xfId="15573" xr:uid="{00000000-0005-0000-0000-0000CE450000}"/>
    <cellStyle name="ปกติ 8 2 2 2 4 2 6 3 3" xfId="9052" xr:uid="{00000000-0005-0000-0000-0000CF450000}"/>
    <cellStyle name="ปกติ 8 2 2 2 4 2 6 3 3 2" xfId="17468" xr:uid="{00000000-0005-0000-0000-0000D0450000}"/>
    <cellStyle name="ปกติ 8 2 2 2 4 2 6 3 4" xfId="10164" xr:uid="{00000000-0005-0000-0000-0000D1450000}"/>
    <cellStyle name="ปกติ 8 2 2 2 4 2 6 3 4 2" xfId="18142" xr:uid="{00000000-0005-0000-0000-0000D2450000}"/>
    <cellStyle name="ปกติ 8 2 2 2 4 2 6 3 5" xfId="13729" xr:uid="{00000000-0005-0000-0000-0000D3450000}"/>
    <cellStyle name="ปกติ 8 2 2 2 4 2 6 4" xfId="7510" xr:uid="{00000000-0005-0000-0000-0000D4450000}"/>
    <cellStyle name="ปกติ 8 2 2 2 4 2 6 4 2" xfId="12963" xr:uid="{00000000-0005-0000-0000-0000D5450000}"/>
    <cellStyle name="ปกติ 8 2 2 2 4 2 6 4 2 2" xfId="20914" xr:uid="{00000000-0005-0000-0000-0000D6450000}"/>
    <cellStyle name="ปกติ 8 2 2 2 4 2 6 4 3" xfId="16507" xr:uid="{00000000-0005-0000-0000-0000D7450000}"/>
    <cellStyle name="ปกติ 8 2 2 2 4 2 6 5" xfId="5045" xr:uid="{00000000-0005-0000-0000-0000D8450000}"/>
    <cellStyle name="ปกติ 8 2 2 2 4 2 6 5 2" xfId="11082" xr:uid="{00000000-0005-0000-0000-0000D9450000}"/>
    <cellStyle name="ปกติ 8 2 2 2 4 2 6 5 2 2" xfId="19050" xr:uid="{00000000-0005-0000-0000-0000DA450000}"/>
    <cellStyle name="ปกติ 8 2 2 2 4 2 6 5 3" xfId="14641" xr:uid="{00000000-0005-0000-0000-0000DB450000}"/>
    <cellStyle name="ปกติ 8 2 2 2 4 2 6 6" xfId="21919" xr:uid="{00000000-0005-0000-0000-0000DC450000}"/>
    <cellStyle name="ปกติ 8 2 2 2 4 2 7" xfId="3679" xr:uid="{00000000-0005-0000-0000-0000DD450000}"/>
    <cellStyle name="ปกติ 8 2 2 2 4 2 7 2" xfId="3680" xr:uid="{00000000-0005-0000-0000-0000DE450000}"/>
    <cellStyle name="ปกติ 8 2 2 2 4 2 7 2 2" xfId="6072" xr:uid="{00000000-0005-0000-0000-0000DF450000}"/>
    <cellStyle name="ปกติ 8 2 2 2 4 2 7 2 2 2" xfId="12026" xr:uid="{00000000-0005-0000-0000-0000E0450000}"/>
    <cellStyle name="ปกติ 8 2 2 2 4 2 7 2 2 2 2" xfId="19984" xr:uid="{00000000-0005-0000-0000-0000E1450000}"/>
    <cellStyle name="ปกติ 8 2 2 2 4 2 7 2 2 3" xfId="15575" xr:uid="{00000000-0005-0000-0000-0000E2450000}"/>
    <cellStyle name="ปกติ 8 2 2 2 4 2 7 2 3" xfId="9053" xr:uid="{00000000-0005-0000-0000-0000E3450000}"/>
    <cellStyle name="ปกติ 8 2 2 2 4 2 7 2 3 2" xfId="17469" xr:uid="{00000000-0005-0000-0000-0000E4450000}"/>
    <cellStyle name="ปกติ 8 2 2 2 4 2 7 2 4" xfId="10165" xr:uid="{00000000-0005-0000-0000-0000E5450000}"/>
    <cellStyle name="ปกติ 8 2 2 2 4 2 7 2 4 2" xfId="18143" xr:uid="{00000000-0005-0000-0000-0000E6450000}"/>
    <cellStyle name="ปกติ 8 2 2 2 4 2 7 2 5" xfId="13730" xr:uid="{00000000-0005-0000-0000-0000E7450000}"/>
    <cellStyle name="ปกติ 8 2 2 2 4 2 7 3" xfId="7512" xr:uid="{00000000-0005-0000-0000-0000E8450000}"/>
    <cellStyle name="ปกติ 8 2 2 2 4 2 7 3 2" xfId="12965" xr:uid="{00000000-0005-0000-0000-0000E9450000}"/>
    <cellStyle name="ปกติ 8 2 2 2 4 2 7 3 2 2" xfId="20916" xr:uid="{00000000-0005-0000-0000-0000EA450000}"/>
    <cellStyle name="ปกติ 8 2 2 2 4 2 7 3 3" xfId="16509" xr:uid="{00000000-0005-0000-0000-0000EB450000}"/>
    <cellStyle name="ปกติ 8 2 2 2 4 2 7 4" xfId="5047" xr:uid="{00000000-0005-0000-0000-0000EC450000}"/>
    <cellStyle name="ปกติ 8 2 2 2 4 2 7 4 2" xfId="11084" xr:uid="{00000000-0005-0000-0000-0000ED450000}"/>
    <cellStyle name="ปกติ 8 2 2 2 4 2 7 4 2 2" xfId="19052" xr:uid="{00000000-0005-0000-0000-0000EE450000}"/>
    <cellStyle name="ปกติ 8 2 2 2 4 2 7 4 3" xfId="14643" xr:uid="{00000000-0005-0000-0000-0000EF450000}"/>
    <cellStyle name="ปกติ 8 2 2 2 4 2 7 5" xfId="21921" xr:uid="{00000000-0005-0000-0000-0000F0450000}"/>
    <cellStyle name="ปกติ 8 2 2 2 4 2 8" xfId="3681" xr:uid="{00000000-0005-0000-0000-0000F1450000}"/>
    <cellStyle name="ปกติ 8 2 2 2 4 2 8 2" xfId="6055" xr:uid="{00000000-0005-0000-0000-0000F2450000}"/>
    <cellStyle name="ปกติ 8 2 2 2 4 2 8 2 2" xfId="12009" xr:uid="{00000000-0005-0000-0000-0000F3450000}"/>
    <cellStyle name="ปกติ 8 2 2 2 4 2 8 2 2 2" xfId="19967" xr:uid="{00000000-0005-0000-0000-0000F4450000}"/>
    <cellStyle name="ปกติ 8 2 2 2 4 2 8 2 3" xfId="15558" xr:uid="{00000000-0005-0000-0000-0000F5450000}"/>
    <cellStyle name="ปกติ 8 2 2 2 4 2 8 3" xfId="9054" xr:uid="{00000000-0005-0000-0000-0000F6450000}"/>
    <cellStyle name="ปกติ 8 2 2 2 4 2 8 3 2" xfId="17470" xr:uid="{00000000-0005-0000-0000-0000F7450000}"/>
    <cellStyle name="ปกติ 8 2 2 2 4 2 8 4" xfId="10166" xr:uid="{00000000-0005-0000-0000-0000F8450000}"/>
    <cellStyle name="ปกติ 8 2 2 2 4 2 8 4 2" xfId="18144" xr:uid="{00000000-0005-0000-0000-0000F9450000}"/>
    <cellStyle name="ปกติ 8 2 2 2 4 2 8 5" xfId="13731" xr:uid="{00000000-0005-0000-0000-0000FA450000}"/>
    <cellStyle name="ปกติ 8 2 2 2 4 2 9" xfId="7495" xr:uid="{00000000-0005-0000-0000-0000FB450000}"/>
    <cellStyle name="ปกติ 8 2 2 2 4 2 9 2" xfId="12948" xr:uid="{00000000-0005-0000-0000-0000FC450000}"/>
    <cellStyle name="ปกติ 8 2 2 2 4 2 9 2 2" xfId="20899" xr:uid="{00000000-0005-0000-0000-0000FD450000}"/>
    <cellStyle name="ปกติ 8 2 2 2 4 2 9 3" xfId="16492" xr:uid="{00000000-0005-0000-0000-0000FE450000}"/>
    <cellStyle name="ปกติ 8 2 2 2 4 3" xfId="3682" xr:uid="{00000000-0005-0000-0000-0000FF450000}"/>
    <cellStyle name="ปกติ 8 2 2 2 4 3 2" xfId="3683" xr:uid="{00000000-0005-0000-0000-000000460000}"/>
    <cellStyle name="ปกติ 8 2 2 2 4 3 2 2" xfId="3684" xr:uid="{00000000-0005-0000-0000-000001460000}"/>
    <cellStyle name="ปกติ 8 2 2 2 4 3 2 2 2" xfId="3685" xr:uid="{00000000-0005-0000-0000-000002460000}"/>
    <cellStyle name="ปกติ 8 2 2 2 4 3 2 2 2 2" xfId="6075" xr:uid="{00000000-0005-0000-0000-000003460000}"/>
    <cellStyle name="ปกติ 8 2 2 2 4 3 2 2 2 2 2" xfId="12029" xr:uid="{00000000-0005-0000-0000-000004460000}"/>
    <cellStyle name="ปกติ 8 2 2 2 4 3 2 2 2 2 2 2" xfId="19987" xr:uid="{00000000-0005-0000-0000-000005460000}"/>
    <cellStyle name="ปกติ 8 2 2 2 4 3 2 2 2 2 3" xfId="15578" xr:uid="{00000000-0005-0000-0000-000006460000}"/>
    <cellStyle name="ปกติ 8 2 2 2 4 3 2 2 2 3" xfId="9055" xr:uid="{00000000-0005-0000-0000-000007460000}"/>
    <cellStyle name="ปกติ 8 2 2 2 4 3 2 2 2 3 2" xfId="17471" xr:uid="{00000000-0005-0000-0000-000008460000}"/>
    <cellStyle name="ปกติ 8 2 2 2 4 3 2 2 2 4" xfId="10167" xr:uid="{00000000-0005-0000-0000-000009460000}"/>
    <cellStyle name="ปกติ 8 2 2 2 4 3 2 2 2 4 2" xfId="18145" xr:uid="{00000000-0005-0000-0000-00000A460000}"/>
    <cellStyle name="ปกติ 8 2 2 2 4 3 2 2 2 5" xfId="13732" xr:uid="{00000000-0005-0000-0000-00000B460000}"/>
    <cellStyle name="ปกติ 8 2 2 2 4 3 2 2 3" xfId="7515" xr:uid="{00000000-0005-0000-0000-00000C460000}"/>
    <cellStyle name="ปกติ 8 2 2 2 4 3 2 2 3 2" xfId="12968" xr:uid="{00000000-0005-0000-0000-00000D460000}"/>
    <cellStyle name="ปกติ 8 2 2 2 4 3 2 2 3 2 2" xfId="20919" xr:uid="{00000000-0005-0000-0000-00000E460000}"/>
    <cellStyle name="ปกติ 8 2 2 2 4 3 2 2 3 3" xfId="16512" xr:uid="{00000000-0005-0000-0000-00000F460000}"/>
    <cellStyle name="ปกติ 8 2 2 2 4 3 2 2 4" xfId="5050" xr:uid="{00000000-0005-0000-0000-000010460000}"/>
    <cellStyle name="ปกติ 8 2 2 2 4 3 2 2 4 2" xfId="11087" xr:uid="{00000000-0005-0000-0000-000011460000}"/>
    <cellStyle name="ปกติ 8 2 2 2 4 3 2 2 4 2 2" xfId="19055" xr:uid="{00000000-0005-0000-0000-000012460000}"/>
    <cellStyle name="ปกติ 8 2 2 2 4 3 2 2 4 3" xfId="14646" xr:uid="{00000000-0005-0000-0000-000013460000}"/>
    <cellStyle name="ปกติ 8 2 2 2 4 3 2 2 5" xfId="21924" xr:uid="{00000000-0005-0000-0000-000014460000}"/>
    <cellStyle name="ปกติ 8 2 2 2 4 3 2 3" xfId="3686" xr:uid="{00000000-0005-0000-0000-000015460000}"/>
    <cellStyle name="ปกติ 8 2 2 2 4 3 2 3 2" xfId="6074" xr:uid="{00000000-0005-0000-0000-000016460000}"/>
    <cellStyle name="ปกติ 8 2 2 2 4 3 2 3 2 2" xfId="12028" xr:uid="{00000000-0005-0000-0000-000017460000}"/>
    <cellStyle name="ปกติ 8 2 2 2 4 3 2 3 2 2 2" xfId="19986" xr:uid="{00000000-0005-0000-0000-000018460000}"/>
    <cellStyle name="ปกติ 8 2 2 2 4 3 2 3 2 3" xfId="15577" xr:uid="{00000000-0005-0000-0000-000019460000}"/>
    <cellStyle name="ปกติ 8 2 2 2 4 3 2 3 3" xfId="9056" xr:uid="{00000000-0005-0000-0000-00001A460000}"/>
    <cellStyle name="ปกติ 8 2 2 2 4 3 2 3 3 2" xfId="17472" xr:uid="{00000000-0005-0000-0000-00001B460000}"/>
    <cellStyle name="ปกติ 8 2 2 2 4 3 2 3 4" xfId="10168" xr:uid="{00000000-0005-0000-0000-00001C460000}"/>
    <cellStyle name="ปกติ 8 2 2 2 4 3 2 3 4 2" xfId="18146" xr:uid="{00000000-0005-0000-0000-00001D460000}"/>
    <cellStyle name="ปกติ 8 2 2 2 4 3 2 3 5" xfId="13733" xr:uid="{00000000-0005-0000-0000-00001E460000}"/>
    <cellStyle name="ปกติ 8 2 2 2 4 3 2 4" xfId="7514" xr:uid="{00000000-0005-0000-0000-00001F460000}"/>
    <cellStyle name="ปกติ 8 2 2 2 4 3 2 4 2" xfId="12967" xr:uid="{00000000-0005-0000-0000-000020460000}"/>
    <cellStyle name="ปกติ 8 2 2 2 4 3 2 4 2 2" xfId="20918" xr:uid="{00000000-0005-0000-0000-000021460000}"/>
    <cellStyle name="ปกติ 8 2 2 2 4 3 2 4 3" xfId="16511" xr:uid="{00000000-0005-0000-0000-000022460000}"/>
    <cellStyle name="ปกติ 8 2 2 2 4 3 2 5" xfId="5049" xr:uid="{00000000-0005-0000-0000-000023460000}"/>
    <cellStyle name="ปกติ 8 2 2 2 4 3 2 5 2" xfId="11086" xr:uid="{00000000-0005-0000-0000-000024460000}"/>
    <cellStyle name="ปกติ 8 2 2 2 4 3 2 5 2 2" xfId="19054" xr:uid="{00000000-0005-0000-0000-000025460000}"/>
    <cellStyle name="ปกติ 8 2 2 2 4 3 2 5 3" xfId="14645" xr:uid="{00000000-0005-0000-0000-000026460000}"/>
    <cellStyle name="ปกติ 8 2 2 2 4 3 2 6" xfId="21923" xr:uid="{00000000-0005-0000-0000-000027460000}"/>
    <cellStyle name="ปกติ 8 2 2 2 4 3 3" xfId="3687" xr:uid="{00000000-0005-0000-0000-000028460000}"/>
    <cellStyle name="ปกติ 8 2 2 2 4 3 3 2" xfId="3688" xr:uid="{00000000-0005-0000-0000-000029460000}"/>
    <cellStyle name="ปกติ 8 2 2 2 4 3 3 2 2" xfId="6076" xr:uid="{00000000-0005-0000-0000-00002A460000}"/>
    <cellStyle name="ปกติ 8 2 2 2 4 3 3 2 2 2" xfId="12030" xr:uid="{00000000-0005-0000-0000-00002B460000}"/>
    <cellStyle name="ปกติ 8 2 2 2 4 3 3 2 2 2 2" xfId="19988" xr:uid="{00000000-0005-0000-0000-00002C460000}"/>
    <cellStyle name="ปกติ 8 2 2 2 4 3 3 2 2 3" xfId="15579" xr:uid="{00000000-0005-0000-0000-00002D460000}"/>
    <cellStyle name="ปกติ 8 2 2 2 4 3 3 2 3" xfId="9057" xr:uid="{00000000-0005-0000-0000-00002E460000}"/>
    <cellStyle name="ปกติ 8 2 2 2 4 3 3 2 3 2" xfId="17473" xr:uid="{00000000-0005-0000-0000-00002F460000}"/>
    <cellStyle name="ปกติ 8 2 2 2 4 3 3 2 4" xfId="10169" xr:uid="{00000000-0005-0000-0000-000030460000}"/>
    <cellStyle name="ปกติ 8 2 2 2 4 3 3 2 4 2" xfId="18147" xr:uid="{00000000-0005-0000-0000-000031460000}"/>
    <cellStyle name="ปกติ 8 2 2 2 4 3 3 2 5" xfId="13734" xr:uid="{00000000-0005-0000-0000-000032460000}"/>
    <cellStyle name="ปกติ 8 2 2 2 4 3 3 3" xfId="7516" xr:uid="{00000000-0005-0000-0000-000033460000}"/>
    <cellStyle name="ปกติ 8 2 2 2 4 3 3 3 2" xfId="12969" xr:uid="{00000000-0005-0000-0000-000034460000}"/>
    <cellStyle name="ปกติ 8 2 2 2 4 3 3 3 2 2" xfId="20920" xr:uid="{00000000-0005-0000-0000-000035460000}"/>
    <cellStyle name="ปกติ 8 2 2 2 4 3 3 3 3" xfId="16513" xr:uid="{00000000-0005-0000-0000-000036460000}"/>
    <cellStyle name="ปกติ 8 2 2 2 4 3 3 4" xfId="5051" xr:uid="{00000000-0005-0000-0000-000037460000}"/>
    <cellStyle name="ปกติ 8 2 2 2 4 3 3 4 2" xfId="11088" xr:uid="{00000000-0005-0000-0000-000038460000}"/>
    <cellStyle name="ปกติ 8 2 2 2 4 3 3 4 2 2" xfId="19056" xr:uid="{00000000-0005-0000-0000-000039460000}"/>
    <cellStyle name="ปกติ 8 2 2 2 4 3 3 4 3" xfId="14647" xr:uid="{00000000-0005-0000-0000-00003A460000}"/>
    <cellStyle name="ปกติ 8 2 2 2 4 3 3 5" xfId="21925" xr:uid="{00000000-0005-0000-0000-00003B460000}"/>
    <cellStyle name="ปกติ 8 2 2 2 4 3 4" xfId="3689" xr:uid="{00000000-0005-0000-0000-00003C460000}"/>
    <cellStyle name="ปกติ 8 2 2 2 4 3 4 2" xfId="6073" xr:uid="{00000000-0005-0000-0000-00003D460000}"/>
    <cellStyle name="ปกติ 8 2 2 2 4 3 4 2 2" xfId="12027" xr:uid="{00000000-0005-0000-0000-00003E460000}"/>
    <cellStyle name="ปกติ 8 2 2 2 4 3 4 2 2 2" xfId="19985" xr:uid="{00000000-0005-0000-0000-00003F460000}"/>
    <cellStyle name="ปกติ 8 2 2 2 4 3 4 2 3" xfId="15576" xr:uid="{00000000-0005-0000-0000-000040460000}"/>
    <cellStyle name="ปกติ 8 2 2 2 4 3 4 3" xfId="9058" xr:uid="{00000000-0005-0000-0000-000041460000}"/>
    <cellStyle name="ปกติ 8 2 2 2 4 3 4 3 2" xfId="17474" xr:uid="{00000000-0005-0000-0000-000042460000}"/>
    <cellStyle name="ปกติ 8 2 2 2 4 3 4 4" xfId="10170" xr:uid="{00000000-0005-0000-0000-000043460000}"/>
    <cellStyle name="ปกติ 8 2 2 2 4 3 4 4 2" xfId="18148" xr:uid="{00000000-0005-0000-0000-000044460000}"/>
    <cellStyle name="ปกติ 8 2 2 2 4 3 4 5" xfId="13735" xr:uid="{00000000-0005-0000-0000-000045460000}"/>
    <cellStyle name="ปกติ 8 2 2 2 4 3 5" xfId="7513" xr:uid="{00000000-0005-0000-0000-000046460000}"/>
    <cellStyle name="ปกติ 8 2 2 2 4 3 5 2" xfId="12966" xr:uid="{00000000-0005-0000-0000-000047460000}"/>
    <cellStyle name="ปกติ 8 2 2 2 4 3 5 2 2" xfId="20917" xr:uid="{00000000-0005-0000-0000-000048460000}"/>
    <cellStyle name="ปกติ 8 2 2 2 4 3 5 3" xfId="16510" xr:uid="{00000000-0005-0000-0000-000049460000}"/>
    <cellStyle name="ปกติ 8 2 2 2 4 3 6" xfId="5048" xr:uid="{00000000-0005-0000-0000-00004A460000}"/>
    <cellStyle name="ปกติ 8 2 2 2 4 3 6 2" xfId="11085" xr:uid="{00000000-0005-0000-0000-00004B460000}"/>
    <cellStyle name="ปกติ 8 2 2 2 4 3 6 2 2" xfId="19053" xr:uid="{00000000-0005-0000-0000-00004C460000}"/>
    <cellStyle name="ปกติ 8 2 2 2 4 3 6 3" xfId="14644" xr:uid="{00000000-0005-0000-0000-00004D460000}"/>
    <cellStyle name="ปกติ 8 2 2 2 4 3 7" xfId="21922" xr:uid="{00000000-0005-0000-0000-00004E460000}"/>
    <cellStyle name="ปกติ 8 2 2 2 4 4" xfId="3690" xr:uid="{00000000-0005-0000-0000-00004F460000}"/>
    <cellStyle name="ปกติ 8 2 2 2 4 4 2" xfId="3691" xr:uid="{00000000-0005-0000-0000-000050460000}"/>
    <cellStyle name="ปกติ 8 2 2 2 4 4 2 2" xfId="3692" xr:uid="{00000000-0005-0000-0000-000051460000}"/>
    <cellStyle name="ปกติ 8 2 2 2 4 4 2 2 2" xfId="3693" xr:uid="{00000000-0005-0000-0000-000052460000}"/>
    <cellStyle name="ปกติ 8 2 2 2 4 4 2 2 2 2" xfId="6079" xr:uid="{00000000-0005-0000-0000-000053460000}"/>
    <cellStyle name="ปกติ 8 2 2 2 4 4 2 2 2 2 2" xfId="12033" xr:uid="{00000000-0005-0000-0000-000054460000}"/>
    <cellStyle name="ปกติ 8 2 2 2 4 4 2 2 2 2 2 2" xfId="19991" xr:uid="{00000000-0005-0000-0000-000055460000}"/>
    <cellStyle name="ปกติ 8 2 2 2 4 4 2 2 2 2 3" xfId="15582" xr:uid="{00000000-0005-0000-0000-000056460000}"/>
    <cellStyle name="ปกติ 8 2 2 2 4 4 2 2 2 3" xfId="9059" xr:uid="{00000000-0005-0000-0000-000057460000}"/>
    <cellStyle name="ปกติ 8 2 2 2 4 4 2 2 2 3 2" xfId="17475" xr:uid="{00000000-0005-0000-0000-000058460000}"/>
    <cellStyle name="ปกติ 8 2 2 2 4 4 2 2 2 4" xfId="10171" xr:uid="{00000000-0005-0000-0000-000059460000}"/>
    <cellStyle name="ปกติ 8 2 2 2 4 4 2 2 2 4 2" xfId="18149" xr:uid="{00000000-0005-0000-0000-00005A460000}"/>
    <cellStyle name="ปกติ 8 2 2 2 4 4 2 2 2 5" xfId="13736" xr:uid="{00000000-0005-0000-0000-00005B460000}"/>
    <cellStyle name="ปกติ 8 2 2 2 4 4 2 2 3" xfId="7519" xr:uid="{00000000-0005-0000-0000-00005C460000}"/>
    <cellStyle name="ปกติ 8 2 2 2 4 4 2 2 3 2" xfId="12972" xr:uid="{00000000-0005-0000-0000-00005D460000}"/>
    <cellStyle name="ปกติ 8 2 2 2 4 4 2 2 3 2 2" xfId="20923" xr:uid="{00000000-0005-0000-0000-00005E460000}"/>
    <cellStyle name="ปกติ 8 2 2 2 4 4 2 2 3 3" xfId="16516" xr:uid="{00000000-0005-0000-0000-00005F460000}"/>
    <cellStyle name="ปกติ 8 2 2 2 4 4 2 2 4" xfId="5054" xr:uid="{00000000-0005-0000-0000-000060460000}"/>
    <cellStyle name="ปกติ 8 2 2 2 4 4 2 2 4 2" xfId="11091" xr:uid="{00000000-0005-0000-0000-000061460000}"/>
    <cellStyle name="ปกติ 8 2 2 2 4 4 2 2 4 2 2" xfId="19059" xr:uid="{00000000-0005-0000-0000-000062460000}"/>
    <cellStyle name="ปกติ 8 2 2 2 4 4 2 2 4 3" xfId="14650" xr:uid="{00000000-0005-0000-0000-000063460000}"/>
    <cellStyle name="ปกติ 8 2 2 2 4 4 2 2 5" xfId="21928" xr:uid="{00000000-0005-0000-0000-000064460000}"/>
    <cellStyle name="ปกติ 8 2 2 2 4 4 2 3" xfId="3694" xr:uid="{00000000-0005-0000-0000-000065460000}"/>
    <cellStyle name="ปกติ 8 2 2 2 4 4 2 3 2" xfId="6078" xr:uid="{00000000-0005-0000-0000-000066460000}"/>
    <cellStyle name="ปกติ 8 2 2 2 4 4 2 3 2 2" xfId="12032" xr:uid="{00000000-0005-0000-0000-000067460000}"/>
    <cellStyle name="ปกติ 8 2 2 2 4 4 2 3 2 2 2" xfId="19990" xr:uid="{00000000-0005-0000-0000-000068460000}"/>
    <cellStyle name="ปกติ 8 2 2 2 4 4 2 3 2 3" xfId="15581" xr:uid="{00000000-0005-0000-0000-000069460000}"/>
    <cellStyle name="ปกติ 8 2 2 2 4 4 2 3 3" xfId="9060" xr:uid="{00000000-0005-0000-0000-00006A460000}"/>
    <cellStyle name="ปกติ 8 2 2 2 4 4 2 3 3 2" xfId="17476" xr:uid="{00000000-0005-0000-0000-00006B460000}"/>
    <cellStyle name="ปกติ 8 2 2 2 4 4 2 3 4" xfId="10172" xr:uid="{00000000-0005-0000-0000-00006C460000}"/>
    <cellStyle name="ปกติ 8 2 2 2 4 4 2 3 4 2" xfId="18150" xr:uid="{00000000-0005-0000-0000-00006D460000}"/>
    <cellStyle name="ปกติ 8 2 2 2 4 4 2 3 5" xfId="13737" xr:uid="{00000000-0005-0000-0000-00006E460000}"/>
    <cellStyle name="ปกติ 8 2 2 2 4 4 2 4" xfId="7518" xr:uid="{00000000-0005-0000-0000-00006F460000}"/>
    <cellStyle name="ปกติ 8 2 2 2 4 4 2 4 2" xfId="12971" xr:uid="{00000000-0005-0000-0000-000070460000}"/>
    <cellStyle name="ปกติ 8 2 2 2 4 4 2 4 2 2" xfId="20922" xr:uid="{00000000-0005-0000-0000-000071460000}"/>
    <cellStyle name="ปกติ 8 2 2 2 4 4 2 4 3" xfId="16515" xr:uid="{00000000-0005-0000-0000-000072460000}"/>
    <cellStyle name="ปกติ 8 2 2 2 4 4 2 5" xfId="5053" xr:uid="{00000000-0005-0000-0000-000073460000}"/>
    <cellStyle name="ปกติ 8 2 2 2 4 4 2 5 2" xfId="11090" xr:uid="{00000000-0005-0000-0000-000074460000}"/>
    <cellStyle name="ปกติ 8 2 2 2 4 4 2 5 2 2" xfId="19058" xr:uid="{00000000-0005-0000-0000-000075460000}"/>
    <cellStyle name="ปกติ 8 2 2 2 4 4 2 5 3" xfId="14649" xr:uid="{00000000-0005-0000-0000-000076460000}"/>
    <cellStyle name="ปกติ 8 2 2 2 4 4 2 6" xfId="21927" xr:uid="{00000000-0005-0000-0000-000077460000}"/>
    <cellStyle name="ปกติ 8 2 2 2 4 4 3" xfId="3695" xr:uid="{00000000-0005-0000-0000-000078460000}"/>
    <cellStyle name="ปกติ 8 2 2 2 4 4 3 2" xfId="3696" xr:uid="{00000000-0005-0000-0000-000079460000}"/>
    <cellStyle name="ปกติ 8 2 2 2 4 4 3 2 2" xfId="6080" xr:uid="{00000000-0005-0000-0000-00007A460000}"/>
    <cellStyle name="ปกติ 8 2 2 2 4 4 3 2 2 2" xfId="12034" xr:uid="{00000000-0005-0000-0000-00007B460000}"/>
    <cellStyle name="ปกติ 8 2 2 2 4 4 3 2 2 2 2" xfId="19992" xr:uid="{00000000-0005-0000-0000-00007C460000}"/>
    <cellStyle name="ปกติ 8 2 2 2 4 4 3 2 2 3" xfId="15583" xr:uid="{00000000-0005-0000-0000-00007D460000}"/>
    <cellStyle name="ปกติ 8 2 2 2 4 4 3 2 3" xfId="9061" xr:uid="{00000000-0005-0000-0000-00007E460000}"/>
    <cellStyle name="ปกติ 8 2 2 2 4 4 3 2 3 2" xfId="17477" xr:uid="{00000000-0005-0000-0000-00007F460000}"/>
    <cellStyle name="ปกติ 8 2 2 2 4 4 3 2 4" xfId="10173" xr:uid="{00000000-0005-0000-0000-000080460000}"/>
    <cellStyle name="ปกติ 8 2 2 2 4 4 3 2 4 2" xfId="18151" xr:uid="{00000000-0005-0000-0000-000081460000}"/>
    <cellStyle name="ปกติ 8 2 2 2 4 4 3 2 5" xfId="13738" xr:uid="{00000000-0005-0000-0000-000082460000}"/>
    <cellStyle name="ปกติ 8 2 2 2 4 4 3 3" xfId="7520" xr:uid="{00000000-0005-0000-0000-000083460000}"/>
    <cellStyle name="ปกติ 8 2 2 2 4 4 3 3 2" xfId="12973" xr:uid="{00000000-0005-0000-0000-000084460000}"/>
    <cellStyle name="ปกติ 8 2 2 2 4 4 3 3 2 2" xfId="20924" xr:uid="{00000000-0005-0000-0000-000085460000}"/>
    <cellStyle name="ปกติ 8 2 2 2 4 4 3 3 3" xfId="16517" xr:uid="{00000000-0005-0000-0000-000086460000}"/>
    <cellStyle name="ปกติ 8 2 2 2 4 4 3 4" xfId="5055" xr:uid="{00000000-0005-0000-0000-000087460000}"/>
    <cellStyle name="ปกติ 8 2 2 2 4 4 3 4 2" xfId="11092" xr:uid="{00000000-0005-0000-0000-000088460000}"/>
    <cellStyle name="ปกติ 8 2 2 2 4 4 3 4 2 2" xfId="19060" xr:uid="{00000000-0005-0000-0000-000089460000}"/>
    <cellStyle name="ปกติ 8 2 2 2 4 4 3 4 3" xfId="14651" xr:uid="{00000000-0005-0000-0000-00008A460000}"/>
    <cellStyle name="ปกติ 8 2 2 2 4 4 3 5" xfId="21929" xr:uid="{00000000-0005-0000-0000-00008B460000}"/>
    <cellStyle name="ปกติ 8 2 2 2 4 4 4" xfId="3697" xr:uid="{00000000-0005-0000-0000-00008C460000}"/>
    <cellStyle name="ปกติ 8 2 2 2 4 4 4 2" xfId="6077" xr:uid="{00000000-0005-0000-0000-00008D460000}"/>
    <cellStyle name="ปกติ 8 2 2 2 4 4 4 2 2" xfId="12031" xr:uid="{00000000-0005-0000-0000-00008E460000}"/>
    <cellStyle name="ปกติ 8 2 2 2 4 4 4 2 2 2" xfId="19989" xr:uid="{00000000-0005-0000-0000-00008F460000}"/>
    <cellStyle name="ปกติ 8 2 2 2 4 4 4 2 3" xfId="15580" xr:uid="{00000000-0005-0000-0000-000090460000}"/>
    <cellStyle name="ปกติ 8 2 2 2 4 4 4 3" xfId="9062" xr:uid="{00000000-0005-0000-0000-000091460000}"/>
    <cellStyle name="ปกติ 8 2 2 2 4 4 4 3 2" xfId="17478" xr:uid="{00000000-0005-0000-0000-000092460000}"/>
    <cellStyle name="ปกติ 8 2 2 2 4 4 4 4" xfId="10174" xr:uid="{00000000-0005-0000-0000-000093460000}"/>
    <cellStyle name="ปกติ 8 2 2 2 4 4 4 4 2" xfId="18152" xr:uid="{00000000-0005-0000-0000-000094460000}"/>
    <cellStyle name="ปกติ 8 2 2 2 4 4 4 5" xfId="13739" xr:uid="{00000000-0005-0000-0000-000095460000}"/>
    <cellStyle name="ปกติ 8 2 2 2 4 4 5" xfId="7517" xr:uid="{00000000-0005-0000-0000-000096460000}"/>
    <cellStyle name="ปกติ 8 2 2 2 4 4 5 2" xfId="12970" xr:uid="{00000000-0005-0000-0000-000097460000}"/>
    <cellStyle name="ปกติ 8 2 2 2 4 4 5 2 2" xfId="20921" xr:uid="{00000000-0005-0000-0000-000098460000}"/>
    <cellStyle name="ปกติ 8 2 2 2 4 4 5 3" xfId="16514" xr:uid="{00000000-0005-0000-0000-000099460000}"/>
    <cellStyle name="ปกติ 8 2 2 2 4 4 6" xfId="5052" xr:uid="{00000000-0005-0000-0000-00009A460000}"/>
    <cellStyle name="ปกติ 8 2 2 2 4 4 6 2" xfId="11089" xr:uid="{00000000-0005-0000-0000-00009B460000}"/>
    <cellStyle name="ปกติ 8 2 2 2 4 4 6 2 2" xfId="19057" xr:uid="{00000000-0005-0000-0000-00009C460000}"/>
    <cellStyle name="ปกติ 8 2 2 2 4 4 6 3" xfId="14648" xr:uid="{00000000-0005-0000-0000-00009D460000}"/>
    <cellStyle name="ปกติ 8 2 2 2 4 4 7" xfId="21926" xr:uid="{00000000-0005-0000-0000-00009E460000}"/>
    <cellStyle name="ปกติ 8 2 2 2 4 5" xfId="3698" xr:uid="{00000000-0005-0000-0000-00009F460000}"/>
    <cellStyle name="ปกติ 8 2 2 2 4 5 2" xfId="3699" xr:uid="{00000000-0005-0000-0000-0000A0460000}"/>
    <cellStyle name="ปกติ 8 2 2 2 4 5 2 2" xfId="3700" xr:uid="{00000000-0005-0000-0000-0000A1460000}"/>
    <cellStyle name="ปกติ 8 2 2 2 4 5 2 2 2" xfId="3701" xr:uid="{00000000-0005-0000-0000-0000A2460000}"/>
    <cellStyle name="ปกติ 8 2 2 2 4 5 2 2 2 2" xfId="6083" xr:uid="{00000000-0005-0000-0000-0000A3460000}"/>
    <cellStyle name="ปกติ 8 2 2 2 4 5 2 2 2 2 2" xfId="12037" xr:uid="{00000000-0005-0000-0000-0000A4460000}"/>
    <cellStyle name="ปกติ 8 2 2 2 4 5 2 2 2 2 2 2" xfId="19995" xr:uid="{00000000-0005-0000-0000-0000A5460000}"/>
    <cellStyle name="ปกติ 8 2 2 2 4 5 2 2 2 2 3" xfId="15586" xr:uid="{00000000-0005-0000-0000-0000A6460000}"/>
    <cellStyle name="ปกติ 8 2 2 2 4 5 2 2 2 3" xfId="9063" xr:uid="{00000000-0005-0000-0000-0000A7460000}"/>
    <cellStyle name="ปกติ 8 2 2 2 4 5 2 2 2 3 2" xfId="17479" xr:uid="{00000000-0005-0000-0000-0000A8460000}"/>
    <cellStyle name="ปกติ 8 2 2 2 4 5 2 2 2 4" xfId="10175" xr:uid="{00000000-0005-0000-0000-0000A9460000}"/>
    <cellStyle name="ปกติ 8 2 2 2 4 5 2 2 2 4 2" xfId="18153" xr:uid="{00000000-0005-0000-0000-0000AA460000}"/>
    <cellStyle name="ปกติ 8 2 2 2 4 5 2 2 2 5" xfId="13740" xr:uid="{00000000-0005-0000-0000-0000AB460000}"/>
    <cellStyle name="ปกติ 8 2 2 2 4 5 2 2 3" xfId="7523" xr:uid="{00000000-0005-0000-0000-0000AC460000}"/>
    <cellStyle name="ปกติ 8 2 2 2 4 5 2 2 3 2" xfId="12976" xr:uid="{00000000-0005-0000-0000-0000AD460000}"/>
    <cellStyle name="ปกติ 8 2 2 2 4 5 2 2 3 2 2" xfId="20927" xr:uid="{00000000-0005-0000-0000-0000AE460000}"/>
    <cellStyle name="ปกติ 8 2 2 2 4 5 2 2 3 3" xfId="16520" xr:uid="{00000000-0005-0000-0000-0000AF460000}"/>
    <cellStyle name="ปกติ 8 2 2 2 4 5 2 2 4" xfId="5058" xr:uid="{00000000-0005-0000-0000-0000B0460000}"/>
    <cellStyle name="ปกติ 8 2 2 2 4 5 2 2 4 2" xfId="11095" xr:uid="{00000000-0005-0000-0000-0000B1460000}"/>
    <cellStyle name="ปกติ 8 2 2 2 4 5 2 2 4 2 2" xfId="19063" xr:uid="{00000000-0005-0000-0000-0000B2460000}"/>
    <cellStyle name="ปกติ 8 2 2 2 4 5 2 2 4 3" xfId="14654" xr:uid="{00000000-0005-0000-0000-0000B3460000}"/>
    <cellStyle name="ปกติ 8 2 2 2 4 5 2 2 5" xfId="21932" xr:uid="{00000000-0005-0000-0000-0000B4460000}"/>
    <cellStyle name="ปกติ 8 2 2 2 4 5 2 3" xfId="3702" xr:uid="{00000000-0005-0000-0000-0000B5460000}"/>
    <cellStyle name="ปกติ 8 2 2 2 4 5 2 3 2" xfId="6082" xr:uid="{00000000-0005-0000-0000-0000B6460000}"/>
    <cellStyle name="ปกติ 8 2 2 2 4 5 2 3 2 2" xfId="12036" xr:uid="{00000000-0005-0000-0000-0000B7460000}"/>
    <cellStyle name="ปกติ 8 2 2 2 4 5 2 3 2 2 2" xfId="19994" xr:uid="{00000000-0005-0000-0000-0000B8460000}"/>
    <cellStyle name="ปกติ 8 2 2 2 4 5 2 3 2 3" xfId="15585" xr:uid="{00000000-0005-0000-0000-0000B9460000}"/>
    <cellStyle name="ปกติ 8 2 2 2 4 5 2 3 3" xfId="9064" xr:uid="{00000000-0005-0000-0000-0000BA460000}"/>
    <cellStyle name="ปกติ 8 2 2 2 4 5 2 3 3 2" xfId="17480" xr:uid="{00000000-0005-0000-0000-0000BB460000}"/>
    <cellStyle name="ปกติ 8 2 2 2 4 5 2 3 4" xfId="10176" xr:uid="{00000000-0005-0000-0000-0000BC460000}"/>
    <cellStyle name="ปกติ 8 2 2 2 4 5 2 3 4 2" xfId="18154" xr:uid="{00000000-0005-0000-0000-0000BD460000}"/>
    <cellStyle name="ปกติ 8 2 2 2 4 5 2 3 5" xfId="13741" xr:uid="{00000000-0005-0000-0000-0000BE460000}"/>
    <cellStyle name="ปกติ 8 2 2 2 4 5 2 4" xfId="7522" xr:uid="{00000000-0005-0000-0000-0000BF460000}"/>
    <cellStyle name="ปกติ 8 2 2 2 4 5 2 4 2" xfId="12975" xr:uid="{00000000-0005-0000-0000-0000C0460000}"/>
    <cellStyle name="ปกติ 8 2 2 2 4 5 2 4 2 2" xfId="20926" xr:uid="{00000000-0005-0000-0000-0000C1460000}"/>
    <cellStyle name="ปกติ 8 2 2 2 4 5 2 4 3" xfId="16519" xr:uid="{00000000-0005-0000-0000-0000C2460000}"/>
    <cellStyle name="ปกติ 8 2 2 2 4 5 2 5" xfId="5057" xr:uid="{00000000-0005-0000-0000-0000C3460000}"/>
    <cellStyle name="ปกติ 8 2 2 2 4 5 2 5 2" xfId="11094" xr:uid="{00000000-0005-0000-0000-0000C4460000}"/>
    <cellStyle name="ปกติ 8 2 2 2 4 5 2 5 2 2" xfId="19062" xr:uid="{00000000-0005-0000-0000-0000C5460000}"/>
    <cellStyle name="ปกติ 8 2 2 2 4 5 2 5 3" xfId="14653" xr:uid="{00000000-0005-0000-0000-0000C6460000}"/>
    <cellStyle name="ปกติ 8 2 2 2 4 5 2 6" xfId="21931" xr:uid="{00000000-0005-0000-0000-0000C7460000}"/>
    <cellStyle name="ปกติ 8 2 2 2 4 5 3" xfId="3703" xr:uid="{00000000-0005-0000-0000-0000C8460000}"/>
    <cellStyle name="ปกติ 8 2 2 2 4 5 3 2" xfId="3704" xr:uid="{00000000-0005-0000-0000-0000C9460000}"/>
    <cellStyle name="ปกติ 8 2 2 2 4 5 3 2 2" xfId="6084" xr:uid="{00000000-0005-0000-0000-0000CA460000}"/>
    <cellStyle name="ปกติ 8 2 2 2 4 5 3 2 2 2" xfId="12038" xr:uid="{00000000-0005-0000-0000-0000CB460000}"/>
    <cellStyle name="ปกติ 8 2 2 2 4 5 3 2 2 2 2" xfId="19996" xr:uid="{00000000-0005-0000-0000-0000CC460000}"/>
    <cellStyle name="ปกติ 8 2 2 2 4 5 3 2 2 3" xfId="15587" xr:uid="{00000000-0005-0000-0000-0000CD460000}"/>
    <cellStyle name="ปกติ 8 2 2 2 4 5 3 2 3" xfId="9065" xr:uid="{00000000-0005-0000-0000-0000CE460000}"/>
    <cellStyle name="ปกติ 8 2 2 2 4 5 3 2 3 2" xfId="17481" xr:uid="{00000000-0005-0000-0000-0000CF460000}"/>
    <cellStyle name="ปกติ 8 2 2 2 4 5 3 2 4" xfId="10177" xr:uid="{00000000-0005-0000-0000-0000D0460000}"/>
    <cellStyle name="ปกติ 8 2 2 2 4 5 3 2 4 2" xfId="18155" xr:uid="{00000000-0005-0000-0000-0000D1460000}"/>
    <cellStyle name="ปกติ 8 2 2 2 4 5 3 2 5" xfId="13742" xr:uid="{00000000-0005-0000-0000-0000D2460000}"/>
    <cellStyle name="ปกติ 8 2 2 2 4 5 3 3" xfId="7524" xr:uid="{00000000-0005-0000-0000-0000D3460000}"/>
    <cellStyle name="ปกติ 8 2 2 2 4 5 3 3 2" xfId="12977" xr:uid="{00000000-0005-0000-0000-0000D4460000}"/>
    <cellStyle name="ปกติ 8 2 2 2 4 5 3 3 2 2" xfId="20928" xr:uid="{00000000-0005-0000-0000-0000D5460000}"/>
    <cellStyle name="ปกติ 8 2 2 2 4 5 3 3 3" xfId="16521" xr:uid="{00000000-0005-0000-0000-0000D6460000}"/>
    <cellStyle name="ปกติ 8 2 2 2 4 5 3 4" xfId="5059" xr:uid="{00000000-0005-0000-0000-0000D7460000}"/>
    <cellStyle name="ปกติ 8 2 2 2 4 5 3 4 2" xfId="11096" xr:uid="{00000000-0005-0000-0000-0000D8460000}"/>
    <cellStyle name="ปกติ 8 2 2 2 4 5 3 4 2 2" xfId="19064" xr:uid="{00000000-0005-0000-0000-0000D9460000}"/>
    <cellStyle name="ปกติ 8 2 2 2 4 5 3 4 3" xfId="14655" xr:uid="{00000000-0005-0000-0000-0000DA460000}"/>
    <cellStyle name="ปกติ 8 2 2 2 4 5 3 5" xfId="21933" xr:uid="{00000000-0005-0000-0000-0000DB460000}"/>
    <cellStyle name="ปกติ 8 2 2 2 4 5 4" xfId="3705" xr:uid="{00000000-0005-0000-0000-0000DC460000}"/>
    <cellStyle name="ปกติ 8 2 2 2 4 5 4 2" xfId="6081" xr:uid="{00000000-0005-0000-0000-0000DD460000}"/>
    <cellStyle name="ปกติ 8 2 2 2 4 5 4 2 2" xfId="12035" xr:uid="{00000000-0005-0000-0000-0000DE460000}"/>
    <cellStyle name="ปกติ 8 2 2 2 4 5 4 2 2 2" xfId="19993" xr:uid="{00000000-0005-0000-0000-0000DF460000}"/>
    <cellStyle name="ปกติ 8 2 2 2 4 5 4 2 3" xfId="15584" xr:uid="{00000000-0005-0000-0000-0000E0460000}"/>
    <cellStyle name="ปกติ 8 2 2 2 4 5 4 3" xfId="9066" xr:uid="{00000000-0005-0000-0000-0000E1460000}"/>
    <cellStyle name="ปกติ 8 2 2 2 4 5 4 3 2" xfId="17482" xr:uid="{00000000-0005-0000-0000-0000E2460000}"/>
    <cellStyle name="ปกติ 8 2 2 2 4 5 4 4" xfId="10178" xr:uid="{00000000-0005-0000-0000-0000E3460000}"/>
    <cellStyle name="ปกติ 8 2 2 2 4 5 4 4 2" xfId="18156" xr:uid="{00000000-0005-0000-0000-0000E4460000}"/>
    <cellStyle name="ปกติ 8 2 2 2 4 5 4 5" xfId="13743" xr:uid="{00000000-0005-0000-0000-0000E5460000}"/>
    <cellStyle name="ปกติ 8 2 2 2 4 5 5" xfId="7521" xr:uid="{00000000-0005-0000-0000-0000E6460000}"/>
    <cellStyle name="ปกติ 8 2 2 2 4 5 5 2" xfId="12974" xr:uid="{00000000-0005-0000-0000-0000E7460000}"/>
    <cellStyle name="ปกติ 8 2 2 2 4 5 5 2 2" xfId="20925" xr:uid="{00000000-0005-0000-0000-0000E8460000}"/>
    <cellStyle name="ปกติ 8 2 2 2 4 5 5 3" xfId="16518" xr:uid="{00000000-0005-0000-0000-0000E9460000}"/>
    <cellStyle name="ปกติ 8 2 2 2 4 5 6" xfId="5056" xr:uid="{00000000-0005-0000-0000-0000EA460000}"/>
    <cellStyle name="ปกติ 8 2 2 2 4 5 6 2" xfId="11093" xr:uid="{00000000-0005-0000-0000-0000EB460000}"/>
    <cellStyle name="ปกติ 8 2 2 2 4 5 6 2 2" xfId="19061" xr:uid="{00000000-0005-0000-0000-0000EC460000}"/>
    <cellStyle name="ปกติ 8 2 2 2 4 5 6 3" xfId="14652" xr:uid="{00000000-0005-0000-0000-0000ED460000}"/>
    <cellStyle name="ปกติ 8 2 2 2 4 5 7" xfId="21930" xr:uid="{00000000-0005-0000-0000-0000EE460000}"/>
    <cellStyle name="ปกติ 8 2 2 2 4 6" xfId="3706" xr:uid="{00000000-0005-0000-0000-0000EF460000}"/>
    <cellStyle name="ปกติ 8 2 2 2 4 6 2" xfId="3707" xr:uid="{00000000-0005-0000-0000-0000F0460000}"/>
    <cellStyle name="ปกติ 8 2 2 2 4 6 2 2" xfId="3708" xr:uid="{00000000-0005-0000-0000-0000F1460000}"/>
    <cellStyle name="ปกติ 8 2 2 2 4 6 2 2 2" xfId="6086" xr:uid="{00000000-0005-0000-0000-0000F2460000}"/>
    <cellStyle name="ปกติ 8 2 2 2 4 6 2 2 2 2" xfId="12040" xr:uid="{00000000-0005-0000-0000-0000F3460000}"/>
    <cellStyle name="ปกติ 8 2 2 2 4 6 2 2 2 2 2" xfId="19998" xr:uid="{00000000-0005-0000-0000-0000F4460000}"/>
    <cellStyle name="ปกติ 8 2 2 2 4 6 2 2 2 3" xfId="15589" xr:uid="{00000000-0005-0000-0000-0000F5460000}"/>
    <cellStyle name="ปกติ 8 2 2 2 4 6 2 2 3" xfId="9067" xr:uid="{00000000-0005-0000-0000-0000F6460000}"/>
    <cellStyle name="ปกติ 8 2 2 2 4 6 2 2 3 2" xfId="17483" xr:uid="{00000000-0005-0000-0000-0000F7460000}"/>
    <cellStyle name="ปกติ 8 2 2 2 4 6 2 2 4" xfId="10179" xr:uid="{00000000-0005-0000-0000-0000F8460000}"/>
    <cellStyle name="ปกติ 8 2 2 2 4 6 2 2 4 2" xfId="18157" xr:uid="{00000000-0005-0000-0000-0000F9460000}"/>
    <cellStyle name="ปกติ 8 2 2 2 4 6 2 2 5" xfId="13744" xr:uid="{00000000-0005-0000-0000-0000FA460000}"/>
    <cellStyle name="ปกติ 8 2 2 2 4 6 2 3" xfId="7526" xr:uid="{00000000-0005-0000-0000-0000FB460000}"/>
    <cellStyle name="ปกติ 8 2 2 2 4 6 2 3 2" xfId="12979" xr:uid="{00000000-0005-0000-0000-0000FC460000}"/>
    <cellStyle name="ปกติ 8 2 2 2 4 6 2 3 2 2" xfId="20930" xr:uid="{00000000-0005-0000-0000-0000FD460000}"/>
    <cellStyle name="ปกติ 8 2 2 2 4 6 2 3 3" xfId="16523" xr:uid="{00000000-0005-0000-0000-0000FE460000}"/>
    <cellStyle name="ปกติ 8 2 2 2 4 6 2 4" xfId="5061" xr:uid="{00000000-0005-0000-0000-0000FF460000}"/>
    <cellStyle name="ปกติ 8 2 2 2 4 6 2 4 2" xfId="11098" xr:uid="{00000000-0005-0000-0000-000000470000}"/>
    <cellStyle name="ปกติ 8 2 2 2 4 6 2 4 2 2" xfId="19066" xr:uid="{00000000-0005-0000-0000-000001470000}"/>
    <cellStyle name="ปกติ 8 2 2 2 4 6 2 4 3" xfId="14657" xr:uid="{00000000-0005-0000-0000-000002470000}"/>
    <cellStyle name="ปกติ 8 2 2 2 4 6 2 5" xfId="21935" xr:uid="{00000000-0005-0000-0000-000003470000}"/>
    <cellStyle name="ปกติ 8 2 2 2 4 6 3" xfId="3709" xr:uid="{00000000-0005-0000-0000-000004470000}"/>
    <cellStyle name="ปกติ 8 2 2 2 4 6 3 2" xfId="6085" xr:uid="{00000000-0005-0000-0000-000005470000}"/>
    <cellStyle name="ปกติ 8 2 2 2 4 6 3 2 2" xfId="12039" xr:uid="{00000000-0005-0000-0000-000006470000}"/>
    <cellStyle name="ปกติ 8 2 2 2 4 6 3 2 2 2" xfId="19997" xr:uid="{00000000-0005-0000-0000-000007470000}"/>
    <cellStyle name="ปกติ 8 2 2 2 4 6 3 2 3" xfId="15588" xr:uid="{00000000-0005-0000-0000-000008470000}"/>
    <cellStyle name="ปกติ 8 2 2 2 4 6 3 3" xfId="9068" xr:uid="{00000000-0005-0000-0000-000009470000}"/>
    <cellStyle name="ปกติ 8 2 2 2 4 6 3 3 2" xfId="17484" xr:uid="{00000000-0005-0000-0000-00000A470000}"/>
    <cellStyle name="ปกติ 8 2 2 2 4 6 3 4" xfId="10180" xr:uid="{00000000-0005-0000-0000-00000B470000}"/>
    <cellStyle name="ปกติ 8 2 2 2 4 6 3 4 2" xfId="18158" xr:uid="{00000000-0005-0000-0000-00000C470000}"/>
    <cellStyle name="ปกติ 8 2 2 2 4 6 3 5" xfId="13745" xr:uid="{00000000-0005-0000-0000-00000D470000}"/>
    <cellStyle name="ปกติ 8 2 2 2 4 6 4" xfId="7525" xr:uid="{00000000-0005-0000-0000-00000E470000}"/>
    <cellStyle name="ปกติ 8 2 2 2 4 6 4 2" xfId="12978" xr:uid="{00000000-0005-0000-0000-00000F470000}"/>
    <cellStyle name="ปกติ 8 2 2 2 4 6 4 2 2" xfId="20929" xr:uid="{00000000-0005-0000-0000-000010470000}"/>
    <cellStyle name="ปกติ 8 2 2 2 4 6 4 3" xfId="16522" xr:uid="{00000000-0005-0000-0000-000011470000}"/>
    <cellStyle name="ปกติ 8 2 2 2 4 6 5" xfId="5060" xr:uid="{00000000-0005-0000-0000-000012470000}"/>
    <cellStyle name="ปกติ 8 2 2 2 4 6 5 2" xfId="11097" xr:uid="{00000000-0005-0000-0000-000013470000}"/>
    <cellStyle name="ปกติ 8 2 2 2 4 6 5 2 2" xfId="19065" xr:uid="{00000000-0005-0000-0000-000014470000}"/>
    <cellStyle name="ปกติ 8 2 2 2 4 6 5 3" xfId="14656" xr:uid="{00000000-0005-0000-0000-000015470000}"/>
    <cellStyle name="ปกติ 8 2 2 2 4 6 6" xfId="21934" xr:uid="{00000000-0005-0000-0000-000016470000}"/>
    <cellStyle name="ปกติ 8 2 2 2 4 7" xfId="3710" xr:uid="{00000000-0005-0000-0000-000017470000}"/>
    <cellStyle name="ปกติ 8 2 2 2 4 7 2" xfId="3711" xr:uid="{00000000-0005-0000-0000-000018470000}"/>
    <cellStyle name="ปกติ 8 2 2 2 4 7 2 2" xfId="3712" xr:uid="{00000000-0005-0000-0000-000019470000}"/>
    <cellStyle name="ปกติ 8 2 2 2 4 7 2 2 2" xfId="6088" xr:uid="{00000000-0005-0000-0000-00001A470000}"/>
    <cellStyle name="ปกติ 8 2 2 2 4 7 2 2 2 2" xfId="12042" xr:uid="{00000000-0005-0000-0000-00001B470000}"/>
    <cellStyle name="ปกติ 8 2 2 2 4 7 2 2 2 2 2" xfId="20000" xr:uid="{00000000-0005-0000-0000-00001C470000}"/>
    <cellStyle name="ปกติ 8 2 2 2 4 7 2 2 2 3" xfId="15591" xr:uid="{00000000-0005-0000-0000-00001D470000}"/>
    <cellStyle name="ปกติ 8 2 2 2 4 7 2 2 3" xfId="9069" xr:uid="{00000000-0005-0000-0000-00001E470000}"/>
    <cellStyle name="ปกติ 8 2 2 2 4 7 2 2 3 2" xfId="17485" xr:uid="{00000000-0005-0000-0000-00001F470000}"/>
    <cellStyle name="ปกติ 8 2 2 2 4 7 2 2 4" xfId="10181" xr:uid="{00000000-0005-0000-0000-000020470000}"/>
    <cellStyle name="ปกติ 8 2 2 2 4 7 2 2 4 2" xfId="18159" xr:uid="{00000000-0005-0000-0000-000021470000}"/>
    <cellStyle name="ปกติ 8 2 2 2 4 7 2 2 5" xfId="13746" xr:uid="{00000000-0005-0000-0000-000022470000}"/>
    <cellStyle name="ปกติ 8 2 2 2 4 7 2 3" xfId="7528" xr:uid="{00000000-0005-0000-0000-000023470000}"/>
    <cellStyle name="ปกติ 8 2 2 2 4 7 2 3 2" xfId="12981" xr:uid="{00000000-0005-0000-0000-000024470000}"/>
    <cellStyle name="ปกติ 8 2 2 2 4 7 2 3 2 2" xfId="20932" xr:uid="{00000000-0005-0000-0000-000025470000}"/>
    <cellStyle name="ปกติ 8 2 2 2 4 7 2 3 3" xfId="16525" xr:uid="{00000000-0005-0000-0000-000026470000}"/>
    <cellStyle name="ปกติ 8 2 2 2 4 7 2 4" xfId="5063" xr:uid="{00000000-0005-0000-0000-000027470000}"/>
    <cellStyle name="ปกติ 8 2 2 2 4 7 2 4 2" xfId="11100" xr:uid="{00000000-0005-0000-0000-000028470000}"/>
    <cellStyle name="ปกติ 8 2 2 2 4 7 2 4 2 2" xfId="19068" xr:uid="{00000000-0005-0000-0000-000029470000}"/>
    <cellStyle name="ปกติ 8 2 2 2 4 7 2 4 3" xfId="14659" xr:uid="{00000000-0005-0000-0000-00002A470000}"/>
    <cellStyle name="ปกติ 8 2 2 2 4 7 2 5" xfId="21937" xr:uid="{00000000-0005-0000-0000-00002B470000}"/>
    <cellStyle name="ปกติ 8 2 2 2 4 7 3" xfId="3713" xr:uid="{00000000-0005-0000-0000-00002C470000}"/>
    <cellStyle name="ปกติ 8 2 2 2 4 7 3 2" xfId="6087" xr:uid="{00000000-0005-0000-0000-00002D470000}"/>
    <cellStyle name="ปกติ 8 2 2 2 4 7 3 2 2" xfId="12041" xr:uid="{00000000-0005-0000-0000-00002E470000}"/>
    <cellStyle name="ปกติ 8 2 2 2 4 7 3 2 2 2" xfId="19999" xr:uid="{00000000-0005-0000-0000-00002F470000}"/>
    <cellStyle name="ปกติ 8 2 2 2 4 7 3 2 3" xfId="15590" xr:uid="{00000000-0005-0000-0000-000030470000}"/>
    <cellStyle name="ปกติ 8 2 2 2 4 7 3 3" xfId="9070" xr:uid="{00000000-0005-0000-0000-000031470000}"/>
    <cellStyle name="ปกติ 8 2 2 2 4 7 3 3 2" xfId="17486" xr:uid="{00000000-0005-0000-0000-000032470000}"/>
    <cellStyle name="ปกติ 8 2 2 2 4 7 3 4" xfId="10182" xr:uid="{00000000-0005-0000-0000-000033470000}"/>
    <cellStyle name="ปกติ 8 2 2 2 4 7 3 4 2" xfId="18160" xr:uid="{00000000-0005-0000-0000-000034470000}"/>
    <cellStyle name="ปกติ 8 2 2 2 4 7 3 5" xfId="13747" xr:uid="{00000000-0005-0000-0000-000035470000}"/>
    <cellStyle name="ปกติ 8 2 2 2 4 7 4" xfId="7527" xr:uid="{00000000-0005-0000-0000-000036470000}"/>
    <cellStyle name="ปกติ 8 2 2 2 4 7 4 2" xfId="12980" xr:uid="{00000000-0005-0000-0000-000037470000}"/>
    <cellStyle name="ปกติ 8 2 2 2 4 7 4 2 2" xfId="20931" xr:uid="{00000000-0005-0000-0000-000038470000}"/>
    <cellStyle name="ปกติ 8 2 2 2 4 7 4 3" xfId="16524" xr:uid="{00000000-0005-0000-0000-000039470000}"/>
    <cellStyle name="ปกติ 8 2 2 2 4 7 5" xfId="5062" xr:uid="{00000000-0005-0000-0000-00003A470000}"/>
    <cellStyle name="ปกติ 8 2 2 2 4 7 5 2" xfId="11099" xr:uid="{00000000-0005-0000-0000-00003B470000}"/>
    <cellStyle name="ปกติ 8 2 2 2 4 7 5 2 2" xfId="19067" xr:uid="{00000000-0005-0000-0000-00003C470000}"/>
    <cellStyle name="ปกติ 8 2 2 2 4 7 5 3" xfId="14658" xr:uid="{00000000-0005-0000-0000-00003D470000}"/>
    <cellStyle name="ปกติ 8 2 2 2 4 7 6" xfId="21936" xr:uid="{00000000-0005-0000-0000-00003E470000}"/>
    <cellStyle name="ปกติ 8 2 2 2 4 8" xfId="3714" xr:uid="{00000000-0005-0000-0000-00003F470000}"/>
    <cellStyle name="ปกติ 8 2 2 2 4 8 2" xfId="3715" xr:uid="{00000000-0005-0000-0000-000040470000}"/>
    <cellStyle name="ปกติ 8 2 2 2 4 8 2 2" xfId="6089" xr:uid="{00000000-0005-0000-0000-000041470000}"/>
    <cellStyle name="ปกติ 8 2 2 2 4 8 2 2 2" xfId="12043" xr:uid="{00000000-0005-0000-0000-000042470000}"/>
    <cellStyle name="ปกติ 8 2 2 2 4 8 2 2 2 2" xfId="20001" xr:uid="{00000000-0005-0000-0000-000043470000}"/>
    <cellStyle name="ปกติ 8 2 2 2 4 8 2 2 3" xfId="15592" xr:uid="{00000000-0005-0000-0000-000044470000}"/>
    <cellStyle name="ปกติ 8 2 2 2 4 8 2 3" xfId="9071" xr:uid="{00000000-0005-0000-0000-000045470000}"/>
    <cellStyle name="ปกติ 8 2 2 2 4 8 2 3 2" xfId="17487" xr:uid="{00000000-0005-0000-0000-000046470000}"/>
    <cellStyle name="ปกติ 8 2 2 2 4 8 2 4" xfId="10183" xr:uid="{00000000-0005-0000-0000-000047470000}"/>
    <cellStyle name="ปกติ 8 2 2 2 4 8 2 4 2" xfId="18161" xr:uid="{00000000-0005-0000-0000-000048470000}"/>
    <cellStyle name="ปกติ 8 2 2 2 4 8 2 5" xfId="13748" xr:uid="{00000000-0005-0000-0000-000049470000}"/>
    <cellStyle name="ปกติ 8 2 2 2 4 8 3" xfId="7529" xr:uid="{00000000-0005-0000-0000-00004A470000}"/>
    <cellStyle name="ปกติ 8 2 2 2 4 8 3 2" xfId="12982" xr:uid="{00000000-0005-0000-0000-00004B470000}"/>
    <cellStyle name="ปกติ 8 2 2 2 4 8 3 2 2" xfId="20933" xr:uid="{00000000-0005-0000-0000-00004C470000}"/>
    <cellStyle name="ปกติ 8 2 2 2 4 8 3 3" xfId="16526" xr:uid="{00000000-0005-0000-0000-00004D470000}"/>
    <cellStyle name="ปกติ 8 2 2 2 4 8 4" xfId="5064" xr:uid="{00000000-0005-0000-0000-00004E470000}"/>
    <cellStyle name="ปกติ 8 2 2 2 4 8 4 2" xfId="11101" xr:uid="{00000000-0005-0000-0000-00004F470000}"/>
    <cellStyle name="ปกติ 8 2 2 2 4 8 4 2 2" xfId="19069" xr:uid="{00000000-0005-0000-0000-000050470000}"/>
    <cellStyle name="ปกติ 8 2 2 2 4 8 4 3" xfId="14660" xr:uid="{00000000-0005-0000-0000-000051470000}"/>
    <cellStyle name="ปกติ 8 2 2 2 4 8 5" xfId="21938" xr:uid="{00000000-0005-0000-0000-000052470000}"/>
    <cellStyle name="ปกติ 8 2 2 2 4 9" xfId="3716" xr:uid="{00000000-0005-0000-0000-000053470000}"/>
    <cellStyle name="ปกติ 8 2 2 2 4 9 2" xfId="6054" xr:uid="{00000000-0005-0000-0000-000054470000}"/>
    <cellStyle name="ปกติ 8 2 2 2 4 9 2 2" xfId="12008" xr:uid="{00000000-0005-0000-0000-000055470000}"/>
    <cellStyle name="ปกติ 8 2 2 2 4 9 2 2 2" xfId="19966" xr:uid="{00000000-0005-0000-0000-000056470000}"/>
    <cellStyle name="ปกติ 8 2 2 2 4 9 2 3" xfId="15557" xr:uid="{00000000-0005-0000-0000-000057470000}"/>
    <cellStyle name="ปกติ 8 2 2 2 4 9 3" xfId="9072" xr:uid="{00000000-0005-0000-0000-000058470000}"/>
    <cellStyle name="ปกติ 8 2 2 2 4 9 3 2" xfId="17488" xr:uid="{00000000-0005-0000-0000-000059470000}"/>
    <cellStyle name="ปกติ 8 2 2 2 4 9 4" xfId="10184" xr:uid="{00000000-0005-0000-0000-00005A470000}"/>
    <cellStyle name="ปกติ 8 2 2 2 4 9 4 2" xfId="18162" xr:uid="{00000000-0005-0000-0000-00005B470000}"/>
    <cellStyle name="ปกติ 8 2 2 2 4 9 5" xfId="13749" xr:uid="{00000000-0005-0000-0000-00005C470000}"/>
    <cellStyle name="ปกติ 8 2 2 2 5" xfId="3717" xr:uid="{00000000-0005-0000-0000-00005D470000}"/>
    <cellStyle name="ปกติ 8 2 2 2 5 2" xfId="3718" xr:uid="{00000000-0005-0000-0000-00005E470000}"/>
    <cellStyle name="ปกติ 8 2 2 2 5 2 2" xfId="3719" xr:uid="{00000000-0005-0000-0000-00005F470000}"/>
    <cellStyle name="ปกติ 8 2 2 2 5 2 2 2" xfId="3720" xr:uid="{00000000-0005-0000-0000-000060470000}"/>
    <cellStyle name="ปกติ 8 2 2 2 5 2 2 2 2" xfId="6092" xr:uid="{00000000-0005-0000-0000-000061470000}"/>
    <cellStyle name="ปกติ 8 2 2 2 5 2 2 2 2 2" xfId="12046" xr:uid="{00000000-0005-0000-0000-000062470000}"/>
    <cellStyle name="ปกติ 8 2 2 2 5 2 2 2 2 2 2" xfId="20004" xr:uid="{00000000-0005-0000-0000-000063470000}"/>
    <cellStyle name="ปกติ 8 2 2 2 5 2 2 2 2 3" xfId="15595" xr:uid="{00000000-0005-0000-0000-000064470000}"/>
    <cellStyle name="ปกติ 8 2 2 2 5 2 2 2 3" xfId="9073" xr:uid="{00000000-0005-0000-0000-000065470000}"/>
    <cellStyle name="ปกติ 8 2 2 2 5 2 2 2 3 2" xfId="17489" xr:uid="{00000000-0005-0000-0000-000066470000}"/>
    <cellStyle name="ปกติ 8 2 2 2 5 2 2 2 4" xfId="10185" xr:uid="{00000000-0005-0000-0000-000067470000}"/>
    <cellStyle name="ปกติ 8 2 2 2 5 2 2 2 4 2" xfId="18163" xr:uid="{00000000-0005-0000-0000-000068470000}"/>
    <cellStyle name="ปกติ 8 2 2 2 5 2 2 2 5" xfId="13750" xr:uid="{00000000-0005-0000-0000-000069470000}"/>
    <cellStyle name="ปกติ 8 2 2 2 5 2 2 3" xfId="7532" xr:uid="{00000000-0005-0000-0000-00006A470000}"/>
    <cellStyle name="ปกติ 8 2 2 2 5 2 2 3 2" xfId="12985" xr:uid="{00000000-0005-0000-0000-00006B470000}"/>
    <cellStyle name="ปกติ 8 2 2 2 5 2 2 3 2 2" xfId="20936" xr:uid="{00000000-0005-0000-0000-00006C470000}"/>
    <cellStyle name="ปกติ 8 2 2 2 5 2 2 3 3" xfId="16529" xr:uid="{00000000-0005-0000-0000-00006D470000}"/>
    <cellStyle name="ปกติ 8 2 2 2 5 2 2 4" xfId="5067" xr:uid="{00000000-0005-0000-0000-00006E470000}"/>
    <cellStyle name="ปกติ 8 2 2 2 5 2 2 4 2" xfId="11104" xr:uid="{00000000-0005-0000-0000-00006F470000}"/>
    <cellStyle name="ปกติ 8 2 2 2 5 2 2 4 2 2" xfId="19072" xr:uid="{00000000-0005-0000-0000-000070470000}"/>
    <cellStyle name="ปกติ 8 2 2 2 5 2 2 4 3" xfId="14663" xr:uid="{00000000-0005-0000-0000-000071470000}"/>
    <cellStyle name="ปกติ 8 2 2 2 5 2 2 5" xfId="21941" xr:uid="{00000000-0005-0000-0000-000072470000}"/>
    <cellStyle name="ปกติ 8 2 2 2 5 2 3" xfId="3721" xr:uid="{00000000-0005-0000-0000-000073470000}"/>
    <cellStyle name="ปกติ 8 2 2 2 5 2 3 2" xfId="6091" xr:uid="{00000000-0005-0000-0000-000074470000}"/>
    <cellStyle name="ปกติ 8 2 2 2 5 2 3 2 2" xfId="12045" xr:uid="{00000000-0005-0000-0000-000075470000}"/>
    <cellStyle name="ปกติ 8 2 2 2 5 2 3 2 2 2" xfId="20003" xr:uid="{00000000-0005-0000-0000-000076470000}"/>
    <cellStyle name="ปกติ 8 2 2 2 5 2 3 2 3" xfId="15594" xr:uid="{00000000-0005-0000-0000-000077470000}"/>
    <cellStyle name="ปกติ 8 2 2 2 5 2 3 3" xfId="9074" xr:uid="{00000000-0005-0000-0000-000078470000}"/>
    <cellStyle name="ปกติ 8 2 2 2 5 2 3 3 2" xfId="17490" xr:uid="{00000000-0005-0000-0000-000079470000}"/>
    <cellStyle name="ปกติ 8 2 2 2 5 2 3 4" xfId="10186" xr:uid="{00000000-0005-0000-0000-00007A470000}"/>
    <cellStyle name="ปกติ 8 2 2 2 5 2 3 4 2" xfId="18164" xr:uid="{00000000-0005-0000-0000-00007B470000}"/>
    <cellStyle name="ปกติ 8 2 2 2 5 2 3 5" xfId="13751" xr:uid="{00000000-0005-0000-0000-00007C470000}"/>
    <cellStyle name="ปกติ 8 2 2 2 5 2 4" xfId="7531" xr:uid="{00000000-0005-0000-0000-00007D470000}"/>
    <cellStyle name="ปกติ 8 2 2 2 5 2 4 2" xfId="12984" xr:uid="{00000000-0005-0000-0000-00007E470000}"/>
    <cellStyle name="ปกติ 8 2 2 2 5 2 4 2 2" xfId="20935" xr:uid="{00000000-0005-0000-0000-00007F470000}"/>
    <cellStyle name="ปกติ 8 2 2 2 5 2 4 3" xfId="16528" xr:uid="{00000000-0005-0000-0000-000080470000}"/>
    <cellStyle name="ปกติ 8 2 2 2 5 2 5" xfId="5066" xr:uid="{00000000-0005-0000-0000-000081470000}"/>
    <cellStyle name="ปกติ 8 2 2 2 5 2 5 2" xfId="11103" xr:uid="{00000000-0005-0000-0000-000082470000}"/>
    <cellStyle name="ปกติ 8 2 2 2 5 2 5 2 2" xfId="19071" xr:uid="{00000000-0005-0000-0000-000083470000}"/>
    <cellStyle name="ปกติ 8 2 2 2 5 2 5 3" xfId="14662" xr:uid="{00000000-0005-0000-0000-000084470000}"/>
    <cellStyle name="ปกติ 8 2 2 2 5 2 6" xfId="21940" xr:uid="{00000000-0005-0000-0000-000085470000}"/>
    <cellStyle name="ปกติ 8 2 2 2 5 3" xfId="3722" xr:uid="{00000000-0005-0000-0000-000086470000}"/>
    <cellStyle name="ปกติ 8 2 2 2 5 3 2" xfId="3723" xr:uid="{00000000-0005-0000-0000-000087470000}"/>
    <cellStyle name="ปกติ 8 2 2 2 5 3 2 2" xfId="6093" xr:uid="{00000000-0005-0000-0000-000088470000}"/>
    <cellStyle name="ปกติ 8 2 2 2 5 3 2 2 2" xfId="12047" xr:uid="{00000000-0005-0000-0000-000089470000}"/>
    <cellStyle name="ปกติ 8 2 2 2 5 3 2 2 2 2" xfId="20005" xr:uid="{00000000-0005-0000-0000-00008A470000}"/>
    <cellStyle name="ปกติ 8 2 2 2 5 3 2 2 3" xfId="15596" xr:uid="{00000000-0005-0000-0000-00008B470000}"/>
    <cellStyle name="ปกติ 8 2 2 2 5 3 2 3" xfId="9075" xr:uid="{00000000-0005-0000-0000-00008C470000}"/>
    <cellStyle name="ปกติ 8 2 2 2 5 3 2 3 2" xfId="17491" xr:uid="{00000000-0005-0000-0000-00008D470000}"/>
    <cellStyle name="ปกติ 8 2 2 2 5 3 2 4" xfId="10187" xr:uid="{00000000-0005-0000-0000-00008E470000}"/>
    <cellStyle name="ปกติ 8 2 2 2 5 3 2 4 2" xfId="18165" xr:uid="{00000000-0005-0000-0000-00008F470000}"/>
    <cellStyle name="ปกติ 8 2 2 2 5 3 2 5" xfId="13752" xr:uid="{00000000-0005-0000-0000-000090470000}"/>
    <cellStyle name="ปกติ 8 2 2 2 5 3 3" xfId="7533" xr:uid="{00000000-0005-0000-0000-000091470000}"/>
    <cellStyle name="ปกติ 8 2 2 2 5 3 3 2" xfId="12986" xr:uid="{00000000-0005-0000-0000-000092470000}"/>
    <cellStyle name="ปกติ 8 2 2 2 5 3 3 2 2" xfId="20937" xr:uid="{00000000-0005-0000-0000-000093470000}"/>
    <cellStyle name="ปกติ 8 2 2 2 5 3 3 3" xfId="16530" xr:uid="{00000000-0005-0000-0000-000094470000}"/>
    <cellStyle name="ปกติ 8 2 2 2 5 3 4" xfId="5068" xr:uid="{00000000-0005-0000-0000-000095470000}"/>
    <cellStyle name="ปกติ 8 2 2 2 5 3 4 2" xfId="11105" xr:uid="{00000000-0005-0000-0000-000096470000}"/>
    <cellStyle name="ปกติ 8 2 2 2 5 3 4 2 2" xfId="19073" xr:uid="{00000000-0005-0000-0000-000097470000}"/>
    <cellStyle name="ปกติ 8 2 2 2 5 3 4 3" xfId="14664" xr:uid="{00000000-0005-0000-0000-000098470000}"/>
    <cellStyle name="ปกติ 8 2 2 2 5 3 5" xfId="21942" xr:uid="{00000000-0005-0000-0000-000099470000}"/>
    <cellStyle name="ปกติ 8 2 2 2 5 4" xfId="3724" xr:uid="{00000000-0005-0000-0000-00009A470000}"/>
    <cellStyle name="ปกติ 8 2 2 2 5 4 2" xfId="6090" xr:uid="{00000000-0005-0000-0000-00009B470000}"/>
    <cellStyle name="ปกติ 8 2 2 2 5 4 2 2" xfId="12044" xr:uid="{00000000-0005-0000-0000-00009C470000}"/>
    <cellStyle name="ปกติ 8 2 2 2 5 4 2 2 2" xfId="20002" xr:uid="{00000000-0005-0000-0000-00009D470000}"/>
    <cellStyle name="ปกติ 8 2 2 2 5 4 2 3" xfId="15593" xr:uid="{00000000-0005-0000-0000-00009E470000}"/>
    <cellStyle name="ปกติ 8 2 2 2 5 4 3" xfId="9076" xr:uid="{00000000-0005-0000-0000-00009F470000}"/>
    <cellStyle name="ปกติ 8 2 2 2 5 4 3 2" xfId="17492" xr:uid="{00000000-0005-0000-0000-0000A0470000}"/>
    <cellStyle name="ปกติ 8 2 2 2 5 4 4" xfId="10188" xr:uid="{00000000-0005-0000-0000-0000A1470000}"/>
    <cellStyle name="ปกติ 8 2 2 2 5 4 4 2" xfId="18166" xr:uid="{00000000-0005-0000-0000-0000A2470000}"/>
    <cellStyle name="ปกติ 8 2 2 2 5 4 5" xfId="13753" xr:uid="{00000000-0005-0000-0000-0000A3470000}"/>
    <cellStyle name="ปกติ 8 2 2 2 5 5" xfId="7530" xr:uid="{00000000-0005-0000-0000-0000A4470000}"/>
    <cellStyle name="ปกติ 8 2 2 2 5 5 2" xfId="12983" xr:uid="{00000000-0005-0000-0000-0000A5470000}"/>
    <cellStyle name="ปกติ 8 2 2 2 5 5 2 2" xfId="20934" xr:uid="{00000000-0005-0000-0000-0000A6470000}"/>
    <cellStyle name="ปกติ 8 2 2 2 5 5 3" xfId="16527" xr:uid="{00000000-0005-0000-0000-0000A7470000}"/>
    <cellStyle name="ปกติ 8 2 2 2 5 6" xfId="5065" xr:uid="{00000000-0005-0000-0000-0000A8470000}"/>
    <cellStyle name="ปกติ 8 2 2 2 5 6 2" xfId="11102" xr:uid="{00000000-0005-0000-0000-0000A9470000}"/>
    <cellStyle name="ปกติ 8 2 2 2 5 6 2 2" xfId="19070" xr:uid="{00000000-0005-0000-0000-0000AA470000}"/>
    <cellStyle name="ปกติ 8 2 2 2 5 6 3" xfId="14661" xr:uid="{00000000-0005-0000-0000-0000AB470000}"/>
    <cellStyle name="ปกติ 8 2 2 2 5 7" xfId="21939" xr:uid="{00000000-0005-0000-0000-0000AC470000}"/>
    <cellStyle name="ปกติ 8 2 2 2 6" xfId="3725" xr:uid="{00000000-0005-0000-0000-0000AD470000}"/>
    <cellStyle name="ปกติ 8 2 2 2 6 2" xfId="3726" xr:uid="{00000000-0005-0000-0000-0000AE470000}"/>
    <cellStyle name="ปกติ 8 2 2 2 6 2 2" xfId="3727" xr:uid="{00000000-0005-0000-0000-0000AF470000}"/>
    <cellStyle name="ปกติ 8 2 2 2 6 2 2 2" xfId="3728" xr:uid="{00000000-0005-0000-0000-0000B0470000}"/>
    <cellStyle name="ปกติ 8 2 2 2 6 2 2 2 2" xfId="6096" xr:uid="{00000000-0005-0000-0000-0000B1470000}"/>
    <cellStyle name="ปกติ 8 2 2 2 6 2 2 2 2 2" xfId="12050" xr:uid="{00000000-0005-0000-0000-0000B2470000}"/>
    <cellStyle name="ปกติ 8 2 2 2 6 2 2 2 2 2 2" xfId="20008" xr:uid="{00000000-0005-0000-0000-0000B3470000}"/>
    <cellStyle name="ปกติ 8 2 2 2 6 2 2 2 2 3" xfId="15599" xr:uid="{00000000-0005-0000-0000-0000B4470000}"/>
    <cellStyle name="ปกติ 8 2 2 2 6 2 2 2 3" xfId="9077" xr:uid="{00000000-0005-0000-0000-0000B5470000}"/>
    <cellStyle name="ปกติ 8 2 2 2 6 2 2 2 3 2" xfId="17493" xr:uid="{00000000-0005-0000-0000-0000B6470000}"/>
    <cellStyle name="ปกติ 8 2 2 2 6 2 2 2 4" xfId="10189" xr:uid="{00000000-0005-0000-0000-0000B7470000}"/>
    <cellStyle name="ปกติ 8 2 2 2 6 2 2 2 4 2" xfId="18167" xr:uid="{00000000-0005-0000-0000-0000B8470000}"/>
    <cellStyle name="ปกติ 8 2 2 2 6 2 2 2 5" xfId="13754" xr:uid="{00000000-0005-0000-0000-0000B9470000}"/>
    <cellStyle name="ปกติ 8 2 2 2 6 2 2 3" xfId="7536" xr:uid="{00000000-0005-0000-0000-0000BA470000}"/>
    <cellStyle name="ปกติ 8 2 2 2 6 2 2 3 2" xfId="12989" xr:uid="{00000000-0005-0000-0000-0000BB470000}"/>
    <cellStyle name="ปกติ 8 2 2 2 6 2 2 3 2 2" xfId="20940" xr:uid="{00000000-0005-0000-0000-0000BC470000}"/>
    <cellStyle name="ปกติ 8 2 2 2 6 2 2 3 3" xfId="16533" xr:uid="{00000000-0005-0000-0000-0000BD470000}"/>
    <cellStyle name="ปกติ 8 2 2 2 6 2 2 4" xfId="5071" xr:uid="{00000000-0005-0000-0000-0000BE470000}"/>
    <cellStyle name="ปกติ 8 2 2 2 6 2 2 4 2" xfId="11108" xr:uid="{00000000-0005-0000-0000-0000BF470000}"/>
    <cellStyle name="ปกติ 8 2 2 2 6 2 2 4 2 2" xfId="19076" xr:uid="{00000000-0005-0000-0000-0000C0470000}"/>
    <cellStyle name="ปกติ 8 2 2 2 6 2 2 4 3" xfId="14667" xr:uid="{00000000-0005-0000-0000-0000C1470000}"/>
    <cellStyle name="ปกติ 8 2 2 2 6 2 2 5" xfId="21945" xr:uid="{00000000-0005-0000-0000-0000C2470000}"/>
    <cellStyle name="ปกติ 8 2 2 2 6 2 3" xfId="3729" xr:uid="{00000000-0005-0000-0000-0000C3470000}"/>
    <cellStyle name="ปกติ 8 2 2 2 6 2 3 2" xfId="6095" xr:uid="{00000000-0005-0000-0000-0000C4470000}"/>
    <cellStyle name="ปกติ 8 2 2 2 6 2 3 2 2" xfId="12049" xr:uid="{00000000-0005-0000-0000-0000C5470000}"/>
    <cellStyle name="ปกติ 8 2 2 2 6 2 3 2 2 2" xfId="20007" xr:uid="{00000000-0005-0000-0000-0000C6470000}"/>
    <cellStyle name="ปกติ 8 2 2 2 6 2 3 2 3" xfId="15598" xr:uid="{00000000-0005-0000-0000-0000C7470000}"/>
    <cellStyle name="ปกติ 8 2 2 2 6 2 3 3" xfId="9078" xr:uid="{00000000-0005-0000-0000-0000C8470000}"/>
    <cellStyle name="ปกติ 8 2 2 2 6 2 3 3 2" xfId="17494" xr:uid="{00000000-0005-0000-0000-0000C9470000}"/>
    <cellStyle name="ปกติ 8 2 2 2 6 2 3 4" xfId="10190" xr:uid="{00000000-0005-0000-0000-0000CA470000}"/>
    <cellStyle name="ปกติ 8 2 2 2 6 2 3 4 2" xfId="18168" xr:uid="{00000000-0005-0000-0000-0000CB470000}"/>
    <cellStyle name="ปกติ 8 2 2 2 6 2 3 5" xfId="13755" xr:uid="{00000000-0005-0000-0000-0000CC470000}"/>
    <cellStyle name="ปกติ 8 2 2 2 6 2 4" xfId="7535" xr:uid="{00000000-0005-0000-0000-0000CD470000}"/>
    <cellStyle name="ปกติ 8 2 2 2 6 2 4 2" xfId="12988" xr:uid="{00000000-0005-0000-0000-0000CE470000}"/>
    <cellStyle name="ปกติ 8 2 2 2 6 2 4 2 2" xfId="20939" xr:uid="{00000000-0005-0000-0000-0000CF470000}"/>
    <cellStyle name="ปกติ 8 2 2 2 6 2 4 3" xfId="16532" xr:uid="{00000000-0005-0000-0000-0000D0470000}"/>
    <cellStyle name="ปกติ 8 2 2 2 6 2 5" xfId="5070" xr:uid="{00000000-0005-0000-0000-0000D1470000}"/>
    <cellStyle name="ปกติ 8 2 2 2 6 2 5 2" xfId="11107" xr:uid="{00000000-0005-0000-0000-0000D2470000}"/>
    <cellStyle name="ปกติ 8 2 2 2 6 2 5 2 2" xfId="19075" xr:uid="{00000000-0005-0000-0000-0000D3470000}"/>
    <cellStyle name="ปกติ 8 2 2 2 6 2 5 3" xfId="14666" xr:uid="{00000000-0005-0000-0000-0000D4470000}"/>
    <cellStyle name="ปกติ 8 2 2 2 6 2 6" xfId="21944" xr:uid="{00000000-0005-0000-0000-0000D5470000}"/>
    <cellStyle name="ปกติ 8 2 2 2 6 3" xfId="3730" xr:uid="{00000000-0005-0000-0000-0000D6470000}"/>
    <cellStyle name="ปกติ 8 2 2 2 6 3 2" xfId="3731" xr:uid="{00000000-0005-0000-0000-0000D7470000}"/>
    <cellStyle name="ปกติ 8 2 2 2 6 3 2 2" xfId="6097" xr:uid="{00000000-0005-0000-0000-0000D8470000}"/>
    <cellStyle name="ปกติ 8 2 2 2 6 3 2 2 2" xfId="12051" xr:uid="{00000000-0005-0000-0000-0000D9470000}"/>
    <cellStyle name="ปกติ 8 2 2 2 6 3 2 2 2 2" xfId="20009" xr:uid="{00000000-0005-0000-0000-0000DA470000}"/>
    <cellStyle name="ปกติ 8 2 2 2 6 3 2 2 3" xfId="15600" xr:uid="{00000000-0005-0000-0000-0000DB470000}"/>
    <cellStyle name="ปกติ 8 2 2 2 6 3 2 3" xfId="9079" xr:uid="{00000000-0005-0000-0000-0000DC470000}"/>
    <cellStyle name="ปกติ 8 2 2 2 6 3 2 3 2" xfId="17495" xr:uid="{00000000-0005-0000-0000-0000DD470000}"/>
    <cellStyle name="ปกติ 8 2 2 2 6 3 2 4" xfId="10191" xr:uid="{00000000-0005-0000-0000-0000DE470000}"/>
    <cellStyle name="ปกติ 8 2 2 2 6 3 2 4 2" xfId="18169" xr:uid="{00000000-0005-0000-0000-0000DF470000}"/>
    <cellStyle name="ปกติ 8 2 2 2 6 3 2 5" xfId="13756" xr:uid="{00000000-0005-0000-0000-0000E0470000}"/>
    <cellStyle name="ปกติ 8 2 2 2 6 3 3" xfId="7537" xr:uid="{00000000-0005-0000-0000-0000E1470000}"/>
    <cellStyle name="ปกติ 8 2 2 2 6 3 3 2" xfId="12990" xr:uid="{00000000-0005-0000-0000-0000E2470000}"/>
    <cellStyle name="ปกติ 8 2 2 2 6 3 3 2 2" xfId="20941" xr:uid="{00000000-0005-0000-0000-0000E3470000}"/>
    <cellStyle name="ปกติ 8 2 2 2 6 3 3 3" xfId="16534" xr:uid="{00000000-0005-0000-0000-0000E4470000}"/>
    <cellStyle name="ปกติ 8 2 2 2 6 3 4" xfId="5072" xr:uid="{00000000-0005-0000-0000-0000E5470000}"/>
    <cellStyle name="ปกติ 8 2 2 2 6 3 4 2" xfId="11109" xr:uid="{00000000-0005-0000-0000-0000E6470000}"/>
    <cellStyle name="ปกติ 8 2 2 2 6 3 4 2 2" xfId="19077" xr:uid="{00000000-0005-0000-0000-0000E7470000}"/>
    <cellStyle name="ปกติ 8 2 2 2 6 3 4 3" xfId="14668" xr:uid="{00000000-0005-0000-0000-0000E8470000}"/>
    <cellStyle name="ปกติ 8 2 2 2 6 3 5" xfId="21946" xr:uid="{00000000-0005-0000-0000-0000E9470000}"/>
    <cellStyle name="ปกติ 8 2 2 2 6 4" xfId="3732" xr:uid="{00000000-0005-0000-0000-0000EA470000}"/>
    <cellStyle name="ปกติ 8 2 2 2 6 4 2" xfId="6094" xr:uid="{00000000-0005-0000-0000-0000EB470000}"/>
    <cellStyle name="ปกติ 8 2 2 2 6 4 2 2" xfId="12048" xr:uid="{00000000-0005-0000-0000-0000EC470000}"/>
    <cellStyle name="ปกติ 8 2 2 2 6 4 2 2 2" xfId="20006" xr:uid="{00000000-0005-0000-0000-0000ED470000}"/>
    <cellStyle name="ปกติ 8 2 2 2 6 4 2 3" xfId="15597" xr:uid="{00000000-0005-0000-0000-0000EE470000}"/>
    <cellStyle name="ปกติ 8 2 2 2 6 4 3" xfId="9080" xr:uid="{00000000-0005-0000-0000-0000EF470000}"/>
    <cellStyle name="ปกติ 8 2 2 2 6 4 3 2" xfId="17496" xr:uid="{00000000-0005-0000-0000-0000F0470000}"/>
    <cellStyle name="ปกติ 8 2 2 2 6 4 4" xfId="10192" xr:uid="{00000000-0005-0000-0000-0000F1470000}"/>
    <cellStyle name="ปกติ 8 2 2 2 6 4 4 2" xfId="18170" xr:uid="{00000000-0005-0000-0000-0000F2470000}"/>
    <cellStyle name="ปกติ 8 2 2 2 6 4 5" xfId="13757" xr:uid="{00000000-0005-0000-0000-0000F3470000}"/>
    <cellStyle name="ปกติ 8 2 2 2 6 5" xfId="7534" xr:uid="{00000000-0005-0000-0000-0000F4470000}"/>
    <cellStyle name="ปกติ 8 2 2 2 6 5 2" xfId="12987" xr:uid="{00000000-0005-0000-0000-0000F5470000}"/>
    <cellStyle name="ปกติ 8 2 2 2 6 5 2 2" xfId="20938" xr:uid="{00000000-0005-0000-0000-0000F6470000}"/>
    <cellStyle name="ปกติ 8 2 2 2 6 5 3" xfId="16531" xr:uid="{00000000-0005-0000-0000-0000F7470000}"/>
    <cellStyle name="ปกติ 8 2 2 2 6 6" xfId="5069" xr:uid="{00000000-0005-0000-0000-0000F8470000}"/>
    <cellStyle name="ปกติ 8 2 2 2 6 6 2" xfId="11106" xr:uid="{00000000-0005-0000-0000-0000F9470000}"/>
    <cellStyle name="ปกติ 8 2 2 2 6 6 2 2" xfId="19074" xr:uid="{00000000-0005-0000-0000-0000FA470000}"/>
    <cellStyle name="ปกติ 8 2 2 2 6 6 3" xfId="14665" xr:uid="{00000000-0005-0000-0000-0000FB470000}"/>
    <cellStyle name="ปกติ 8 2 2 2 6 7" xfId="21943" xr:uid="{00000000-0005-0000-0000-0000FC470000}"/>
    <cellStyle name="ปกติ 8 2 2 2 7" xfId="3733" xr:uid="{00000000-0005-0000-0000-0000FD470000}"/>
    <cellStyle name="ปกติ 8 2 2 2 7 2" xfId="3734" xr:uid="{00000000-0005-0000-0000-0000FE470000}"/>
    <cellStyle name="ปกติ 8 2 2 2 7 2 2" xfId="3735" xr:uid="{00000000-0005-0000-0000-0000FF470000}"/>
    <cellStyle name="ปกติ 8 2 2 2 7 2 2 2" xfId="3736" xr:uid="{00000000-0005-0000-0000-000000480000}"/>
    <cellStyle name="ปกติ 8 2 2 2 7 2 2 2 2" xfId="6100" xr:uid="{00000000-0005-0000-0000-000001480000}"/>
    <cellStyle name="ปกติ 8 2 2 2 7 2 2 2 2 2" xfId="12054" xr:uid="{00000000-0005-0000-0000-000002480000}"/>
    <cellStyle name="ปกติ 8 2 2 2 7 2 2 2 2 2 2" xfId="20012" xr:uid="{00000000-0005-0000-0000-000003480000}"/>
    <cellStyle name="ปกติ 8 2 2 2 7 2 2 2 2 3" xfId="15603" xr:uid="{00000000-0005-0000-0000-000004480000}"/>
    <cellStyle name="ปกติ 8 2 2 2 7 2 2 2 3" xfId="9081" xr:uid="{00000000-0005-0000-0000-000005480000}"/>
    <cellStyle name="ปกติ 8 2 2 2 7 2 2 2 3 2" xfId="17497" xr:uid="{00000000-0005-0000-0000-000006480000}"/>
    <cellStyle name="ปกติ 8 2 2 2 7 2 2 2 4" xfId="10193" xr:uid="{00000000-0005-0000-0000-000007480000}"/>
    <cellStyle name="ปกติ 8 2 2 2 7 2 2 2 4 2" xfId="18171" xr:uid="{00000000-0005-0000-0000-000008480000}"/>
    <cellStyle name="ปกติ 8 2 2 2 7 2 2 2 5" xfId="13758" xr:uid="{00000000-0005-0000-0000-000009480000}"/>
    <cellStyle name="ปกติ 8 2 2 2 7 2 2 3" xfId="7540" xr:uid="{00000000-0005-0000-0000-00000A480000}"/>
    <cellStyle name="ปกติ 8 2 2 2 7 2 2 3 2" xfId="12993" xr:uid="{00000000-0005-0000-0000-00000B480000}"/>
    <cellStyle name="ปกติ 8 2 2 2 7 2 2 3 2 2" xfId="20944" xr:uid="{00000000-0005-0000-0000-00000C480000}"/>
    <cellStyle name="ปกติ 8 2 2 2 7 2 2 3 3" xfId="16537" xr:uid="{00000000-0005-0000-0000-00000D480000}"/>
    <cellStyle name="ปกติ 8 2 2 2 7 2 2 4" xfId="5075" xr:uid="{00000000-0005-0000-0000-00000E480000}"/>
    <cellStyle name="ปกติ 8 2 2 2 7 2 2 4 2" xfId="11112" xr:uid="{00000000-0005-0000-0000-00000F480000}"/>
    <cellStyle name="ปกติ 8 2 2 2 7 2 2 4 2 2" xfId="19080" xr:uid="{00000000-0005-0000-0000-000010480000}"/>
    <cellStyle name="ปกติ 8 2 2 2 7 2 2 4 3" xfId="14671" xr:uid="{00000000-0005-0000-0000-000011480000}"/>
    <cellStyle name="ปกติ 8 2 2 2 7 2 2 5" xfId="21949" xr:uid="{00000000-0005-0000-0000-000012480000}"/>
    <cellStyle name="ปกติ 8 2 2 2 7 2 3" xfId="3737" xr:uid="{00000000-0005-0000-0000-000013480000}"/>
    <cellStyle name="ปกติ 8 2 2 2 7 2 3 2" xfId="6099" xr:uid="{00000000-0005-0000-0000-000014480000}"/>
    <cellStyle name="ปกติ 8 2 2 2 7 2 3 2 2" xfId="12053" xr:uid="{00000000-0005-0000-0000-000015480000}"/>
    <cellStyle name="ปกติ 8 2 2 2 7 2 3 2 2 2" xfId="20011" xr:uid="{00000000-0005-0000-0000-000016480000}"/>
    <cellStyle name="ปกติ 8 2 2 2 7 2 3 2 3" xfId="15602" xr:uid="{00000000-0005-0000-0000-000017480000}"/>
    <cellStyle name="ปกติ 8 2 2 2 7 2 3 3" xfId="9082" xr:uid="{00000000-0005-0000-0000-000018480000}"/>
    <cellStyle name="ปกติ 8 2 2 2 7 2 3 3 2" xfId="17498" xr:uid="{00000000-0005-0000-0000-000019480000}"/>
    <cellStyle name="ปกติ 8 2 2 2 7 2 3 4" xfId="10194" xr:uid="{00000000-0005-0000-0000-00001A480000}"/>
    <cellStyle name="ปกติ 8 2 2 2 7 2 3 4 2" xfId="18172" xr:uid="{00000000-0005-0000-0000-00001B480000}"/>
    <cellStyle name="ปกติ 8 2 2 2 7 2 3 5" xfId="13759" xr:uid="{00000000-0005-0000-0000-00001C480000}"/>
    <cellStyle name="ปกติ 8 2 2 2 7 2 4" xfId="7539" xr:uid="{00000000-0005-0000-0000-00001D480000}"/>
    <cellStyle name="ปกติ 8 2 2 2 7 2 4 2" xfId="12992" xr:uid="{00000000-0005-0000-0000-00001E480000}"/>
    <cellStyle name="ปกติ 8 2 2 2 7 2 4 2 2" xfId="20943" xr:uid="{00000000-0005-0000-0000-00001F480000}"/>
    <cellStyle name="ปกติ 8 2 2 2 7 2 4 3" xfId="16536" xr:uid="{00000000-0005-0000-0000-000020480000}"/>
    <cellStyle name="ปกติ 8 2 2 2 7 2 5" xfId="5074" xr:uid="{00000000-0005-0000-0000-000021480000}"/>
    <cellStyle name="ปกติ 8 2 2 2 7 2 5 2" xfId="11111" xr:uid="{00000000-0005-0000-0000-000022480000}"/>
    <cellStyle name="ปกติ 8 2 2 2 7 2 5 2 2" xfId="19079" xr:uid="{00000000-0005-0000-0000-000023480000}"/>
    <cellStyle name="ปกติ 8 2 2 2 7 2 5 3" xfId="14670" xr:uid="{00000000-0005-0000-0000-000024480000}"/>
    <cellStyle name="ปกติ 8 2 2 2 7 2 6" xfId="21948" xr:uid="{00000000-0005-0000-0000-000025480000}"/>
    <cellStyle name="ปกติ 8 2 2 2 7 3" xfId="3738" xr:uid="{00000000-0005-0000-0000-000026480000}"/>
    <cellStyle name="ปกติ 8 2 2 2 7 3 2" xfId="3739" xr:uid="{00000000-0005-0000-0000-000027480000}"/>
    <cellStyle name="ปกติ 8 2 2 2 7 3 2 2" xfId="6101" xr:uid="{00000000-0005-0000-0000-000028480000}"/>
    <cellStyle name="ปกติ 8 2 2 2 7 3 2 2 2" xfId="12055" xr:uid="{00000000-0005-0000-0000-000029480000}"/>
    <cellStyle name="ปกติ 8 2 2 2 7 3 2 2 2 2" xfId="20013" xr:uid="{00000000-0005-0000-0000-00002A480000}"/>
    <cellStyle name="ปกติ 8 2 2 2 7 3 2 2 3" xfId="15604" xr:uid="{00000000-0005-0000-0000-00002B480000}"/>
    <cellStyle name="ปกติ 8 2 2 2 7 3 2 3" xfId="9083" xr:uid="{00000000-0005-0000-0000-00002C480000}"/>
    <cellStyle name="ปกติ 8 2 2 2 7 3 2 3 2" xfId="17499" xr:uid="{00000000-0005-0000-0000-00002D480000}"/>
    <cellStyle name="ปกติ 8 2 2 2 7 3 2 4" xfId="10195" xr:uid="{00000000-0005-0000-0000-00002E480000}"/>
    <cellStyle name="ปกติ 8 2 2 2 7 3 2 4 2" xfId="18173" xr:uid="{00000000-0005-0000-0000-00002F480000}"/>
    <cellStyle name="ปกติ 8 2 2 2 7 3 2 5" xfId="13760" xr:uid="{00000000-0005-0000-0000-000030480000}"/>
    <cellStyle name="ปกติ 8 2 2 2 7 3 3" xfId="7541" xr:uid="{00000000-0005-0000-0000-000031480000}"/>
    <cellStyle name="ปกติ 8 2 2 2 7 3 3 2" xfId="12994" xr:uid="{00000000-0005-0000-0000-000032480000}"/>
    <cellStyle name="ปกติ 8 2 2 2 7 3 3 2 2" xfId="20945" xr:uid="{00000000-0005-0000-0000-000033480000}"/>
    <cellStyle name="ปกติ 8 2 2 2 7 3 3 3" xfId="16538" xr:uid="{00000000-0005-0000-0000-000034480000}"/>
    <cellStyle name="ปกติ 8 2 2 2 7 3 4" xfId="5076" xr:uid="{00000000-0005-0000-0000-000035480000}"/>
    <cellStyle name="ปกติ 8 2 2 2 7 3 4 2" xfId="11113" xr:uid="{00000000-0005-0000-0000-000036480000}"/>
    <cellStyle name="ปกติ 8 2 2 2 7 3 4 2 2" xfId="19081" xr:uid="{00000000-0005-0000-0000-000037480000}"/>
    <cellStyle name="ปกติ 8 2 2 2 7 3 4 3" xfId="14672" xr:uid="{00000000-0005-0000-0000-000038480000}"/>
    <cellStyle name="ปกติ 8 2 2 2 7 3 5" xfId="21950" xr:uid="{00000000-0005-0000-0000-000039480000}"/>
    <cellStyle name="ปกติ 8 2 2 2 7 4" xfId="3740" xr:uid="{00000000-0005-0000-0000-00003A480000}"/>
    <cellStyle name="ปกติ 8 2 2 2 7 4 2" xfId="6098" xr:uid="{00000000-0005-0000-0000-00003B480000}"/>
    <cellStyle name="ปกติ 8 2 2 2 7 4 2 2" xfId="12052" xr:uid="{00000000-0005-0000-0000-00003C480000}"/>
    <cellStyle name="ปกติ 8 2 2 2 7 4 2 2 2" xfId="20010" xr:uid="{00000000-0005-0000-0000-00003D480000}"/>
    <cellStyle name="ปกติ 8 2 2 2 7 4 2 3" xfId="15601" xr:uid="{00000000-0005-0000-0000-00003E480000}"/>
    <cellStyle name="ปกติ 8 2 2 2 7 4 3" xfId="9084" xr:uid="{00000000-0005-0000-0000-00003F480000}"/>
    <cellStyle name="ปกติ 8 2 2 2 7 4 3 2" xfId="17500" xr:uid="{00000000-0005-0000-0000-000040480000}"/>
    <cellStyle name="ปกติ 8 2 2 2 7 4 4" xfId="10196" xr:uid="{00000000-0005-0000-0000-000041480000}"/>
    <cellStyle name="ปกติ 8 2 2 2 7 4 4 2" xfId="18174" xr:uid="{00000000-0005-0000-0000-000042480000}"/>
    <cellStyle name="ปกติ 8 2 2 2 7 4 5" xfId="13761" xr:uid="{00000000-0005-0000-0000-000043480000}"/>
    <cellStyle name="ปกติ 8 2 2 2 7 5" xfId="7538" xr:uid="{00000000-0005-0000-0000-000044480000}"/>
    <cellStyle name="ปกติ 8 2 2 2 7 5 2" xfId="12991" xr:uid="{00000000-0005-0000-0000-000045480000}"/>
    <cellStyle name="ปกติ 8 2 2 2 7 5 2 2" xfId="20942" xr:uid="{00000000-0005-0000-0000-000046480000}"/>
    <cellStyle name="ปกติ 8 2 2 2 7 5 3" xfId="16535" xr:uid="{00000000-0005-0000-0000-000047480000}"/>
    <cellStyle name="ปกติ 8 2 2 2 7 6" xfId="5073" xr:uid="{00000000-0005-0000-0000-000048480000}"/>
    <cellStyle name="ปกติ 8 2 2 2 7 6 2" xfId="11110" xr:uid="{00000000-0005-0000-0000-000049480000}"/>
    <cellStyle name="ปกติ 8 2 2 2 7 6 2 2" xfId="19078" xr:uid="{00000000-0005-0000-0000-00004A480000}"/>
    <cellStyle name="ปกติ 8 2 2 2 7 6 3" xfId="14669" xr:uid="{00000000-0005-0000-0000-00004B480000}"/>
    <cellStyle name="ปกติ 8 2 2 2 7 7" xfId="21947" xr:uid="{00000000-0005-0000-0000-00004C480000}"/>
    <cellStyle name="ปกติ 8 2 2 2 8" xfId="3741" xr:uid="{00000000-0005-0000-0000-00004D480000}"/>
    <cellStyle name="ปกติ 8 2 2 2 8 2" xfId="3742" xr:uid="{00000000-0005-0000-0000-00004E480000}"/>
    <cellStyle name="ปกติ 8 2 2 2 8 2 2" xfId="3743" xr:uid="{00000000-0005-0000-0000-00004F480000}"/>
    <cellStyle name="ปกติ 8 2 2 2 8 2 2 2" xfId="6103" xr:uid="{00000000-0005-0000-0000-000050480000}"/>
    <cellStyle name="ปกติ 8 2 2 2 8 2 2 2 2" xfId="12057" xr:uid="{00000000-0005-0000-0000-000051480000}"/>
    <cellStyle name="ปกติ 8 2 2 2 8 2 2 2 2 2" xfId="20015" xr:uid="{00000000-0005-0000-0000-000052480000}"/>
    <cellStyle name="ปกติ 8 2 2 2 8 2 2 2 3" xfId="15606" xr:uid="{00000000-0005-0000-0000-000053480000}"/>
    <cellStyle name="ปกติ 8 2 2 2 8 2 2 3" xfId="9085" xr:uid="{00000000-0005-0000-0000-000054480000}"/>
    <cellStyle name="ปกติ 8 2 2 2 8 2 2 3 2" xfId="17501" xr:uid="{00000000-0005-0000-0000-000055480000}"/>
    <cellStyle name="ปกติ 8 2 2 2 8 2 2 4" xfId="10197" xr:uid="{00000000-0005-0000-0000-000056480000}"/>
    <cellStyle name="ปกติ 8 2 2 2 8 2 2 4 2" xfId="18175" xr:uid="{00000000-0005-0000-0000-000057480000}"/>
    <cellStyle name="ปกติ 8 2 2 2 8 2 2 5" xfId="13762" xr:uid="{00000000-0005-0000-0000-000058480000}"/>
    <cellStyle name="ปกติ 8 2 2 2 8 2 3" xfId="7543" xr:uid="{00000000-0005-0000-0000-000059480000}"/>
    <cellStyle name="ปกติ 8 2 2 2 8 2 3 2" xfId="12996" xr:uid="{00000000-0005-0000-0000-00005A480000}"/>
    <cellStyle name="ปกติ 8 2 2 2 8 2 3 2 2" xfId="20947" xr:uid="{00000000-0005-0000-0000-00005B480000}"/>
    <cellStyle name="ปกติ 8 2 2 2 8 2 3 3" xfId="16540" xr:uid="{00000000-0005-0000-0000-00005C480000}"/>
    <cellStyle name="ปกติ 8 2 2 2 8 2 4" xfId="5078" xr:uid="{00000000-0005-0000-0000-00005D480000}"/>
    <cellStyle name="ปกติ 8 2 2 2 8 2 4 2" xfId="11115" xr:uid="{00000000-0005-0000-0000-00005E480000}"/>
    <cellStyle name="ปกติ 8 2 2 2 8 2 4 2 2" xfId="19083" xr:uid="{00000000-0005-0000-0000-00005F480000}"/>
    <cellStyle name="ปกติ 8 2 2 2 8 2 4 3" xfId="14674" xr:uid="{00000000-0005-0000-0000-000060480000}"/>
    <cellStyle name="ปกติ 8 2 2 2 8 2 5" xfId="21952" xr:uid="{00000000-0005-0000-0000-000061480000}"/>
    <cellStyle name="ปกติ 8 2 2 2 8 3" xfId="3744" xr:uid="{00000000-0005-0000-0000-000062480000}"/>
    <cellStyle name="ปกติ 8 2 2 2 8 3 2" xfId="6102" xr:uid="{00000000-0005-0000-0000-000063480000}"/>
    <cellStyle name="ปกติ 8 2 2 2 8 3 2 2" xfId="12056" xr:uid="{00000000-0005-0000-0000-000064480000}"/>
    <cellStyle name="ปกติ 8 2 2 2 8 3 2 2 2" xfId="20014" xr:uid="{00000000-0005-0000-0000-000065480000}"/>
    <cellStyle name="ปกติ 8 2 2 2 8 3 2 3" xfId="15605" xr:uid="{00000000-0005-0000-0000-000066480000}"/>
    <cellStyle name="ปกติ 8 2 2 2 8 3 3" xfId="9086" xr:uid="{00000000-0005-0000-0000-000067480000}"/>
    <cellStyle name="ปกติ 8 2 2 2 8 3 3 2" xfId="17502" xr:uid="{00000000-0005-0000-0000-000068480000}"/>
    <cellStyle name="ปกติ 8 2 2 2 8 3 4" xfId="10198" xr:uid="{00000000-0005-0000-0000-000069480000}"/>
    <cellStyle name="ปกติ 8 2 2 2 8 3 4 2" xfId="18176" xr:uid="{00000000-0005-0000-0000-00006A480000}"/>
    <cellStyle name="ปกติ 8 2 2 2 8 3 5" xfId="13763" xr:uid="{00000000-0005-0000-0000-00006B480000}"/>
    <cellStyle name="ปกติ 8 2 2 2 8 4" xfId="7542" xr:uid="{00000000-0005-0000-0000-00006C480000}"/>
    <cellStyle name="ปกติ 8 2 2 2 8 4 2" xfId="12995" xr:uid="{00000000-0005-0000-0000-00006D480000}"/>
    <cellStyle name="ปกติ 8 2 2 2 8 4 2 2" xfId="20946" xr:uid="{00000000-0005-0000-0000-00006E480000}"/>
    <cellStyle name="ปกติ 8 2 2 2 8 4 3" xfId="16539" xr:uid="{00000000-0005-0000-0000-00006F480000}"/>
    <cellStyle name="ปกติ 8 2 2 2 8 5" xfId="5077" xr:uid="{00000000-0005-0000-0000-000070480000}"/>
    <cellStyle name="ปกติ 8 2 2 2 8 5 2" xfId="11114" xr:uid="{00000000-0005-0000-0000-000071480000}"/>
    <cellStyle name="ปกติ 8 2 2 2 8 5 2 2" xfId="19082" xr:uid="{00000000-0005-0000-0000-000072480000}"/>
    <cellStyle name="ปกติ 8 2 2 2 8 5 3" xfId="14673" xr:uid="{00000000-0005-0000-0000-000073480000}"/>
    <cellStyle name="ปกติ 8 2 2 2 8 6" xfId="21951" xr:uid="{00000000-0005-0000-0000-000074480000}"/>
    <cellStyle name="ปกติ 8 2 2 2 9" xfId="3745" xr:uid="{00000000-0005-0000-0000-000075480000}"/>
    <cellStyle name="ปกติ 8 2 2 2 9 2" xfId="3746" xr:uid="{00000000-0005-0000-0000-000076480000}"/>
    <cellStyle name="ปกติ 8 2 2 2 9 2 2" xfId="3747" xr:uid="{00000000-0005-0000-0000-000077480000}"/>
    <cellStyle name="ปกติ 8 2 2 2 9 2 2 2" xfId="6105" xr:uid="{00000000-0005-0000-0000-000078480000}"/>
    <cellStyle name="ปกติ 8 2 2 2 9 2 2 2 2" xfId="12059" xr:uid="{00000000-0005-0000-0000-000079480000}"/>
    <cellStyle name="ปกติ 8 2 2 2 9 2 2 2 2 2" xfId="20017" xr:uid="{00000000-0005-0000-0000-00007A480000}"/>
    <cellStyle name="ปกติ 8 2 2 2 9 2 2 2 3" xfId="15608" xr:uid="{00000000-0005-0000-0000-00007B480000}"/>
    <cellStyle name="ปกติ 8 2 2 2 9 2 2 3" xfId="9087" xr:uid="{00000000-0005-0000-0000-00007C480000}"/>
    <cellStyle name="ปกติ 8 2 2 2 9 2 2 3 2" xfId="17503" xr:uid="{00000000-0005-0000-0000-00007D480000}"/>
    <cellStyle name="ปกติ 8 2 2 2 9 2 2 4" xfId="10199" xr:uid="{00000000-0005-0000-0000-00007E480000}"/>
    <cellStyle name="ปกติ 8 2 2 2 9 2 2 4 2" xfId="18177" xr:uid="{00000000-0005-0000-0000-00007F480000}"/>
    <cellStyle name="ปกติ 8 2 2 2 9 2 2 5" xfId="13764" xr:uid="{00000000-0005-0000-0000-000080480000}"/>
    <cellStyle name="ปกติ 8 2 2 2 9 2 3" xfId="7545" xr:uid="{00000000-0005-0000-0000-000081480000}"/>
    <cellStyle name="ปกติ 8 2 2 2 9 2 3 2" xfId="12998" xr:uid="{00000000-0005-0000-0000-000082480000}"/>
    <cellStyle name="ปกติ 8 2 2 2 9 2 3 2 2" xfId="20949" xr:uid="{00000000-0005-0000-0000-000083480000}"/>
    <cellStyle name="ปกติ 8 2 2 2 9 2 3 3" xfId="16542" xr:uid="{00000000-0005-0000-0000-000084480000}"/>
    <cellStyle name="ปกติ 8 2 2 2 9 2 4" xfId="5080" xr:uid="{00000000-0005-0000-0000-000085480000}"/>
    <cellStyle name="ปกติ 8 2 2 2 9 2 4 2" xfId="11117" xr:uid="{00000000-0005-0000-0000-000086480000}"/>
    <cellStyle name="ปกติ 8 2 2 2 9 2 4 2 2" xfId="19085" xr:uid="{00000000-0005-0000-0000-000087480000}"/>
    <cellStyle name="ปกติ 8 2 2 2 9 2 4 3" xfId="14676" xr:uid="{00000000-0005-0000-0000-000088480000}"/>
    <cellStyle name="ปกติ 8 2 2 2 9 2 5" xfId="21954" xr:uid="{00000000-0005-0000-0000-000089480000}"/>
    <cellStyle name="ปกติ 8 2 2 2 9 3" xfId="3748" xr:uid="{00000000-0005-0000-0000-00008A480000}"/>
    <cellStyle name="ปกติ 8 2 2 2 9 3 2" xfId="6104" xr:uid="{00000000-0005-0000-0000-00008B480000}"/>
    <cellStyle name="ปกติ 8 2 2 2 9 3 2 2" xfId="12058" xr:uid="{00000000-0005-0000-0000-00008C480000}"/>
    <cellStyle name="ปกติ 8 2 2 2 9 3 2 2 2" xfId="20016" xr:uid="{00000000-0005-0000-0000-00008D480000}"/>
    <cellStyle name="ปกติ 8 2 2 2 9 3 2 3" xfId="15607" xr:uid="{00000000-0005-0000-0000-00008E480000}"/>
    <cellStyle name="ปกติ 8 2 2 2 9 3 3" xfId="9088" xr:uid="{00000000-0005-0000-0000-00008F480000}"/>
    <cellStyle name="ปกติ 8 2 2 2 9 3 3 2" xfId="17504" xr:uid="{00000000-0005-0000-0000-000090480000}"/>
    <cellStyle name="ปกติ 8 2 2 2 9 3 4" xfId="10200" xr:uid="{00000000-0005-0000-0000-000091480000}"/>
    <cellStyle name="ปกติ 8 2 2 2 9 3 4 2" xfId="18178" xr:uid="{00000000-0005-0000-0000-000092480000}"/>
    <cellStyle name="ปกติ 8 2 2 2 9 3 5" xfId="13765" xr:uid="{00000000-0005-0000-0000-000093480000}"/>
    <cellStyle name="ปกติ 8 2 2 2 9 4" xfId="7544" xr:uid="{00000000-0005-0000-0000-000094480000}"/>
    <cellStyle name="ปกติ 8 2 2 2 9 4 2" xfId="12997" xr:uid="{00000000-0005-0000-0000-000095480000}"/>
    <cellStyle name="ปกติ 8 2 2 2 9 4 2 2" xfId="20948" xr:uid="{00000000-0005-0000-0000-000096480000}"/>
    <cellStyle name="ปกติ 8 2 2 2 9 4 3" xfId="16541" xr:uid="{00000000-0005-0000-0000-000097480000}"/>
    <cellStyle name="ปกติ 8 2 2 2 9 5" xfId="5079" xr:uid="{00000000-0005-0000-0000-000098480000}"/>
    <cellStyle name="ปกติ 8 2 2 2 9 5 2" xfId="11116" xr:uid="{00000000-0005-0000-0000-000099480000}"/>
    <cellStyle name="ปกติ 8 2 2 2 9 5 2 2" xfId="19084" xr:uid="{00000000-0005-0000-0000-00009A480000}"/>
    <cellStyle name="ปกติ 8 2 2 2 9 5 3" xfId="14675" xr:uid="{00000000-0005-0000-0000-00009B480000}"/>
    <cellStyle name="ปกติ 8 2 2 2 9 6" xfId="21953" xr:uid="{00000000-0005-0000-0000-00009C480000}"/>
    <cellStyle name="ปกติ 8 2 2 3" xfId="3749" xr:uid="{00000000-0005-0000-0000-00009D480000}"/>
    <cellStyle name="ปกติ 8 2 2 3 2" xfId="3750" xr:uid="{00000000-0005-0000-0000-00009E480000}"/>
    <cellStyle name="ปกติ 8 2 2 3 2 2" xfId="3751" xr:uid="{00000000-0005-0000-0000-00009F480000}"/>
    <cellStyle name="ปกติ 8 2 2 3 2 2 2" xfId="3752" xr:uid="{00000000-0005-0000-0000-0000A0480000}"/>
    <cellStyle name="ปกติ 8 2 2 3 2 2 2 2" xfId="6108" xr:uid="{00000000-0005-0000-0000-0000A1480000}"/>
    <cellStyle name="ปกติ 8 2 2 3 2 2 2 2 2" xfId="12062" xr:uid="{00000000-0005-0000-0000-0000A2480000}"/>
    <cellStyle name="ปกติ 8 2 2 3 2 2 2 2 2 2" xfId="20020" xr:uid="{00000000-0005-0000-0000-0000A3480000}"/>
    <cellStyle name="ปกติ 8 2 2 3 2 2 2 2 3" xfId="15611" xr:uid="{00000000-0005-0000-0000-0000A4480000}"/>
    <cellStyle name="ปกติ 8 2 2 3 2 2 2 3" xfId="9089" xr:uid="{00000000-0005-0000-0000-0000A5480000}"/>
    <cellStyle name="ปกติ 8 2 2 3 2 2 2 3 2" xfId="17505" xr:uid="{00000000-0005-0000-0000-0000A6480000}"/>
    <cellStyle name="ปกติ 8 2 2 3 2 2 2 4" xfId="10201" xr:uid="{00000000-0005-0000-0000-0000A7480000}"/>
    <cellStyle name="ปกติ 8 2 2 3 2 2 2 4 2" xfId="18179" xr:uid="{00000000-0005-0000-0000-0000A8480000}"/>
    <cellStyle name="ปกติ 8 2 2 3 2 2 2 5" xfId="13766" xr:uid="{00000000-0005-0000-0000-0000A9480000}"/>
    <cellStyle name="ปกติ 8 2 2 3 2 2 3" xfId="7548" xr:uid="{00000000-0005-0000-0000-0000AA480000}"/>
    <cellStyle name="ปกติ 8 2 2 3 2 2 3 2" xfId="13001" xr:uid="{00000000-0005-0000-0000-0000AB480000}"/>
    <cellStyle name="ปกติ 8 2 2 3 2 2 3 2 2" xfId="20952" xr:uid="{00000000-0005-0000-0000-0000AC480000}"/>
    <cellStyle name="ปกติ 8 2 2 3 2 2 3 3" xfId="16545" xr:uid="{00000000-0005-0000-0000-0000AD480000}"/>
    <cellStyle name="ปกติ 8 2 2 3 2 2 4" xfId="5083" xr:uid="{00000000-0005-0000-0000-0000AE480000}"/>
    <cellStyle name="ปกติ 8 2 2 3 2 2 4 2" xfId="11120" xr:uid="{00000000-0005-0000-0000-0000AF480000}"/>
    <cellStyle name="ปกติ 8 2 2 3 2 2 4 2 2" xfId="19088" xr:uid="{00000000-0005-0000-0000-0000B0480000}"/>
    <cellStyle name="ปกติ 8 2 2 3 2 2 4 3" xfId="14679" xr:uid="{00000000-0005-0000-0000-0000B1480000}"/>
    <cellStyle name="ปกติ 8 2 2 3 2 2 5" xfId="21957" xr:uid="{00000000-0005-0000-0000-0000B2480000}"/>
    <cellStyle name="ปกติ 8 2 2 3 2 3" xfId="3753" xr:uid="{00000000-0005-0000-0000-0000B3480000}"/>
    <cellStyle name="ปกติ 8 2 2 3 2 3 2" xfId="6107" xr:uid="{00000000-0005-0000-0000-0000B4480000}"/>
    <cellStyle name="ปกติ 8 2 2 3 2 3 2 2" xfId="12061" xr:uid="{00000000-0005-0000-0000-0000B5480000}"/>
    <cellStyle name="ปกติ 8 2 2 3 2 3 2 2 2" xfId="20019" xr:uid="{00000000-0005-0000-0000-0000B6480000}"/>
    <cellStyle name="ปกติ 8 2 2 3 2 3 2 3" xfId="15610" xr:uid="{00000000-0005-0000-0000-0000B7480000}"/>
    <cellStyle name="ปกติ 8 2 2 3 2 3 3" xfId="9090" xr:uid="{00000000-0005-0000-0000-0000B8480000}"/>
    <cellStyle name="ปกติ 8 2 2 3 2 3 3 2" xfId="17506" xr:uid="{00000000-0005-0000-0000-0000B9480000}"/>
    <cellStyle name="ปกติ 8 2 2 3 2 3 4" xfId="10202" xr:uid="{00000000-0005-0000-0000-0000BA480000}"/>
    <cellStyle name="ปกติ 8 2 2 3 2 3 4 2" xfId="18180" xr:uid="{00000000-0005-0000-0000-0000BB480000}"/>
    <cellStyle name="ปกติ 8 2 2 3 2 3 5" xfId="13767" xr:uid="{00000000-0005-0000-0000-0000BC480000}"/>
    <cellStyle name="ปกติ 8 2 2 3 2 4" xfId="7547" xr:uid="{00000000-0005-0000-0000-0000BD480000}"/>
    <cellStyle name="ปกติ 8 2 2 3 2 4 2" xfId="13000" xr:uid="{00000000-0005-0000-0000-0000BE480000}"/>
    <cellStyle name="ปกติ 8 2 2 3 2 4 2 2" xfId="20951" xr:uid="{00000000-0005-0000-0000-0000BF480000}"/>
    <cellStyle name="ปกติ 8 2 2 3 2 4 3" xfId="16544" xr:uid="{00000000-0005-0000-0000-0000C0480000}"/>
    <cellStyle name="ปกติ 8 2 2 3 2 5" xfId="5082" xr:uid="{00000000-0005-0000-0000-0000C1480000}"/>
    <cellStyle name="ปกติ 8 2 2 3 2 5 2" xfId="11119" xr:uid="{00000000-0005-0000-0000-0000C2480000}"/>
    <cellStyle name="ปกติ 8 2 2 3 2 5 2 2" xfId="19087" xr:uid="{00000000-0005-0000-0000-0000C3480000}"/>
    <cellStyle name="ปกติ 8 2 2 3 2 5 3" xfId="14678" xr:uid="{00000000-0005-0000-0000-0000C4480000}"/>
    <cellStyle name="ปกติ 8 2 2 3 2 6" xfId="21956" xr:uid="{00000000-0005-0000-0000-0000C5480000}"/>
    <cellStyle name="ปกติ 8 2 2 3 3" xfId="3754" xr:uid="{00000000-0005-0000-0000-0000C6480000}"/>
    <cellStyle name="ปกติ 8 2 2 3 3 2" xfId="3755" xr:uid="{00000000-0005-0000-0000-0000C7480000}"/>
    <cellStyle name="ปกติ 8 2 2 3 3 2 2" xfId="6109" xr:uid="{00000000-0005-0000-0000-0000C8480000}"/>
    <cellStyle name="ปกติ 8 2 2 3 3 2 2 2" xfId="12063" xr:uid="{00000000-0005-0000-0000-0000C9480000}"/>
    <cellStyle name="ปกติ 8 2 2 3 3 2 2 2 2" xfId="20021" xr:uid="{00000000-0005-0000-0000-0000CA480000}"/>
    <cellStyle name="ปกติ 8 2 2 3 3 2 2 3" xfId="15612" xr:uid="{00000000-0005-0000-0000-0000CB480000}"/>
    <cellStyle name="ปกติ 8 2 2 3 3 2 3" xfId="9091" xr:uid="{00000000-0005-0000-0000-0000CC480000}"/>
    <cellStyle name="ปกติ 8 2 2 3 3 2 3 2" xfId="17507" xr:uid="{00000000-0005-0000-0000-0000CD480000}"/>
    <cellStyle name="ปกติ 8 2 2 3 3 2 4" xfId="10203" xr:uid="{00000000-0005-0000-0000-0000CE480000}"/>
    <cellStyle name="ปกติ 8 2 2 3 3 2 4 2" xfId="18181" xr:uid="{00000000-0005-0000-0000-0000CF480000}"/>
    <cellStyle name="ปกติ 8 2 2 3 3 2 5" xfId="13768" xr:uid="{00000000-0005-0000-0000-0000D0480000}"/>
    <cellStyle name="ปกติ 8 2 2 3 3 3" xfId="7549" xr:uid="{00000000-0005-0000-0000-0000D1480000}"/>
    <cellStyle name="ปกติ 8 2 2 3 3 3 2" xfId="13002" xr:uid="{00000000-0005-0000-0000-0000D2480000}"/>
    <cellStyle name="ปกติ 8 2 2 3 3 3 2 2" xfId="20953" xr:uid="{00000000-0005-0000-0000-0000D3480000}"/>
    <cellStyle name="ปกติ 8 2 2 3 3 3 3" xfId="16546" xr:uid="{00000000-0005-0000-0000-0000D4480000}"/>
    <cellStyle name="ปกติ 8 2 2 3 3 4" xfId="5084" xr:uid="{00000000-0005-0000-0000-0000D5480000}"/>
    <cellStyle name="ปกติ 8 2 2 3 3 4 2" xfId="11121" xr:uid="{00000000-0005-0000-0000-0000D6480000}"/>
    <cellStyle name="ปกติ 8 2 2 3 3 4 2 2" xfId="19089" xr:uid="{00000000-0005-0000-0000-0000D7480000}"/>
    <cellStyle name="ปกติ 8 2 2 3 3 4 3" xfId="14680" xr:uid="{00000000-0005-0000-0000-0000D8480000}"/>
    <cellStyle name="ปกติ 8 2 2 3 3 5" xfId="21958" xr:uid="{00000000-0005-0000-0000-0000D9480000}"/>
    <cellStyle name="ปกติ 8 2 2 3 4" xfId="3756" xr:uid="{00000000-0005-0000-0000-0000DA480000}"/>
    <cellStyle name="ปกติ 8 2 2 3 4 2" xfId="6106" xr:uid="{00000000-0005-0000-0000-0000DB480000}"/>
    <cellStyle name="ปกติ 8 2 2 3 4 2 2" xfId="12060" xr:uid="{00000000-0005-0000-0000-0000DC480000}"/>
    <cellStyle name="ปกติ 8 2 2 3 4 2 2 2" xfId="20018" xr:uid="{00000000-0005-0000-0000-0000DD480000}"/>
    <cellStyle name="ปกติ 8 2 2 3 4 2 3" xfId="15609" xr:uid="{00000000-0005-0000-0000-0000DE480000}"/>
    <cellStyle name="ปกติ 8 2 2 3 4 3" xfId="9092" xr:uid="{00000000-0005-0000-0000-0000DF480000}"/>
    <cellStyle name="ปกติ 8 2 2 3 4 3 2" xfId="17508" xr:uid="{00000000-0005-0000-0000-0000E0480000}"/>
    <cellStyle name="ปกติ 8 2 2 3 4 4" xfId="10204" xr:uid="{00000000-0005-0000-0000-0000E1480000}"/>
    <cellStyle name="ปกติ 8 2 2 3 4 4 2" xfId="18182" xr:uid="{00000000-0005-0000-0000-0000E2480000}"/>
    <cellStyle name="ปกติ 8 2 2 3 4 5" xfId="13769" xr:uid="{00000000-0005-0000-0000-0000E3480000}"/>
    <cellStyle name="ปกติ 8 2 2 3 5" xfId="7546" xr:uid="{00000000-0005-0000-0000-0000E4480000}"/>
    <cellStyle name="ปกติ 8 2 2 3 5 2" xfId="12999" xr:uid="{00000000-0005-0000-0000-0000E5480000}"/>
    <cellStyle name="ปกติ 8 2 2 3 5 2 2" xfId="20950" xr:uid="{00000000-0005-0000-0000-0000E6480000}"/>
    <cellStyle name="ปกติ 8 2 2 3 5 3" xfId="16543" xr:uid="{00000000-0005-0000-0000-0000E7480000}"/>
    <cellStyle name="ปกติ 8 2 2 3 6" xfId="5081" xr:uid="{00000000-0005-0000-0000-0000E8480000}"/>
    <cellStyle name="ปกติ 8 2 2 3 6 2" xfId="11118" xr:uid="{00000000-0005-0000-0000-0000E9480000}"/>
    <cellStyle name="ปกติ 8 2 2 3 6 2 2" xfId="19086" xr:uid="{00000000-0005-0000-0000-0000EA480000}"/>
    <cellStyle name="ปกติ 8 2 2 3 6 3" xfId="14677" xr:uid="{00000000-0005-0000-0000-0000EB480000}"/>
    <cellStyle name="ปกติ 8 2 2 3 7" xfId="21955" xr:uid="{00000000-0005-0000-0000-0000EC480000}"/>
    <cellStyle name="ปกติ 8 2 2 4" xfId="3757" xr:uid="{00000000-0005-0000-0000-0000ED480000}"/>
    <cellStyle name="ปกติ 8 2 2 4 2" xfId="3758" xr:uid="{00000000-0005-0000-0000-0000EE480000}"/>
    <cellStyle name="ปกติ 8 2 2 4 2 2" xfId="3759" xr:uid="{00000000-0005-0000-0000-0000EF480000}"/>
    <cellStyle name="ปกติ 8 2 2 4 2 2 2" xfId="3760" xr:uid="{00000000-0005-0000-0000-0000F0480000}"/>
    <cellStyle name="ปกติ 8 2 2 4 2 2 2 2" xfId="6112" xr:uid="{00000000-0005-0000-0000-0000F1480000}"/>
    <cellStyle name="ปกติ 8 2 2 4 2 2 2 2 2" xfId="12066" xr:uid="{00000000-0005-0000-0000-0000F2480000}"/>
    <cellStyle name="ปกติ 8 2 2 4 2 2 2 2 2 2" xfId="20024" xr:uid="{00000000-0005-0000-0000-0000F3480000}"/>
    <cellStyle name="ปกติ 8 2 2 4 2 2 2 2 3" xfId="15615" xr:uid="{00000000-0005-0000-0000-0000F4480000}"/>
    <cellStyle name="ปกติ 8 2 2 4 2 2 2 3" xfId="9093" xr:uid="{00000000-0005-0000-0000-0000F5480000}"/>
    <cellStyle name="ปกติ 8 2 2 4 2 2 2 3 2" xfId="17509" xr:uid="{00000000-0005-0000-0000-0000F6480000}"/>
    <cellStyle name="ปกติ 8 2 2 4 2 2 2 4" xfId="10205" xr:uid="{00000000-0005-0000-0000-0000F7480000}"/>
    <cellStyle name="ปกติ 8 2 2 4 2 2 2 4 2" xfId="18183" xr:uid="{00000000-0005-0000-0000-0000F8480000}"/>
    <cellStyle name="ปกติ 8 2 2 4 2 2 2 5" xfId="13770" xr:uid="{00000000-0005-0000-0000-0000F9480000}"/>
    <cellStyle name="ปกติ 8 2 2 4 2 2 3" xfId="7552" xr:uid="{00000000-0005-0000-0000-0000FA480000}"/>
    <cellStyle name="ปกติ 8 2 2 4 2 2 3 2" xfId="13005" xr:uid="{00000000-0005-0000-0000-0000FB480000}"/>
    <cellStyle name="ปกติ 8 2 2 4 2 2 3 2 2" xfId="20956" xr:uid="{00000000-0005-0000-0000-0000FC480000}"/>
    <cellStyle name="ปกติ 8 2 2 4 2 2 3 3" xfId="16549" xr:uid="{00000000-0005-0000-0000-0000FD480000}"/>
    <cellStyle name="ปกติ 8 2 2 4 2 2 4" xfId="5087" xr:uid="{00000000-0005-0000-0000-0000FE480000}"/>
    <cellStyle name="ปกติ 8 2 2 4 2 2 4 2" xfId="11124" xr:uid="{00000000-0005-0000-0000-0000FF480000}"/>
    <cellStyle name="ปกติ 8 2 2 4 2 2 4 2 2" xfId="19092" xr:uid="{00000000-0005-0000-0000-000000490000}"/>
    <cellStyle name="ปกติ 8 2 2 4 2 2 4 3" xfId="14683" xr:uid="{00000000-0005-0000-0000-000001490000}"/>
    <cellStyle name="ปกติ 8 2 2 4 2 2 5" xfId="21961" xr:uid="{00000000-0005-0000-0000-000002490000}"/>
    <cellStyle name="ปกติ 8 2 2 4 2 3" xfId="3761" xr:uid="{00000000-0005-0000-0000-000003490000}"/>
    <cellStyle name="ปกติ 8 2 2 4 2 3 2" xfId="6111" xr:uid="{00000000-0005-0000-0000-000004490000}"/>
    <cellStyle name="ปกติ 8 2 2 4 2 3 2 2" xfId="12065" xr:uid="{00000000-0005-0000-0000-000005490000}"/>
    <cellStyle name="ปกติ 8 2 2 4 2 3 2 2 2" xfId="20023" xr:uid="{00000000-0005-0000-0000-000006490000}"/>
    <cellStyle name="ปกติ 8 2 2 4 2 3 2 3" xfId="15614" xr:uid="{00000000-0005-0000-0000-000007490000}"/>
    <cellStyle name="ปกติ 8 2 2 4 2 3 3" xfId="9094" xr:uid="{00000000-0005-0000-0000-000008490000}"/>
    <cellStyle name="ปกติ 8 2 2 4 2 3 3 2" xfId="17510" xr:uid="{00000000-0005-0000-0000-000009490000}"/>
    <cellStyle name="ปกติ 8 2 2 4 2 3 4" xfId="10206" xr:uid="{00000000-0005-0000-0000-00000A490000}"/>
    <cellStyle name="ปกติ 8 2 2 4 2 3 4 2" xfId="18184" xr:uid="{00000000-0005-0000-0000-00000B490000}"/>
    <cellStyle name="ปกติ 8 2 2 4 2 3 5" xfId="13771" xr:uid="{00000000-0005-0000-0000-00000C490000}"/>
    <cellStyle name="ปกติ 8 2 2 4 2 4" xfId="7551" xr:uid="{00000000-0005-0000-0000-00000D490000}"/>
    <cellStyle name="ปกติ 8 2 2 4 2 4 2" xfId="13004" xr:uid="{00000000-0005-0000-0000-00000E490000}"/>
    <cellStyle name="ปกติ 8 2 2 4 2 4 2 2" xfId="20955" xr:uid="{00000000-0005-0000-0000-00000F490000}"/>
    <cellStyle name="ปกติ 8 2 2 4 2 4 3" xfId="16548" xr:uid="{00000000-0005-0000-0000-000010490000}"/>
    <cellStyle name="ปกติ 8 2 2 4 2 5" xfId="5086" xr:uid="{00000000-0005-0000-0000-000011490000}"/>
    <cellStyle name="ปกติ 8 2 2 4 2 5 2" xfId="11123" xr:uid="{00000000-0005-0000-0000-000012490000}"/>
    <cellStyle name="ปกติ 8 2 2 4 2 5 2 2" xfId="19091" xr:uid="{00000000-0005-0000-0000-000013490000}"/>
    <cellStyle name="ปกติ 8 2 2 4 2 5 3" xfId="14682" xr:uid="{00000000-0005-0000-0000-000014490000}"/>
    <cellStyle name="ปกติ 8 2 2 4 2 6" xfId="21960" xr:uid="{00000000-0005-0000-0000-000015490000}"/>
    <cellStyle name="ปกติ 8 2 2 4 3" xfId="3762" xr:uid="{00000000-0005-0000-0000-000016490000}"/>
    <cellStyle name="ปกติ 8 2 2 4 3 2" xfId="3763" xr:uid="{00000000-0005-0000-0000-000017490000}"/>
    <cellStyle name="ปกติ 8 2 2 4 3 2 2" xfId="6113" xr:uid="{00000000-0005-0000-0000-000018490000}"/>
    <cellStyle name="ปกติ 8 2 2 4 3 2 2 2" xfId="12067" xr:uid="{00000000-0005-0000-0000-000019490000}"/>
    <cellStyle name="ปกติ 8 2 2 4 3 2 2 2 2" xfId="20025" xr:uid="{00000000-0005-0000-0000-00001A490000}"/>
    <cellStyle name="ปกติ 8 2 2 4 3 2 2 3" xfId="15616" xr:uid="{00000000-0005-0000-0000-00001B490000}"/>
    <cellStyle name="ปกติ 8 2 2 4 3 2 3" xfId="9095" xr:uid="{00000000-0005-0000-0000-00001C490000}"/>
    <cellStyle name="ปกติ 8 2 2 4 3 2 3 2" xfId="17511" xr:uid="{00000000-0005-0000-0000-00001D490000}"/>
    <cellStyle name="ปกติ 8 2 2 4 3 2 4" xfId="10207" xr:uid="{00000000-0005-0000-0000-00001E490000}"/>
    <cellStyle name="ปกติ 8 2 2 4 3 2 4 2" xfId="18185" xr:uid="{00000000-0005-0000-0000-00001F490000}"/>
    <cellStyle name="ปกติ 8 2 2 4 3 2 5" xfId="13772" xr:uid="{00000000-0005-0000-0000-000020490000}"/>
    <cellStyle name="ปกติ 8 2 2 4 3 3" xfId="7553" xr:uid="{00000000-0005-0000-0000-000021490000}"/>
    <cellStyle name="ปกติ 8 2 2 4 3 3 2" xfId="13006" xr:uid="{00000000-0005-0000-0000-000022490000}"/>
    <cellStyle name="ปกติ 8 2 2 4 3 3 2 2" xfId="20957" xr:uid="{00000000-0005-0000-0000-000023490000}"/>
    <cellStyle name="ปกติ 8 2 2 4 3 3 3" xfId="16550" xr:uid="{00000000-0005-0000-0000-000024490000}"/>
    <cellStyle name="ปกติ 8 2 2 4 3 4" xfId="5088" xr:uid="{00000000-0005-0000-0000-000025490000}"/>
    <cellStyle name="ปกติ 8 2 2 4 3 4 2" xfId="11125" xr:uid="{00000000-0005-0000-0000-000026490000}"/>
    <cellStyle name="ปกติ 8 2 2 4 3 4 2 2" xfId="19093" xr:uid="{00000000-0005-0000-0000-000027490000}"/>
    <cellStyle name="ปกติ 8 2 2 4 3 4 3" xfId="14684" xr:uid="{00000000-0005-0000-0000-000028490000}"/>
    <cellStyle name="ปกติ 8 2 2 4 3 5" xfId="21962" xr:uid="{00000000-0005-0000-0000-000029490000}"/>
    <cellStyle name="ปกติ 8 2 2 4 4" xfId="3764" xr:uid="{00000000-0005-0000-0000-00002A490000}"/>
    <cellStyle name="ปกติ 8 2 2 4 4 2" xfId="6110" xr:uid="{00000000-0005-0000-0000-00002B490000}"/>
    <cellStyle name="ปกติ 8 2 2 4 4 2 2" xfId="12064" xr:uid="{00000000-0005-0000-0000-00002C490000}"/>
    <cellStyle name="ปกติ 8 2 2 4 4 2 2 2" xfId="20022" xr:uid="{00000000-0005-0000-0000-00002D490000}"/>
    <cellStyle name="ปกติ 8 2 2 4 4 2 3" xfId="15613" xr:uid="{00000000-0005-0000-0000-00002E490000}"/>
    <cellStyle name="ปกติ 8 2 2 4 4 3" xfId="9096" xr:uid="{00000000-0005-0000-0000-00002F490000}"/>
    <cellStyle name="ปกติ 8 2 2 4 4 3 2" xfId="17512" xr:uid="{00000000-0005-0000-0000-000030490000}"/>
    <cellStyle name="ปกติ 8 2 2 4 4 4" xfId="10208" xr:uid="{00000000-0005-0000-0000-000031490000}"/>
    <cellStyle name="ปกติ 8 2 2 4 4 4 2" xfId="18186" xr:uid="{00000000-0005-0000-0000-000032490000}"/>
    <cellStyle name="ปกติ 8 2 2 4 4 5" xfId="13773" xr:uid="{00000000-0005-0000-0000-000033490000}"/>
    <cellStyle name="ปกติ 8 2 2 4 5" xfId="7550" xr:uid="{00000000-0005-0000-0000-000034490000}"/>
    <cellStyle name="ปกติ 8 2 2 4 5 2" xfId="13003" xr:uid="{00000000-0005-0000-0000-000035490000}"/>
    <cellStyle name="ปกติ 8 2 2 4 5 2 2" xfId="20954" xr:uid="{00000000-0005-0000-0000-000036490000}"/>
    <cellStyle name="ปกติ 8 2 2 4 5 3" xfId="16547" xr:uid="{00000000-0005-0000-0000-000037490000}"/>
    <cellStyle name="ปกติ 8 2 2 4 6" xfId="5085" xr:uid="{00000000-0005-0000-0000-000038490000}"/>
    <cellStyle name="ปกติ 8 2 2 4 6 2" xfId="11122" xr:uid="{00000000-0005-0000-0000-000039490000}"/>
    <cellStyle name="ปกติ 8 2 2 4 6 2 2" xfId="19090" xr:uid="{00000000-0005-0000-0000-00003A490000}"/>
    <cellStyle name="ปกติ 8 2 2 4 6 3" xfId="14681" xr:uid="{00000000-0005-0000-0000-00003B490000}"/>
    <cellStyle name="ปกติ 8 2 2 4 7" xfId="21959" xr:uid="{00000000-0005-0000-0000-00003C490000}"/>
    <cellStyle name="ปกติ 8 2 2 5" xfId="3765" xr:uid="{00000000-0005-0000-0000-00003D490000}"/>
    <cellStyle name="ปกติ 8 2 2 5 2" xfId="3766" xr:uid="{00000000-0005-0000-0000-00003E490000}"/>
    <cellStyle name="ปกติ 8 2 2 5 2 2" xfId="3767" xr:uid="{00000000-0005-0000-0000-00003F490000}"/>
    <cellStyle name="ปกติ 8 2 2 5 2 2 2" xfId="3768" xr:uid="{00000000-0005-0000-0000-000040490000}"/>
    <cellStyle name="ปกติ 8 2 2 5 2 2 2 2" xfId="6116" xr:uid="{00000000-0005-0000-0000-000041490000}"/>
    <cellStyle name="ปกติ 8 2 2 5 2 2 2 2 2" xfId="12070" xr:uid="{00000000-0005-0000-0000-000042490000}"/>
    <cellStyle name="ปกติ 8 2 2 5 2 2 2 2 2 2" xfId="20028" xr:uid="{00000000-0005-0000-0000-000043490000}"/>
    <cellStyle name="ปกติ 8 2 2 5 2 2 2 2 3" xfId="15619" xr:uid="{00000000-0005-0000-0000-000044490000}"/>
    <cellStyle name="ปกติ 8 2 2 5 2 2 2 3" xfId="9097" xr:uid="{00000000-0005-0000-0000-000045490000}"/>
    <cellStyle name="ปกติ 8 2 2 5 2 2 2 3 2" xfId="17513" xr:uid="{00000000-0005-0000-0000-000046490000}"/>
    <cellStyle name="ปกติ 8 2 2 5 2 2 2 4" xfId="10209" xr:uid="{00000000-0005-0000-0000-000047490000}"/>
    <cellStyle name="ปกติ 8 2 2 5 2 2 2 4 2" xfId="18187" xr:uid="{00000000-0005-0000-0000-000048490000}"/>
    <cellStyle name="ปกติ 8 2 2 5 2 2 2 5" xfId="13774" xr:uid="{00000000-0005-0000-0000-000049490000}"/>
    <cellStyle name="ปกติ 8 2 2 5 2 2 3" xfId="7556" xr:uid="{00000000-0005-0000-0000-00004A490000}"/>
    <cellStyle name="ปกติ 8 2 2 5 2 2 3 2" xfId="13009" xr:uid="{00000000-0005-0000-0000-00004B490000}"/>
    <cellStyle name="ปกติ 8 2 2 5 2 2 3 2 2" xfId="20960" xr:uid="{00000000-0005-0000-0000-00004C490000}"/>
    <cellStyle name="ปกติ 8 2 2 5 2 2 3 3" xfId="16553" xr:uid="{00000000-0005-0000-0000-00004D490000}"/>
    <cellStyle name="ปกติ 8 2 2 5 2 2 4" xfId="5091" xr:uid="{00000000-0005-0000-0000-00004E490000}"/>
    <cellStyle name="ปกติ 8 2 2 5 2 2 4 2" xfId="11128" xr:uid="{00000000-0005-0000-0000-00004F490000}"/>
    <cellStyle name="ปกติ 8 2 2 5 2 2 4 2 2" xfId="19096" xr:uid="{00000000-0005-0000-0000-000050490000}"/>
    <cellStyle name="ปกติ 8 2 2 5 2 2 4 3" xfId="14687" xr:uid="{00000000-0005-0000-0000-000051490000}"/>
    <cellStyle name="ปกติ 8 2 2 5 2 2 5" xfId="21965" xr:uid="{00000000-0005-0000-0000-000052490000}"/>
    <cellStyle name="ปกติ 8 2 2 5 2 3" xfId="3769" xr:uid="{00000000-0005-0000-0000-000053490000}"/>
    <cellStyle name="ปกติ 8 2 2 5 2 3 2" xfId="6115" xr:uid="{00000000-0005-0000-0000-000054490000}"/>
    <cellStyle name="ปกติ 8 2 2 5 2 3 2 2" xfId="12069" xr:uid="{00000000-0005-0000-0000-000055490000}"/>
    <cellStyle name="ปกติ 8 2 2 5 2 3 2 2 2" xfId="20027" xr:uid="{00000000-0005-0000-0000-000056490000}"/>
    <cellStyle name="ปกติ 8 2 2 5 2 3 2 3" xfId="15618" xr:uid="{00000000-0005-0000-0000-000057490000}"/>
    <cellStyle name="ปกติ 8 2 2 5 2 3 3" xfId="9098" xr:uid="{00000000-0005-0000-0000-000058490000}"/>
    <cellStyle name="ปกติ 8 2 2 5 2 3 3 2" xfId="17514" xr:uid="{00000000-0005-0000-0000-000059490000}"/>
    <cellStyle name="ปกติ 8 2 2 5 2 3 4" xfId="10210" xr:uid="{00000000-0005-0000-0000-00005A490000}"/>
    <cellStyle name="ปกติ 8 2 2 5 2 3 4 2" xfId="18188" xr:uid="{00000000-0005-0000-0000-00005B490000}"/>
    <cellStyle name="ปกติ 8 2 2 5 2 3 5" xfId="13775" xr:uid="{00000000-0005-0000-0000-00005C490000}"/>
    <cellStyle name="ปกติ 8 2 2 5 2 4" xfId="7555" xr:uid="{00000000-0005-0000-0000-00005D490000}"/>
    <cellStyle name="ปกติ 8 2 2 5 2 4 2" xfId="13008" xr:uid="{00000000-0005-0000-0000-00005E490000}"/>
    <cellStyle name="ปกติ 8 2 2 5 2 4 2 2" xfId="20959" xr:uid="{00000000-0005-0000-0000-00005F490000}"/>
    <cellStyle name="ปกติ 8 2 2 5 2 4 3" xfId="16552" xr:uid="{00000000-0005-0000-0000-000060490000}"/>
    <cellStyle name="ปกติ 8 2 2 5 2 5" xfId="5090" xr:uid="{00000000-0005-0000-0000-000061490000}"/>
    <cellStyle name="ปกติ 8 2 2 5 2 5 2" xfId="11127" xr:uid="{00000000-0005-0000-0000-000062490000}"/>
    <cellStyle name="ปกติ 8 2 2 5 2 5 2 2" xfId="19095" xr:uid="{00000000-0005-0000-0000-000063490000}"/>
    <cellStyle name="ปกติ 8 2 2 5 2 5 3" xfId="14686" xr:uid="{00000000-0005-0000-0000-000064490000}"/>
    <cellStyle name="ปกติ 8 2 2 5 2 6" xfId="21964" xr:uid="{00000000-0005-0000-0000-000065490000}"/>
    <cellStyle name="ปกติ 8 2 2 5 3" xfId="3770" xr:uid="{00000000-0005-0000-0000-000066490000}"/>
    <cellStyle name="ปกติ 8 2 2 5 3 2" xfId="3771" xr:uid="{00000000-0005-0000-0000-000067490000}"/>
    <cellStyle name="ปกติ 8 2 2 5 3 2 2" xfId="6117" xr:uid="{00000000-0005-0000-0000-000068490000}"/>
    <cellStyle name="ปกติ 8 2 2 5 3 2 2 2" xfId="12071" xr:uid="{00000000-0005-0000-0000-000069490000}"/>
    <cellStyle name="ปกติ 8 2 2 5 3 2 2 2 2" xfId="20029" xr:uid="{00000000-0005-0000-0000-00006A490000}"/>
    <cellStyle name="ปกติ 8 2 2 5 3 2 2 3" xfId="15620" xr:uid="{00000000-0005-0000-0000-00006B490000}"/>
    <cellStyle name="ปกติ 8 2 2 5 3 2 3" xfId="9099" xr:uid="{00000000-0005-0000-0000-00006C490000}"/>
    <cellStyle name="ปกติ 8 2 2 5 3 2 3 2" xfId="17515" xr:uid="{00000000-0005-0000-0000-00006D490000}"/>
    <cellStyle name="ปกติ 8 2 2 5 3 2 4" xfId="10211" xr:uid="{00000000-0005-0000-0000-00006E490000}"/>
    <cellStyle name="ปกติ 8 2 2 5 3 2 4 2" xfId="18189" xr:uid="{00000000-0005-0000-0000-00006F490000}"/>
    <cellStyle name="ปกติ 8 2 2 5 3 2 5" xfId="13776" xr:uid="{00000000-0005-0000-0000-000070490000}"/>
    <cellStyle name="ปกติ 8 2 2 5 3 3" xfId="7557" xr:uid="{00000000-0005-0000-0000-000071490000}"/>
    <cellStyle name="ปกติ 8 2 2 5 3 3 2" xfId="13010" xr:uid="{00000000-0005-0000-0000-000072490000}"/>
    <cellStyle name="ปกติ 8 2 2 5 3 3 2 2" xfId="20961" xr:uid="{00000000-0005-0000-0000-000073490000}"/>
    <cellStyle name="ปกติ 8 2 2 5 3 3 3" xfId="16554" xr:uid="{00000000-0005-0000-0000-000074490000}"/>
    <cellStyle name="ปกติ 8 2 2 5 3 4" xfId="5092" xr:uid="{00000000-0005-0000-0000-000075490000}"/>
    <cellStyle name="ปกติ 8 2 2 5 3 4 2" xfId="11129" xr:uid="{00000000-0005-0000-0000-000076490000}"/>
    <cellStyle name="ปกติ 8 2 2 5 3 4 2 2" xfId="19097" xr:uid="{00000000-0005-0000-0000-000077490000}"/>
    <cellStyle name="ปกติ 8 2 2 5 3 4 3" xfId="14688" xr:uid="{00000000-0005-0000-0000-000078490000}"/>
    <cellStyle name="ปกติ 8 2 2 5 3 5" xfId="21966" xr:uid="{00000000-0005-0000-0000-000079490000}"/>
    <cellStyle name="ปกติ 8 2 2 5 4" xfId="3772" xr:uid="{00000000-0005-0000-0000-00007A490000}"/>
    <cellStyle name="ปกติ 8 2 2 5 4 2" xfId="6114" xr:uid="{00000000-0005-0000-0000-00007B490000}"/>
    <cellStyle name="ปกติ 8 2 2 5 4 2 2" xfId="12068" xr:uid="{00000000-0005-0000-0000-00007C490000}"/>
    <cellStyle name="ปกติ 8 2 2 5 4 2 2 2" xfId="20026" xr:uid="{00000000-0005-0000-0000-00007D490000}"/>
    <cellStyle name="ปกติ 8 2 2 5 4 2 3" xfId="15617" xr:uid="{00000000-0005-0000-0000-00007E490000}"/>
    <cellStyle name="ปกติ 8 2 2 5 4 3" xfId="9100" xr:uid="{00000000-0005-0000-0000-00007F490000}"/>
    <cellStyle name="ปกติ 8 2 2 5 4 3 2" xfId="17516" xr:uid="{00000000-0005-0000-0000-000080490000}"/>
    <cellStyle name="ปกติ 8 2 2 5 4 4" xfId="10212" xr:uid="{00000000-0005-0000-0000-000081490000}"/>
    <cellStyle name="ปกติ 8 2 2 5 4 4 2" xfId="18190" xr:uid="{00000000-0005-0000-0000-000082490000}"/>
    <cellStyle name="ปกติ 8 2 2 5 4 5" xfId="13777" xr:uid="{00000000-0005-0000-0000-000083490000}"/>
    <cellStyle name="ปกติ 8 2 2 5 5" xfId="7554" xr:uid="{00000000-0005-0000-0000-000084490000}"/>
    <cellStyle name="ปกติ 8 2 2 5 5 2" xfId="13007" xr:uid="{00000000-0005-0000-0000-000085490000}"/>
    <cellStyle name="ปกติ 8 2 2 5 5 2 2" xfId="20958" xr:uid="{00000000-0005-0000-0000-000086490000}"/>
    <cellStyle name="ปกติ 8 2 2 5 5 3" xfId="16551" xr:uid="{00000000-0005-0000-0000-000087490000}"/>
    <cellStyle name="ปกติ 8 2 2 5 6" xfId="5089" xr:uid="{00000000-0005-0000-0000-000088490000}"/>
    <cellStyle name="ปกติ 8 2 2 5 6 2" xfId="11126" xr:uid="{00000000-0005-0000-0000-000089490000}"/>
    <cellStyle name="ปกติ 8 2 2 5 6 2 2" xfId="19094" xr:uid="{00000000-0005-0000-0000-00008A490000}"/>
    <cellStyle name="ปกติ 8 2 2 5 6 3" xfId="14685" xr:uid="{00000000-0005-0000-0000-00008B490000}"/>
    <cellStyle name="ปกติ 8 2 2 5 7" xfId="21963" xr:uid="{00000000-0005-0000-0000-00008C490000}"/>
    <cellStyle name="ปกติ 8 2 2 6" xfId="3773" xr:uid="{00000000-0005-0000-0000-00008D490000}"/>
    <cellStyle name="ปกติ 8 2 2 6 2" xfId="3774" xr:uid="{00000000-0005-0000-0000-00008E490000}"/>
    <cellStyle name="ปกติ 8 2 2 6 2 2" xfId="3775" xr:uid="{00000000-0005-0000-0000-00008F490000}"/>
    <cellStyle name="ปกติ 8 2 2 6 2 2 2" xfId="6119" xr:uid="{00000000-0005-0000-0000-000090490000}"/>
    <cellStyle name="ปกติ 8 2 2 6 2 2 2 2" xfId="12073" xr:uid="{00000000-0005-0000-0000-000091490000}"/>
    <cellStyle name="ปกติ 8 2 2 6 2 2 2 2 2" xfId="20031" xr:uid="{00000000-0005-0000-0000-000092490000}"/>
    <cellStyle name="ปกติ 8 2 2 6 2 2 2 3" xfId="15622" xr:uid="{00000000-0005-0000-0000-000093490000}"/>
    <cellStyle name="ปกติ 8 2 2 6 2 2 3" xfId="9101" xr:uid="{00000000-0005-0000-0000-000094490000}"/>
    <cellStyle name="ปกติ 8 2 2 6 2 2 3 2" xfId="17517" xr:uid="{00000000-0005-0000-0000-000095490000}"/>
    <cellStyle name="ปกติ 8 2 2 6 2 2 4" xfId="10213" xr:uid="{00000000-0005-0000-0000-000096490000}"/>
    <cellStyle name="ปกติ 8 2 2 6 2 2 4 2" xfId="18191" xr:uid="{00000000-0005-0000-0000-000097490000}"/>
    <cellStyle name="ปกติ 8 2 2 6 2 2 5" xfId="13778" xr:uid="{00000000-0005-0000-0000-000098490000}"/>
    <cellStyle name="ปกติ 8 2 2 6 2 3" xfId="7559" xr:uid="{00000000-0005-0000-0000-000099490000}"/>
    <cellStyle name="ปกติ 8 2 2 6 2 3 2" xfId="13012" xr:uid="{00000000-0005-0000-0000-00009A490000}"/>
    <cellStyle name="ปกติ 8 2 2 6 2 3 2 2" xfId="20963" xr:uid="{00000000-0005-0000-0000-00009B490000}"/>
    <cellStyle name="ปกติ 8 2 2 6 2 3 3" xfId="16556" xr:uid="{00000000-0005-0000-0000-00009C490000}"/>
    <cellStyle name="ปกติ 8 2 2 6 2 4" xfId="5094" xr:uid="{00000000-0005-0000-0000-00009D490000}"/>
    <cellStyle name="ปกติ 8 2 2 6 2 4 2" xfId="11131" xr:uid="{00000000-0005-0000-0000-00009E490000}"/>
    <cellStyle name="ปกติ 8 2 2 6 2 4 2 2" xfId="19099" xr:uid="{00000000-0005-0000-0000-00009F490000}"/>
    <cellStyle name="ปกติ 8 2 2 6 2 4 3" xfId="14690" xr:uid="{00000000-0005-0000-0000-0000A0490000}"/>
    <cellStyle name="ปกติ 8 2 2 6 2 5" xfId="21968" xr:uid="{00000000-0005-0000-0000-0000A1490000}"/>
    <cellStyle name="ปกติ 8 2 2 6 3" xfId="3776" xr:uid="{00000000-0005-0000-0000-0000A2490000}"/>
    <cellStyle name="ปกติ 8 2 2 6 3 2" xfId="6118" xr:uid="{00000000-0005-0000-0000-0000A3490000}"/>
    <cellStyle name="ปกติ 8 2 2 6 3 2 2" xfId="12072" xr:uid="{00000000-0005-0000-0000-0000A4490000}"/>
    <cellStyle name="ปกติ 8 2 2 6 3 2 2 2" xfId="20030" xr:uid="{00000000-0005-0000-0000-0000A5490000}"/>
    <cellStyle name="ปกติ 8 2 2 6 3 2 3" xfId="15621" xr:uid="{00000000-0005-0000-0000-0000A6490000}"/>
    <cellStyle name="ปกติ 8 2 2 6 3 3" xfId="9102" xr:uid="{00000000-0005-0000-0000-0000A7490000}"/>
    <cellStyle name="ปกติ 8 2 2 6 3 3 2" xfId="17518" xr:uid="{00000000-0005-0000-0000-0000A8490000}"/>
    <cellStyle name="ปกติ 8 2 2 6 3 4" xfId="10214" xr:uid="{00000000-0005-0000-0000-0000A9490000}"/>
    <cellStyle name="ปกติ 8 2 2 6 3 4 2" xfId="18192" xr:uid="{00000000-0005-0000-0000-0000AA490000}"/>
    <cellStyle name="ปกติ 8 2 2 6 3 5" xfId="13779" xr:uid="{00000000-0005-0000-0000-0000AB490000}"/>
    <cellStyle name="ปกติ 8 2 2 6 4" xfId="7558" xr:uid="{00000000-0005-0000-0000-0000AC490000}"/>
    <cellStyle name="ปกติ 8 2 2 6 4 2" xfId="13011" xr:uid="{00000000-0005-0000-0000-0000AD490000}"/>
    <cellStyle name="ปกติ 8 2 2 6 4 2 2" xfId="20962" xr:uid="{00000000-0005-0000-0000-0000AE490000}"/>
    <cellStyle name="ปกติ 8 2 2 6 4 3" xfId="16555" xr:uid="{00000000-0005-0000-0000-0000AF490000}"/>
    <cellStyle name="ปกติ 8 2 2 6 5" xfId="5093" xr:uid="{00000000-0005-0000-0000-0000B0490000}"/>
    <cellStyle name="ปกติ 8 2 2 6 5 2" xfId="11130" xr:uid="{00000000-0005-0000-0000-0000B1490000}"/>
    <cellStyle name="ปกติ 8 2 2 6 5 2 2" xfId="19098" xr:uid="{00000000-0005-0000-0000-0000B2490000}"/>
    <cellStyle name="ปกติ 8 2 2 6 5 3" xfId="14689" xr:uid="{00000000-0005-0000-0000-0000B3490000}"/>
    <cellStyle name="ปกติ 8 2 2 6 6" xfId="21967" xr:uid="{00000000-0005-0000-0000-0000B4490000}"/>
    <cellStyle name="ปกติ 8 2 2 7" xfId="3777" xr:uid="{00000000-0005-0000-0000-0000B5490000}"/>
    <cellStyle name="ปกติ 8 2 2 7 2" xfId="3778" xr:uid="{00000000-0005-0000-0000-0000B6490000}"/>
    <cellStyle name="ปกติ 8 2 2 7 2 2" xfId="3779" xr:uid="{00000000-0005-0000-0000-0000B7490000}"/>
    <cellStyle name="ปกติ 8 2 2 7 2 2 2" xfId="6121" xr:uid="{00000000-0005-0000-0000-0000B8490000}"/>
    <cellStyle name="ปกติ 8 2 2 7 2 2 2 2" xfId="12075" xr:uid="{00000000-0005-0000-0000-0000B9490000}"/>
    <cellStyle name="ปกติ 8 2 2 7 2 2 2 2 2" xfId="20033" xr:uid="{00000000-0005-0000-0000-0000BA490000}"/>
    <cellStyle name="ปกติ 8 2 2 7 2 2 2 3" xfId="15624" xr:uid="{00000000-0005-0000-0000-0000BB490000}"/>
    <cellStyle name="ปกติ 8 2 2 7 2 2 3" xfId="9103" xr:uid="{00000000-0005-0000-0000-0000BC490000}"/>
    <cellStyle name="ปกติ 8 2 2 7 2 2 3 2" xfId="17519" xr:uid="{00000000-0005-0000-0000-0000BD490000}"/>
    <cellStyle name="ปกติ 8 2 2 7 2 2 4" xfId="10215" xr:uid="{00000000-0005-0000-0000-0000BE490000}"/>
    <cellStyle name="ปกติ 8 2 2 7 2 2 4 2" xfId="18193" xr:uid="{00000000-0005-0000-0000-0000BF490000}"/>
    <cellStyle name="ปกติ 8 2 2 7 2 2 5" xfId="13780" xr:uid="{00000000-0005-0000-0000-0000C0490000}"/>
    <cellStyle name="ปกติ 8 2 2 7 2 3" xfId="7561" xr:uid="{00000000-0005-0000-0000-0000C1490000}"/>
    <cellStyle name="ปกติ 8 2 2 7 2 3 2" xfId="13014" xr:uid="{00000000-0005-0000-0000-0000C2490000}"/>
    <cellStyle name="ปกติ 8 2 2 7 2 3 2 2" xfId="20965" xr:uid="{00000000-0005-0000-0000-0000C3490000}"/>
    <cellStyle name="ปกติ 8 2 2 7 2 3 3" xfId="16558" xr:uid="{00000000-0005-0000-0000-0000C4490000}"/>
    <cellStyle name="ปกติ 8 2 2 7 2 4" xfId="5096" xr:uid="{00000000-0005-0000-0000-0000C5490000}"/>
    <cellStyle name="ปกติ 8 2 2 7 2 4 2" xfId="11133" xr:uid="{00000000-0005-0000-0000-0000C6490000}"/>
    <cellStyle name="ปกติ 8 2 2 7 2 4 2 2" xfId="19101" xr:uid="{00000000-0005-0000-0000-0000C7490000}"/>
    <cellStyle name="ปกติ 8 2 2 7 2 4 3" xfId="14692" xr:uid="{00000000-0005-0000-0000-0000C8490000}"/>
    <cellStyle name="ปกติ 8 2 2 7 2 5" xfId="21970" xr:uid="{00000000-0005-0000-0000-0000C9490000}"/>
    <cellStyle name="ปกติ 8 2 2 7 3" xfId="3780" xr:uid="{00000000-0005-0000-0000-0000CA490000}"/>
    <cellStyle name="ปกติ 8 2 2 7 3 2" xfId="6120" xr:uid="{00000000-0005-0000-0000-0000CB490000}"/>
    <cellStyle name="ปกติ 8 2 2 7 3 2 2" xfId="12074" xr:uid="{00000000-0005-0000-0000-0000CC490000}"/>
    <cellStyle name="ปกติ 8 2 2 7 3 2 2 2" xfId="20032" xr:uid="{00000000-0005-0000-0000-0000CD490000}"/>
    <cellStyle name="ปกติ 8 2 2 7 3 2 3" xfId="15623" xr:uid="{00000000-0005-0000-0000-0000CE490000}"/>
    <cellStyle name="ปกติ 8 2 2 7 3 3" xfId="9104" xr:uid="{00000000-0005-0000-0000-0000CF490000}"/>
    <cellStyle name="ปกติ 8 2 2 7 3 3 2" xfId="17520" xr:uid="{00000000-0005-0000-0000-0000D0490000}"/>
    <cellStyle name="ปกติ 8 2 2 7 3 4" xfId="10216" xr:uid="{00000000-0005-0000-0000-0000D1490000}"/>
    <cellStyle name="ปกติ 8 2 2 7 3 4 2" xfId="18194" xr:uid="{00000000-0005-0000-0000-0000D2490000}"/>
    <cellStyle name="ปกติ 8 2 2 7 3 5" xfId="13781" xr:uid="{00000000-0005-0000-0000-0000D3490000}"/>
    <cellStyle name="ปกติ 8 2 2 7 4" xfId="7560" xr:uid="{00000000-0005-0000-0000-0000D4490000}"/>
    <cellStyle name="ปกติ 8 2 2 7 4 2" xfId="13013" xr:uid="{00000000-0005-0000-0000-0000D5490000}"/>
    <cellStyle name="ปกติ 8 2 2 7 4 2 2" xfId="20964" xr:uid="{00000000-0005-0000-0000-0000D6490000}"/>
    <cellStyle name="ปกติ 8 2 2 7 4 3" xfId="16557" xr:uid="{00000000-0005-0000-0000-0000D7490000}"/>
    <cellStyle name="ปกติ 8 2 2 7 5" xfId="5095" xr:uid="{00000000-0005-0000-0000-0000D8490000}"/>
    <cellStyle name="ปกติ 8 2 2 7 5 2" xfId="11132" xr:uid="{00000000-0005-0000-0000-0000D9490000}"/>
    <cellStyle name="ปกติ 8 2 2 7 5 2 2" xfId="19100" xr:uid="{00000000-0005-0000-0000-0000DA490000}"/>
    <cellStyle name="ปกติ 8 2 2 7 5 3" xfId="14691" xr:uid="{00000000-0005-0000-0000-0000DB490000}"/>
    <cellStyle name="ปกติ 8 2 2 7 6" xfId="21969" xr:uid="{00000000-0005-0000-0000-0000DC490000}"/>
    <cellStyle name="ปกติ 8 2 2 8" xfId="3781" xr:uid="{00000000-0005-0000-0000-0000DD490000}"/>
    <cellStyle name="ปกติ 8 2 2 8 2" xfId="3782" xr:uid="{00000000-0005-0000-0000-0000DE490000}"/>
    <cellStyle name="ปกติ 8 2 2 8 2 2" xfId="6122" xr:uid="{00000000-0005-0000-0000-0000DF490000}"/>
    <cellStyle name="ปกติ 8 2 2 8 2 2 2" xfId="12076" xr:uid="{00000000-0005-0000-0000-0000E0490000}"/>
    <cellStyle name="ปกติ 8 2 2 8 2 2 2 2" xfId="20034" xr:uid="{00000000-0005-0000-0000-0000E1490000}"/>
    <cellStyle name="ปกติ 8 2 2 8 2 2 3" xfId="15625" xr:uid="{00000000-0005-0000-0000-0000E2490000}"/>
    <cellStyle name="ปกติ 8 2 2 8 2 3" xfId="9105" xr:uid="{00000000-0005-0000-0000-0000E3490000}"/>
    <cellStyle name="ปกติ 8 2 2 8 2 3 2" xfId="17521" xr:uid="{00000000-0005-0000-0000-0000E4490000}"/>
    <cellStyle name="ปกติ 8 2 2 8 2 4" xfId="10217" xr:uid="{00000000-0005-0000-0000-0000E5490000}"/>
    <cellStyle name="ปกติ 8 2 2 8 2 4 2" xfId="18195" xr:uid="{00000000-0005-0000-0000-0000E6490000}"/>
    <cellStyle name="ปกติ 8 2 2 8 2 5" xfId="13782" xr:uid="{00000000-0005-0000-0000-0000E7490000}"/>
    <cellStyle name="ปกติ 8 2 2 8 3" xfId="7562" xr:uid="{00000000-0005-0000-0000-0000E8490000}"/>
    <cellStyle name="ปกติ 8 2 2 8 3 2" xfId="13015" xr:uid="{00000000-0005-0000-0000-0000E9490000}"/>
    <cellStyle name="ปกติ 8 2 2 8 3 2 2" xfId="20966" xr:uid="{00000000-0005-0000-0000-0000EA490000}"/>
    <cellStyle name="ปกติ 8 2 2 8 3 3" xfId="16559" xr:uid="{00000000-0005-0000-0000-0000EB490000}"/>
    <cellStyle name="ปกติ 8 2 2 8 4" xfId="5097" xr:uid="{00000000-0005-0000-0000-0000EC490000}"/>
    <cellStyle name="ปกติ 8 2 2 8 4 2" xfId="11134" xr:uid="{00000000-0005-0000-0000-0000ED490000}"/>
    <cellStyle name="ปกติ 8 2 2 8 4 2 2" xfId="19102" xr:uid="{00000000-0005-0000-0000-0000EE490000}"/>
    <cellStyle name="ปกติ 8 2 2 8 4 3" xfId="14693" xr:uid="{00000000-0005-0000-0000-0000EF490000}"/>
    <cellStyle name="ปกติ 8 2 2 8 5" xfId="21971" xr:uid="{00000000-0005-0000-0000-0000F0490000}"/>
    <cellStyle name="ปกติ 8 2 2 9" xfId="3783" xr:uid="{00000000-0005-0000-0000-0000F1490000}"/>
    <cellStyle name="ปกติ 8 2 2 9 2" xfId="5997" xr:uid="{00000000-0005-0000-0000-0000F2490000}"/>
    <cellStyle name="ปกติ 8 2 2 9 2 2" xfId="11951" xr:uid="{00000000-0005-0000-0000-0000F3490000}"/>
    <cellStyle name="ปกติ 8 2 2 9 2 2 2" xfId="19909" xr:uid="{00000000-0005-0000-0000-0000F4490000}"/>
    <cellStyle name="ปกติ 8 2 2 9 2 3" xfId="15500" xr:uid="{00000000-0005-0000-0000-0000F5490000}"/>
    <cellStyle name="ปกติ 8 2 2 9 3" xfId="9106" xr:uid="{00000000-0005-0000-0000-0000F6490000}"/>
    <cellStyle name="ปกติ 8 2 2 9 3 2" xfId="17522" xr:uid="{00000000-0005-0000-0000-0000F7490000}"/>
    <cellStyle name="ปกติ 8 2 2 9 4" xfId="10218" xr:uid="{00000000-0005-0000-0000-0000F8490000}"/>
    <cellStyle name="ปกติ 8 2 2 9 4 2" xfId="18196" xr:uid="{00000000-0005-0000-0000-0000F9490000}"/>
    <cellStyle name="ปกติ 8 2 2 9 5" xfId="13783" xr:uid="{00000000-0005-0000-0000-0000FA490000}"/>
    <cellStyle name="ปกติ 8 2 3" xfId="3784" xr:uid="{00000000-0005-0000-0000-0000FB490000}"/>
    <cellStyle name="ปกติ 8 2 3 10" xfId="7563" xr:uid="{00000000-0005-0000-0000-0000FC490000}"/>
    <cellStyle name="ปกติ 8 2 3 10 2" xfId="13016" xr:uid="{00000000-0005-0000-0000-0000FD490000}"/>
    <cellStyle name="ปกติ 8 2 3 10 2 2" xfId="20967" xr:uid="{00000000-0005-0000-0000-0000FE490000}"/>
    <cellStyle name="ปกติ 8 2 3 10 3" xfId="16560" xr:uid="{00000000-0005-0000-0000-0000FF490000}"/>
    <cellStyle name="ปกติ 8 2 3 11" xfId="5098" xr:uid="{00000000-0005-0000-0000-0000004A0000}"/>
    <cellStyle name="ปกติ 8 2 3 11 2" xfId="11135" xr:uid="{00000000-0005-0000-0000-0000014A0000}"/>
    <cellStyle name="ปกติ 8 2 3 11 2 2" xfId="19103" xr:uid="{00000000-0005-0000-0000-0000024A0000}"/>
    <cellStyle name="ปกติ 8 2 3 11 3" xfId="14694" xr:uid="{00000000-0005-0000-0000-0000034A0000}"/>
    <cellStyle name="ปกติ 8 2 3 12" xfId="21972" xr:uid="{00000000-0005-0000-0000-0000044A0000}"/>
    <cellStyle name="ปกติ 8 2 3 2" xfId="3785" xr:uid="{00000000-0005-0000-0000-0000054A0000}"/>
    <cellStyle name="ปกติ 8 2 3 2 10" xfId="5099" xr:uid="{00000000-0005-0000-0000-0000064A0000}"/>
    <cellStyle name="ปกติ 8 2 3 2 10 2" xfId="11136" xr:uid="{00000000-0005-0000-0000-0000074A0000}"/>
    <cellStyle name="ปกติ 8 2 3 2 10 2 2" xfId="19104" xr:uid="{00000000-0005-0000-0000-0000084A0000}"/>
    <cellStyle name="ปกติ 8 2 3 2 10 3" xfId="14695" xr:uid="{00000000-0005-0000-0000-0000094A0000}"/>
    <cellStyle name="ปกติ 8 2 3 2 11" xfId="21973" xr:uid="{00000000-0005-0000-0000-00000A4A0000}"/>
    <cellStyle name="ปกติ 8 2 3 2 2" xfId="3786" xr:uid="{00000000-0005-0000-0000-00000B4A0000}"/>
    <cellStyle name="ปกติ 8 2 3 2 2 2" xfId="3787" xr:uid="{00000000-0005-0000-0000-00000C4A0000}"/>
    <cellStyle name="ปกติ 8 2 3 2 2 2 2" xfId="3788" xr:uid="{00000000-0005-0000-0000-00000D4A0000}"/>
    <cellStyle name="ปกติ 8 2 3 2 2 2 2 2" xfId="3789" xr:uid="{00000000-0005-0000-0000-00000E4A0000}"/>
    <cellStyle name="ปกติ 8 2 3 2 2 2 2 2 2" xfId="6127" xr:uid="{00000000-0005-0000-0000-00000F4A0000}"/>
    <cellStyle name="ปกติ 8 2 3 2 2 2 2 2 2 2" xfId="12081" xr:uid="{00000000-0005-0000-0000-0000104A0000}"/>
    <cellStyle name="ปกติ 8 2 3 2 2 2 2 2 2 2 2" xfId="20039" xr:uid="{00000000-0005-0000-0000-0000114A0000}"/>
    <cellStyle name="ปกติ 8 2 3 2 2 2 2 2 2 3" xfId="15630" xr:uid="{00000000-0005-0000-0000-0000124A0000}"/>
    <cellStyle name="ปกติ 8 2 3 2 2 2 2 2 3" xfId="9107" xr:uid="{00000000-0005-0000-0000-0000134A0000}"/>
    <cellStyle name="ปกติ 8 2 3 2 2 2 2 2 3 2" xfId="17523" xr:uid="{00000000-0005-0000-0000-0000144A0000}"/>
    <cellStyle name="ปกติ 8 2 3 2 2 2 2 2 4" xfId="10219" xr:uid="{00000000-0005-0000-0000-0000154A0000}"/>
    <cellStyle name="ปกติ 8 2 3 2 2 2 2 2 4 2" xfId="18197" xr:uid="{00000000-0005-0000-0000-0000164A0000}"/>
    <cellStyle name="ปกติ 8 2 3 2 2 2 2 2 5" xfId="13784" xr:uid="{00000000-0005-0000-0000-0000174A0000}"/>
    <cellStyle name="ปกติ 8 2 3 2 2 2 2 3" xfId="7567" xr:uid="{00000000-0005-0000-0000-0000184A0000}"/>
    <cellStyle name="ปกติ 8 2 3 2 2 2 2 3 2" xfId="13020" xr:uid="{00000000-0005-0000-0000-0000194A0000}"/>
    <cellStyle name="ปกติ 8 2 3 2 2 2 2 3 2 2" xfId="20971" xr:uid="{00000000-0005-0000-0000-00001A4A0000}"/>
    <cellStyle name="ปกติ 8 2 3 2 2 2 2 3 3" xfId="16564" xr:uid="{00000000-0005-0000-0000-00001B4A0000}"/>
    <cellStyle name="ปกติ 8 2 3 2 2 2 2 4" xfId="5102" xr:uid="{00000000-0005-0000-0000-00001C4A0000}"/>
    <cellStyle name="ปกติ 8 2 3 2 2 2 2 4 2" xfId="11139" xr:uid="{00000000-0005-0000-0000-00001D4A0000}"/>
    <cellStyle name="ปกติ 8 2 3 2 2 2 2 4 2 2" xfId="19107" xr:uid="{00000000-0005-0000-0000-00001E4A0000}"/>
    <cellStyle name="ปกติ 8 2 3 2 2 2 2 4 3" xfId="14698" xr:uid="{00000000-0005-0000-0000-00001F4A0000}"/>
    <cellStyle name="ปกติ 8 2 3 2 2 2 2 5" xfId="21976" xr:uid="{00000000-0005-0000-0000-0000204A0000}"/>
    <cellStyle name="ปกติ 8 2 3 2 2 2 3" xfId="3790" xr:uid="{00000000-0005-0000-0000-0000214A0000}"/>
    <cellStyle name="ปกติ 8 2 3 2 2 2 3 2" xfId="6126" xr:uid="{00000000-0005-0000-0000-0000224A0000}"/>
    <cellStyle name="ปกติ 8 2 3 2 2 2 3 2 2" xfId="12080" xr:uid="{00000000-0005-0000-0000-0000234A0000}"/>
    <cellStyle name="ปกติ 8 2 3 2 2 2 3 2 2 2" xfId="20038" xr:uid="{00000000-0005-0000-0000-0000244A0000}"/>
    <cellStyle name="ปกติ 8 2 3 2 2 2 3 2 3" xfId="15629" xr:uid="{00000000-0005-0000-0000-0000254A0000}"/>
    <cellStyle name="ปกติ 8 2 3 2 2 2 3 3" xfId="9108" xr:uid="{00000000-0005-0000-0000-0000264A0000}"/>
    <cellStyle name="ปกติ 8 2 3 2 2 2 3 3 2" xfId="17524" xr:uid="{00000000-0005-0000-0000-0000274A0000}"/>
    <cellStyle name="ปกติ 8 2 3 2 2 2 3 4" xfId="10220" xr:uid="{00000000-0005-0000-0000-0000284A0000}"/>
    <cellStyle name="ปกติ 8 2 3 2 2 2 3 4 2" xfId="18198" xr:uid="{00000000-0005-0000-0000-0000294A0000}"/>
    <cellStyle name="ปกติ 8 2 3 2 2 2 3 5" xfId="13785" xr:uid="{00000000-0005-0000-0000-00002A4A0000}"/>
    <cellStyle name="ปกติ 8 2 3 2 2 2 4" xfId="7566" xr:uid="{00000000-0005-0000-0000-00002B4A0000}"/>
    <cellStyle name="ปกติ 8 2 3 2 2 2 4 2" xfId="13019" xr:uid="{00000000-0005-0000-0000-00002C4A0000}"/>
    <cellStyle name="ปกติ 8 2 3 2 2 2 4 2 2" xfId="20970" xr:uid="{00000000-0005-0000-0000-00002D4A0000}"/>
    <cellStyle name="ปกติ 8 2 3 2 2 2 4 3" xfId="16563" xr:uid="{00000000-0005-0000-0000-00002E4A0000}"/>
    <cellStyle name="ปกติ 8 2 3 2 2 2 5" xfId="5101" xr:uid="{00000000-0005-0000-0000-00002F4A0000}"/>
    <cellStyle name="ปกติ 8 2 3 2 2 2 5 2" xfId="11138" xr:uid="{00000000-0005-0000-0000-0000304A0000}"/>
    <cellStyle name="ปกติ 8 2 3 2 2 2 5 2 2" xfId="19106" xr:uid="{00000000-0005-0000-0000-0000314A0000}"/>
    <cellStyle name="ปกติ 8 2 3 2 2 2 5 3" xfId="14697" xr:uid="{00000000-0005-0000-0000-0000324A0000}"/>
    <cellStyle name="ปกติ 8 2 3 2 2 2 6" xfId="21975" xr:uid="{00000000-0005-0000-0000-0000334A0000}"/>
    <cellStyle name="ปกติ 8 2 3 2 2 3" xfId="3791" xr:uid="{00000000-0005-0000-0000-0000344A0000}"/>
    <cellStyle name="ปกติ 8 2 3 2 2 3 2" xfId="3792" xr:uid="{00000000-0005-0000-0000-0000354A0000}"/>
    <cellStyle name="ปกติ 8 2 3 2 2 3 2 2" xfId="6128" xr:uid="{00000000-0005-0000-0000-0000364A0000}"/>
    <cellStyle name="ปกติ 8 2 3 2 2 3 2 2 2" xfId="12082" xr:uid="{00000000-0005-0000-0000-0000374A0000}"/>
    <cellStyle name="ปกติ 8 2 3 2 2 3 2 2 2 2" xfId="20040" xr:uid="{00000000-0005-0000-0000-0000384A0000}"/>
    <cellStyle name="ปกติ 8 2 3 2 2 3 2 2 3" xfId="15631" xr:uid="{00000000-0005-0000-0000-0000394A0000}"/>
    <cellStyle name="ปกติ 8 2 3 2 2 3 2 3" xfId="9109" xr:uid="{00000000-0005-0000-0000-00003A4A0000}"/>
    <cellStyle name="ปกติ 8 2 3 2 2 3 2 3 2" xfId="17525" xr:uid="{00000000-0005-0000-0000-00003B4A0000}"/>
    <cellStyle name="ปกติ 8 2 3 2 2 3 2 4" xfId="10221" xr:uid="{00000000-0005-0000-0000-00003C4A0000}"/>
    <cellStyle name="ปกติ 8 2 3 2 2 3 2 4 2" xfId="18199" xr:uid="{00000000-0005-0000-0000-00003D4A0000}"/>
    <cellStyle name="ปกติ 8 2 3 2 2 3 2 5" xfId="13786" xr:uid="{00000000-0005-0000-0000-00003E4A0000}"/>
    <cellStyle name="ปกติ 8 2 3 2 2 3 3" xfId="7568" xr:uid="{00000000-0005-0000-0000-00003F4A0000}"/>
    <cellStyle name="ปกติ 8 2 3 2 2 3 3 2" xfId="13021" xr:uid="{00000000-0005-0000-0000-0000404A0000}"/>
    <cellStyle name="ปกติ 8 2 3 2 2 3 3 2 2" xfId="20972" xr:uid="{00000000-0005-0000-0000-0000414A0000}"/>
    <cellStyle name="ปกติ 8 2 3 2 2 3 3 3" xfId="16565" xr:uid="{00000000-0005-0000-0000-0000424A0000}"/>
    <cellStyle name="ปกติ 8 2 3 2 2 3 4" xfId="5103" xr:uid="{00000000-0005-0000-0000-0000434A0000}"/>
    <cellStyle name="ปกติ 8 2 3 2 2 3 4 2" xfId="11140" xr:uid="{00000000-0005-0000-0000-0000444A0000}"/>
    <cellStyle name="ปกติ 8 2 3 2 2 3 4 2 2" xfId="19108" xr:uid="{00000000-0005-0000-0000-0000454A0000}"/>
    <cellStyle name="ปกติ 8 2 3 2 2 3 4 3" xfId="14699" xr:uid="{00000000-0005-0000-0000-0000464A0000}"/>
    <cellStyle name="ปกติ 8 2 3 2 2 3 5" xfId="21977" xr:uid="{00000000-0005-0000-0000-0000474A0000}"/>
    <cellStyle name="ปกติ 8 2 3 2 2 4" xfId="3793" xr:uid="{00000000-0005-0000-0000-0000484A0000}"/>
    <cellStyle name="ปกติ 8 2 3 2 2 4 2" xfId="6125" xr:uid="{00000000-0005-0000-0000-0000494A0000}"/>
    <cellStyle name="ปกติ 8 2 3 2 2 4 2 2" xfId="12079" xr:uid="{00000000-0005-0000-0000-00004A4A0000}"/>
    <cellStyle name="ปกติ 8 2 3 2 2 4 2 2 2" xfId="20037" xr:uid="{00000000-0005-0000-0000-00004B4A0000}"/>
    <cellStyle name="ปกติ 8 2 3 2 2 4 2 3" xfId="15628" xr:uid="{00000000-0005-0000-0000-00004C4A0000}"/>
    <cellStyle name="ปกติ 8 2 3 2 2 4 3" xfId="9110" xr:uid="{00000000-0005-0000-0000-00004D4A0000}"/>
    <cellStyle name="ปกติ 8 2 3 2 2 4 3 2" xfId="17526" xr:uid="{00000000-0005-0000-0000-00004E4A0000}"/>
    <cellStyle name="ปกติ 8 2 3 2 2 4 4" xfId="10222" xr:uid="{00000000-0005-0000-0000-00004F4A0000}"/>
    <cellStyle name="ปกติ 8 2 3 2 2 4 4 2" xfId="18200" xr:uid="{00000000-0005-0000-0000-0000504A0000}"/>
    <cellStyle name="ปกติ 8 2 3 2 2 4 5" xfId="13787" xr:uid="{00000000-0005-0000-0000-0000514A0000}"/>
    <cellStyle name="ปกติ 8 2 3 2 2 5" xfId="7565" xr:uid="{00000000-0005-0000-0000-0000524A0000}"/>
    <cellStyle name="ปกติ 8 2 3 2 2 5 2" xfId="13018" xr:uid="{00000000-0005-0000-0000-0000534A0000}"/>
    <cellStyle name="ปกติ 8 2 3 2 2 5 2 2" xfId="20969" xr:uid="{00000000-0005-0000-0000-0000544A0000}"/>
    <cellStyle name="ปกติ 8 2 3 2 2 5 3" xfId="16562" xr:uid="{00000000-0005-0000-0000-0000554A0000}"/>
    <cellStyle name="ปกติ 8 2 3 2 2 6" xfId="5100" xr:uid="{00000000-0005-0000-0000-0000564A0000}"/>
    <cellStyle name="ปกติ 8 2 3 2 2 6 2" xfId="11137" xr:uid="{00000000-0005-0000-0000-0000574A0000}"/>
    <cellStyle name="ปกติ 8 2 3 2 2 6 2 2" xfId="19105" xr:uid="{00000000-0005-0000-0000-0000584A0000}"/>
    <cellStyle name="ปกติ 8 2 3 2 2 6 3" xfId="14696" xr:uid="{00000000-0005-0000-0000-0000594A0000}"/>
    <cellStyle name="ปกติ 8 2 3 2 2 7" xfId="21974" xr:uid="{00000000-0005-0000-0000-00005A4A0000}"/>
    <cellStyle name="ปกติ 8 2 3 2 3" xfId="3794" xr:uid="{00000000-0005-0000-0000-00005B4A0000}"/>
    <cellStyle name="ปกติ 8 2 3 2 3 2" xfId="3795" xr:uid="{00000000-0005-0000-0000-00005C4A0000}"/>
    <cellStyle name="ปกติ 8 2 3 2 3 2 2" xfId="3796" xr:uid="{00000000-0005-0000-0000-00005D4A0000}"/>
    <cellStyle name="ปกติ 8 2 3 2 3 2 2 2" xfId="3797" xr:uid="{00000000-0005-0000-0000-00005E4A0000}"/>
    <cellStyle name="ปกติ 8 2 3 2 3 2 2 2 2" xfId="6131" xr:uid="{00000000-0005-0000-0000-00005F4A0000}"/>
    <cellStyle name="ปกติ 8 2 3 2 3 2 2 2 2 2" xfId="12085" xr:uid="{00000000-0005-0000-0000-0000604A0000}"/>
    <cellStyle name="ปกติ 8 2 3 2 3 2 2 2 2 2 2" xfId="20043" xr:uid="{00000000-0005-0000-0000-0000614A0000}"/>
    <cellStyle name="ปกติ 8 2 3 2 3 2 2 2 2 3" xfId="15634" xr:uid="{00000000-0005-0000-0000-0000624A0000}"/>
    <cellStyle name="ปกติ 8 2 3 2 3 2 2 2 3" xfId="9111" xr:uid="{00000000-0005-0000-0000-0000634A0000}"/>
    <cellStyle name="ปกติ 8 2 3 2 3 2 2 2 3 2" xfId="17527" xr:uid="{00000000-0005-0000-0000-0000644A0000}"/>
    <cellStyle name="ปกติ 8 2 3 2 3 2 2 2 4" xfId="10223" xr:uid="{00000000-0005-0000-0000-0000654A0000}"/>
    <cellStyle name="ปกติ 8 2 3 2 3 2 2 2 4 2" xfId="18201" xr:uid="{00000000-0005-0000-0000-0000664A0000}"/>
    <cellStyle name="ปกติ 8 2 3 2 3 2 2 2 5" xfId="13788" xr:uid="{00000000-0005-0000-0000-0000674A0000}"/>
    <cellStyle name="ปกติ 8 2 3 2 3 2 2 3" xfId="7571" xr:uid="{00000000-0005-0000-0000-0000684A0000}"/>
    <cellStyle name="ปกติ 8 2 3 2 3 2 2 3 2" xfId="13024" xr:uid="{00000000-0005-0000-0000-0000694A0000}"/>
    <cellStyle name="ปกติ 8 2 3 2 3 2 2 3 2 2" xfId="20975" xr:uid="{00000000-0005-0000-0000-00006A4A0000}"/>
    <cellStyle name="ปกติ 8 2 3 2 3 2 2 3 3" xfId="16568" xr:uid="{00000000-0005-0000-0000-00006B4A0000}"/>
    <cellStyle name="ปกติ 8 2 3 2 3 2 2 4" xfId="5106" xr:uid="{00000000-0005-0000-0000-00006C4A0000}"/>
    <cellStyle name="ปกติ 8 2 3 2 3 2 2 4 2" xfId="11143" xr:uid="{00000000-0005-0000-0000-00006D4A0000}"/>
    <cellStyle name="ปกติ 8 2 3 2 3 2 2 4 2 2" xfId="19111" xr:uid="{00000000-0005-0000-0000-00006E4A0000}"/>
    <cellStyle name="ปกติ 8 2 3 2 3 2 2 4 3" xfId="14702" xr:uid="{00000000-0005-0000-0000-00006F4A0000}"/>
    <cellStyle name="ปกติ 8 2 3 2 3 2 2 5" xfId="21980" xr:uid="{00000000-0005-0000-0000-0000704A0000}"/>
    <cellStyle name="ปกติ 8 2 3 2 3 2 3" xfId="3798" xr:uid="{00000000-0005-0000-0000-0000714A0000}"/>
    <cellStyle name="ปกติ 8 2 3 2 3 2 3 2" xfId="6130" xr:uid="{00000000-0005-0000-0000-0000724A0000}"/>
    <cellStyle name="ปกติ 8 2 3 2 3 2 3 2 2" xfId="12084" xr:uid="{00000000-0005-0000-0000-0000734A0000}"/>
    <cellStyle name="ปกติ 8 2 3 2 3 2 3 2 2 2" xfId="20042" xr:uid="{00000000-0005-0000-0000-0000744A0000}"/>
    <cellStyle name="ปกติ 8 2 3 2 3 2 3 2 3" xfId="15633" xr:uid="{00000000-0005-0000-0000-0000754A0000}"/>
    <cellStyle name="ปกติ 8 2 3 2 3 2 3 3" xfId="9112" xr:uid="{00000000-0005-0000-0000-0000764A0000}"/>
    <cellStyle name="ปกติ 8 2 3 2 3 2 3 3 2" xfId="17528" xr:uid="{00000000-0005-0000-0000-0000774A0000}"/>
    <cellStyle name="ปกติ 8 2 3 2 3 2 3 4" xfId="10224" xr:uid="{00000000-0005-0000-0000-0000784A0000}"/>
    <cellStyle name="ปกติ 8 2 3 2 3 2 3 4 2" xfId="18202" xr:uid="{00000000-0005-0000-0000-0000794A0000}"/>
    <cellStyle name="ปกติ 8 2 3 2 3 2 3 5" xfId="13789" xr:uid="{00000000-0005-0000-0000-00007A4A0000}"/>
    <cellStyle name="ปกติ 8 2 3 2 3 2 4" xfId="7570" xr:uid="{00000000-0005-0000-0000-00007B4A0000}"/>
    <cellStyle name="ปกติ 8 2 3 2 3 2 4 2" xfId="13023" xr:uid="{00000000-0005-0000-0000-00007C4A0000}"/>
    <cellStyle name="ปกติ 8 2 3 2 3 2 4 2 2" xfId="20974" xr:uid="{00000000-0005-0000-0000-00007D4A0000}"/>
    <cellStyle name="ปกติ 8 2 3 2 3 2 4 3" xfId="16567" xr:uid="{00000000-0005-0000-0000-00007E4A0000}"/>
    <cellStyle name="ปกติ 8 2 3 2 3 2 5" xfId="5105" xr:uid="{00000000-0005-0000-0000-00007F4A0000}"/>
    <cellStyle name="ปกติ 8 2 3 2 3 2 5 2" xfId="11142" xr:uid="{00000000-0005-0000-0000-0000804A0000}"/>
    <cellStyle name="ปกติ 8 2 3 2 3 2 5 2 2" xfId="19110" xr:uid="{00000000-0005-0000-0000-0000814A0000}"/>
    <cellStyle name="ปกติ 8 2 3 2 3 2 5 3" xfId="14701" xr:uid="{00000000-0005-0000-0000-0000824A0000}"/>
    <cellStyle name="ปกติ 8 2 3 2 3 2 6" xfId="21979" xr:uid="{00000000-0005-0000-0000-0000834A0000}"/>
    <cellStyle name="ปกติ 8 2 3 2 3 3" xfId="3799" xr:uid="{00000000-0005-0000-0000-0000844A0000}"/>
    <cellStyle name="ปกติ 8 2 3 2 3 3 2" xfId="3800" xr:uid="{00000000-0005-0000-0000-0000854A0000}"/>
    <cellStyle name="ปกติ 8 2 3 2 3 3 2 2" xfId="6132" xr:uid="{00000000-0005-0000-0000-0000864A0000}"/>
    <cellStyle name="ปกติ 8 2 3 2 3 3 2 2 2" xfId="12086" xr:uid="{00000000-0005-0000-0000-0000874A0000}"/>
    <cellStyle name="ปกติ 8 2 3 2 3 3 2 2 2 2" xfId="20044" xr:uid="{00000000-0005-0000-0000-0000884A0000}"/>
    <cellStyle name="ปกติ 8 2 3 2 3 3 2 2 3" xfId="15635" xr:uid="{00000000-0005-0000-0000-0000894A0000}"/>
    <cellStyle name="ปกติ 8 2 3 2 3 3 2 3" xfId="9113" xr:uid="{00000000-0005-0000-0000-00008A4A0000}"/>
    <cellStyle name="ปกติ 8 2 3 2 3 3 2 3 2" xfId="17529" xr:uid="{00000000-0005-0000-0000-00008B4A0000}"/>
    <cellStyle name="ปกติ 8 2 3 2 3 3 2 4" xfId="10225" xr:uid="{00000000-0005-0000-0000-00008C4A0000}"/>
    <cellStyle name="ปกติ 8 2 3 2 3 3 2 4 2" xfId="18203" xr:uid="{00000000-0005-0000-0000-00008D4A0000}"/>
    <cellStyle name="ปกติ 8 2 3 2 3 3 2 5" xfId="13790" xr:uid="{00000000-0005-0000-0000-00008E4A0000}"/>
    <cellStyle name="ปกติ 8 2 3 2 3 3 3" xfId="7572" xr:uid="{00000000-0005-0000-0000-00008F4A0000}"/>
    <cellStyle name="ปกติ 8 2 3 2 3 3 3 2" xfId="13025" xr:uid="{00000000-0005-0000-0000-0000904A0000}"/>
    <cellStyle name="ปกติ 8 2 3 2 3 3 3 2 2" xfId="20976" xr:uid="{00000000-0005-0000-0000-0000914A0000}"/>
    <cellStyle name="ปกติ 8 2 3 2 3 3 3 3" xfId="16569" xr:uid="{00000000-0005-0000-0000-0000924A0000}"/>
    <cellStyle name="ปกติ 8 2 3 2 3 3 4" xfId="5107" xr:uid="{00000000-0005-0000-0000-0000934A0000}"/>
    <cellStyle name="ปกติ 8 2 3 2 3 3 4 2" xfId="11144" xr:uid="{00000000-0005-0000-0000-0000944A0000}"/>
    <cellStyle name="ปกติ 8 2 3 2 3 3 4 2 2" xfId="19112" xr:uid="{00000000-0005-0000-0000-0000954A0000}"/>
    <cellStyle name="ปกติ 8 2 3 2 3 3 4 3" xfId="14703" xr:uid="{00000000-0005-0000-0000-0000964A0000}"/>
    <cellStyle name="ปกติ 8 2 3 2 3 3 5" xfId="21981" xr:uid="{00000000-0005-0000-0000-0000974A0000}"/>
    <cellStyle name="ปกติ 8 2 3 2 3 4" xfId="3801" xr:uid="{00000000-0005-0000-0000-0000984A0000}"/>
    <cellStyle name="ปกติ 8 2 3 2 3 4 2" xfId="6129" xr:uid="{00000000-0005-0000-0000-0000994A0000}"/>
    <cellStyle name="ปกติ 8 2 3 2 3 4 2 2" xfId="12083" xr:uid="{00000000-0005-0000-0000-00009A4A0000}"/>
    <cellStyle name="ปกติ 8 2 3 2 3 4 2 2 2" xfId="20041" xr:uid="{00000000-0005-0000-0000-00009B4A0000}"/>
    <cellStyle name="ปกติ 8 2 3 2 3 4 2 3" xfId="15632" xr:uid="{00000000-0005-0000-0000-00009C4A0000}"/>
    <cellStyle name="ปกติ 8 2 3 2 3 4 3" xfId="9114" xr:uid="{00000000-0005-0000-0000-00009D4A0000}"/>
    <cellStyle name="ปกติ 8 2 3 2 3 4 3 2" xfId="17530" xr:uid="{00000000-0005-0000-0000-00009E4A0000}"/>
    <cellStyle name="ปกติ 8 2 3 2 3 4 4" xfId="10226" xr:uid="{00000000-0005-0000-0000-00009F4A0000}"/>
    <cellStyle name="ปกติ 8 2 3 2 3 4 4 2" xfId="18204" xr:uid="{00000000-0005-0000-0000-0000A04A0000}"/>
    <cellStyle name="ปกติ 8 2 3 2 3 4 5" xfId="13791" xr:uid="{00000000-0005-0000-0000-0000A14A0000}"/>
    <cellStyle name="ปกติ 8 2 3 2 3 5" xfId="7569" xr:uid="{00000000-0005-0000-0000-0000A24A0000}"/>
    <cellStyle name="ปกติ 8 2 3 2 3 5 2" xfId="13022" xr:uid="{00000000-0005-0000-0000-0000A34A0000}"/>
    <cellStyle name="ปกติ 8 2 3 2 3 5 2 2" xfId="20973" xr:uid="{00000000-0005-0000-0000-0000A44A0000}"/>
    <cellStyle name="ปกติ 8 2 3 2 3 5 3" xfId="16566" xr:uid="{00000000-0005-0000-0000-0000A54A0000}"/>
    <cellStyle name="ปกติ 8 2 3 2 3 6" xfId="5104" xr:uid="{00000000-0005-0000-0000-0000A64A0000}"/>
    <cellStyle name="ปกติ 8 2 3 2 3 6 2" xfId="11141" xr:uid="{00000000-0005-0000-0000-0000A74A0000}"/>
    <cellStyle name="ปกติ 8 2 3 2 3 6 2 2" xfId="19109" xr:uid="{00000000-0005-0000-0000-0000A84A0000}"/>
    <cellStyle name="ปกติ 8 2 3 2 3 6 3" xfId="14700" xr:uid="{00000000-0005-0000-0000-0000A94A0000}"/>
    <cellStyle name="ปกติ 8 2 3 2 3 7" xfId="21978" xr:uid="{00000000-0005-0000-0000-0000AA4A0000}"/>
    <cellStyle name="ปกติ 8 2 3 2 4" xfId="3802" xr:uid="{00000000-0005-0000-0000-0000AB4A0000}"/>
    <cellStyle name="ปกติ 8 2 3 2 4 2" xfId="3803" xr:uid="{00000000-0005-0000-0000-0000AC4A0000}"/>
    <cellStyle name="ปกติ 8 2 3 2 4 2 2" xfId="3804" xr:uid="{00000000-0005-0000-0000-0000AD4A0000}"/>
    <cellStyle name="ปกติ 8 2 3 2 4 2 2 2" xfId="3805" xr:uid="{00000000-0005-0000-0000-0000AE4A0000}"/>
    <cellStyle name="ปกติ 8 2 3 2 4 2 2 2 2" xfId="6135" xr:uid="{00000000-0005-0000-0000-0000AF4A0000}"/>
    <cellStyle name="ปกติ 8 2 3 2 4 2 2 2 2 2" xfId="12089" xr:uid="{00000000-0005-0000-0000-0000B04A0000}"/>
    <cellStyle name="ปกติ 8 2 3 2 4 2 2 2 2 2 2" xfId="20047" xr:uid="{00000000-0005-0000-0000-0000B14A0000}"/>
    <cellStyle name="ปกติ 8 2 3 2 4 2 2 2 2 3" xfId="15638" xr:uid="{00000000-0005-0000-0000-0000B24A0000}"/>
    <cellStyle name="ปกติ 8 2 3 2 4 2 2 2 3" xfId="9115" xr:uid="{00000000-0005-0000-0000-0000B34A0000}"/>
    <cellStyle name="ปกติ 8 2 3 2 4 2 2 2 3 2" xfId="17531" xr:uid="{00000000-0005-0000-0000-0000B44A0000}"/>
    <cellStyle name="ปกติ 8 2 3 2 4 2 2 2 4" xfId="10227" xr:uid="{00000000-0005-0000-0000-0000B54A0000}"/>
    <cellStyle name="ปกติ 8 2 3 2 4 2 2 2 4 2" xfId="18205" xr:uid="{00000000-0005-0000-0000-0000B64A0000}"/>
    <cellStyle name="ปกติ 8 2 3 2 4 2 2 2 5" xfId="13792" xr:uid="{00000000-0005-0000-0000-0000B74A0000}"/>
    <cellStyle name="ปกติ 8 2 3 2 4 2 2 3" xfId="7575" xr:uid="{00000000-0005-0000-0000-0000B84A0000}"/>
    <cellStyle name="ปกติ 8 2 3 2 4 2 2 3 2" xfId="13028" xr:uid="{00000000-0005-0000-0000-0000B94A0000}"/>
    <cellStyle name="ปกติ 8 2 3 2 4 2 2 3 2 2" xfId="20979" xr:uid="{00000000-0005-0000-0000-0000BA4A0000}"/>
    <cellStyle name="ปกติ 8 2 3 2 4 2 2 3 3" xfId="16572" xr:uid="{00000000-0005-0000-0000-0000BB4A0000}"/>
    <cellStyle name="ปกติ 8 2 3 2 4 2 2 4" xfId="5110" xr:uid="{00000000-0005-0000-0000-0000BC4A0000}"/>
    <cellStyle name="ปกติ 8 2 3 2 4 2 2 4 2" xfId="11147" xr:uid="{00000000-0005-0000-0000-0000BD4A0000}"/>
    <cellStyle name="ปกติ 8 2 3 2 4 2 2 4 2 2" xfId="19115" xr:uid="{00000000-0005-0000-0000-0000BE4A0000}"/>
    <cellStyle name="ปกติ 8 2 3 2 4 2 2 4 3" xfId="14706" xr:uid="{00000000-0005-0000-0000-0000BF4A0000}"/>
    <cellStyle name="ปกติ 8 2 3 2 4 2 2 5" xfId="21984" xr:uid="{00000000-0005-0000-0000-0000C04A0000}"/>
    <cellStyle name="ปกติ 8 2 3 2 4 2 3" xfId="3806" xr:uid="{00000000-0005-0000-0000-0000C14A0000}"/>
    <cellStyle name="ปกติ 8 2 3 2 4 2 3 2" xfId="6134" xr:uid="{00000000-0005-0000-0000-0000C24A0000}"/>
    <cellStyle name="ปกติ 8 2 3 2 4 2 3 2 2" xfId="12088" xr:uid="{00000000-0005-0000-0000-0000C34A0000}"/>
    <cellStyle name="ปกติ 8 2 3 2 4 2 3 2 2 2" xfId="20046" xr:uid="{00000000-0005-0000-0000-0000C44A0000}"/>
    <cellStyle name="ปกติ 8 2 3 2 4 2 3 2 3" xfId="15637" xr:uid="{00000000-0005-0000-0000-0000C54A0000}"/>
    <cellStyle name="ปกติ 8 2 3 2 4 2 3 3" xfId="9116" xr:uid="{00000000-0005-0000-0000-0000C64A0000}"/>
    <cellStyle name="ปกติ 8 2 3 2 4 2 3 3 2" xfId="17532" xr:uid="{00000000-0005-0000-0000-0000C74A0000}"/>
    <cellStyle name="ปกติ 8 2 3 2 4 2 3 4" xfId="10228" xr:uid="{00000000-0005-0000-0000-0000C84A0000}"/>
    <cellStyle name="ปกติ 8 2 3 2 4 2 3 4 2" xfId="18206" xr:uid="{00000000-0005-0000-0000-0000C94A0000}"/>
    <cellStyle name="ปกติ 8 2 3 2 4 2 3 5" xfId="13793" xr:uid="{00000000-0005-0000-0000-0000CA4A0000}"/>
    <cellStyle name="ปกติ 8 2 3 2 4 2 4" xfId="7574" xr:uid="{00000000-0005-0000-0000-0000CB4A0000}"/>
    <cellStyle name="ปกติ 8 2 3 2 4 2 4 2" xfId="13027" xr:uid="{00000000-0005-0000-0000-0000CC4A0000}"/>
    <cellStyle name="ปกติ 8 2 3 2 4 2 4 2 2" xfId="20978" xr:uid="{00000000-0005-0000-0000-0000CD4A0000}"/>
    <cellStyle name="ปกติ 8 2 3 2 4 2 4 3" xfId="16571" xr:uid="{00000000-0005-0000-0000-0000CE4A0000}"/>
    <cellStyle name="ปกติ 8 2 3 2 4 2 5" xfId="5109" xr:uid="{00000000-0005-0000-0000-0000CF4A0000}"/>
    <cellStyle name="ปกติ 8 2 3 2 4 2 5 2" xfId="11146" xr:uid="{00000000-0005-0000-0000-0000D04A0000}"/>
    <cellStyle name="ปกติ 8 2 3 2 4 2 5 2 2" xfId="19114" xr:uid="{00000000-0005-0000-0000-0000D14A0000}"/>
    <cellStyle name="ปกติ 8 2 3 2 4 2 5 3" xfId="14705" xr:uid="{00000000-0005-0000-0000-0000D24A0000}"/>
    <cellStyle name="ปกติ 8 2 3 2 4 2 6" xfId="21983" xr:uid="{00000000-0005-0000-0000-0000D34A0000}"/>
    <cellStyle name="ปกติ 8 2 3 2 4 3" xfId="3807" xr:uid="{00000000-0005-0000-0000-0000D44A0000}"/>
    <cellStyle name="ปกติ 8 2 3 2 4 3 2" xfId="3808" xr:uid="{00000000-0005-0000-0000-0000D54A0000}"/>
    <cellStyle name="ปกติ 8 2 3 2 4 3 2 2" xfId="6136" xr:uid="{00000000-0005-0000-0000-0000D64A0000}"/>
    <cellStyle name="ปกติ 8 2 3 2 4 3 2 2 2" xfId="12090" xr:uid="{00000000-0005-0000-0000-0000D74A0000}"/>
    <cellStyle name="ปกติ 8 2 3 2 4 3 2 2 2 2" xfId="20048" xr:uid="{00000000-0005-0000-0000-0000D84A0000}"/>
    <cellStyle name="ปกติ 8 2 3 2 4 3 2 2 3" xfId="15639" xr:uid="{00000000-0005-0000-0000-0000D94A0000}"/>
    <cellStyle name="ปกติ 8 2 3 2 4 3 2 3" xfId="9117" xr:uid="{00000000-0005-0000-0000-0000DA4A0000}"/>
    <cellStyle name="ปกติ 8 2 3 2 4 3 2 3 2" xfId="17533" xr:uid="{00000000-0005-0000-0000-0000DB4A0000}"/>
    <cellStyle name="ปกติ 8 2 3 2 4 3 2 4" xfId="10229" xr:uid="{00000000-0005-0000-0000-0000DC4A0000}"/>
    <cellStyle name="ปกติ 8 2 3 2 4 3 2 4 2" xfId="18207" xr:uid="{00000000-0005-0000-0000-0000DD4A0000}"/>
    <cellStyle name="ปกติ 8 2 3 2 4 3 2 5" xfId="13794" xr:uid="{00000000-0005-0000-0000-0000DE4A0000}"/>
    <cellStyle name="ปกติ 8 2 3 2 4 3 3" xfId="7576" xr:uid="{00000000-0005-0000-0000-0000DF4A0000}"/>
    <cellStyle name="ปกติ 8 2 3 2 4 3 3 2" xfId="13029" xr:uid="{00000000-0005-0000-0000-0000E04A0000}"/>
    <cellStyle name="ปกติ 8 2 3 2 4 3 3 2 2" xfId="20980" xr:uid="{00000000-0005-0000-0000-0000E14A0000}"/>
    <cellStyle name="ปกติ 8 2 3 2 4 3 3 3" xfId="16573" xr:uid="{00000000-0005-0000-0000-0000E24A0000}"/>
    <cellStyle name="ปกติ 8 2 3 2 4 3 4" xfId="5111" xr:uid="{00000000-0005-0000-0000-0000E34A0000}"/>
    <cellStyle name="ปกติ 8 2 3 2 4 3 4 2" xfId="11148" xr:uid="{00000000-0005-0000-0000-0000E44A0000}"/>
    <cellStyle name="ปกติ 8 2 3 2 4 3 4 2 2" xfId="19116" xr:uid="{00000000-0005-0000-0000-0000E54A0000}"/>
    <cellStyle name="ปกติ 8 2 3 2 4 3 4 3" xfId="14707" xr:uid="{00000000-0005-0000-0000-0000E64A0000}"/>
    <cellStyle name="ปกติ 8 2 3 2 4 3 5" xfId="21985" xr:uid="{00000000-0005-0000-0000-0000E74A0000}"/>
    <cellStyle name="ปกติ 8 2 3 2 4 4" xfId="3809" xr:uid="{00000000-0005-0000-0000-0000E84A0000}"/>
    <cellStyle name="ปกติ 8 2 3 2 4 4 2" xfId="6133" xr:uid="{00000000-0005-0000-0000-0000E94A0000}"/>
    <cellStyle name="ปกติ 8 2 3 2 4 4 2 2" xfId="12087" xr:uid="{00000000-0005-0000-0000-0000EA4A0000}"/>
    <cellStyle name="ปกติ 8 2 3 2 4 4 2 2 2" xfId="20045" xr:uid="{00000000-0005-0000-0000-0000EB4A0000}"/>
    <cellStyle name="ปกติ 8 2 3 2 4 4 2 3" xfId="15636" xr:uid="{00000000-0005-0000-0000-0000EC4A0000}"/>
    <cellStyle name="ปกติ 8 2 3 2 4 4 3" xfId="9118" xr:uid="{00000000-0005-0000-0000-0000ED4A0000}"/>
    <cellStyle name="ปกติ 8 2 3 2 4 4 3 2" xfId="17534" xr:uid="{00000000-0005-0000-0000-0000EE4A0000}"/>
    <cellStyle name="ปกติ 8 2 3 2 4 4 4" xfId="10230" xr:uid="{00000000-0005-0000-0000-0000EF4A0000}"/>
    <cellStyle name="ปกติ 8 2 3 2 4 4 4 2" xfId="18208" xr:uid="{00000000-0005-0000-0000-0000F04A0000}"/>
    <cellStyle name="ปกติ 8 2 3 2 4 4 5" xfId="13795" xr:uid="{00000000-0005-0000-0000-0000F14A0000}"/>
    <cellStyle name="ปกติ 8 2 3 2 4 5" xfId="7573" xr:uid="{00000000-0005-0000-0000-0000F24A0000}"/>
    <cellStyle name="ปกติ 8 2 3 2 4 5 2" xfId="13026" xr:uid="{00000000-0005-0000-0000-0000F34A0000}"/>
    <cellStyle name="ปกติ 8 2 3 2 4 5 2 2" xfId="20977" xr:uid="{00000000-0005-0000-0000-0000F44A0000}"/>
    <cellStyle name="ปกติ 8 2 3 2 4 5 3" xfId="16570" xr:uid="{00000000-0005-0000-0000-0000F54A0000}"/>
    <cellStyle name="ปกติ 8 2 3 2 4 6" xfId="5108" xr:uid="{00000000-0005-0000-0000-0000F64A0000}"/>
    <cellStyle name="ปกติ 8 2 3 2 4 6 2" xfId="11145" xr:uid="{00000000-0005-0000-0000-0000F74A0000}"/>
    <cellStyle name="ปกติ 8 2 3 2 4 6 2 2" xfId="19113" xr:uid="{00000000-0005-0000-0000-0000F84A0000}"/>
    <cellStyle name="ปกติ 8 2 3 2 4 6 3" xfId="14704" xr:uid="{00000000-0005-0000-0000-0000F94A0000}"/>
    <cellStyle name="ปกติ 8 2 3 2 4 7" xfId="21982" xr:uid="{00000000-0005-0000-0000-0000FA4A0000}"/>
    <cellStyle name="ปกติ 8 2 3 2 5" xfId="3810" xr:uid="{00000000-0005-0000-0000-0000FB4A0000}"/>
    <cellStyle name="ปกติ 8 2 3 2 5 2" xfId="3811" xr:uid="{00000000-0005-0000-0000-0000FC4A0000}"/>
    <cellStyle name="ปกติ 8 2 3 2 5 2 2" xfId="3812" xr:uid="{00000000-0005-0000-0000-0000FD4A0000}"/>
    <cellStyle name="ปกติ 8 2 3 2 5 2 2 2" xfId="6138" xr:uid="{00000000-0005-0000-0000-0000FE4A0000}"/>
    <cellStyle name="ปกติ 8 2 3 2 5 2 2 2 2" xfId="12092" xr:uid="{00000000-0005-0000-0000-0000FF4A0000}"/>
    <cellStyle name="ปกติ 8 2 3 2 5 2 2 2 2 2" xfId="20050" xr:uid="{00000000-0005-0000-0000-0000004B0000}"/>
    <cellStyle name="ปกติ 8 2 3 2 5 2 2 2 3" xfId="15641" xr:uid="{00000000-0005-0000-0000-0000014B0000}"/>
    <cellStyle name="ปกติ 8 2 3 2 5 2 2 3" xfId="9119" xr:uid="{00000000-0005-0000-0000-0000024B0000}"/>
    <cellStyle name="ปกติ 8 2 3 2 5 2 2 3 2" xfId="17535" xr:uid="{00000000-0005-0000-0000-0000034B0000}"/>
    <cellStyle name="ปกติ 8 2 3 2 5 2 2 4" xfId="10231" xr:uid="{00000000-0005-0000-0000-0000044B0000}"/>
    <cellStyle name="ปกติ 8 2 3 2 5 2 2 4 2" xfId="18209" xr:uid="{00000000-0005-0000-0000-0000054B0000}"/>
    <cellStyle name="ปกติ 8 2 3 2 5 2 2 5" xfId="13796" xr:uid="{00000000-0005-0000-0000-0000064B0000}"/>
    <cellStyle name="ปกติ 8 2 3 2 5 2 3" xfId="7578" xr:uid="{00000000-0005-0000-0000-0000074B0000}"/>
    <cellStyle name="ปกติ 8 2 3 2 5 2 3 2" xfId="13031" xr:uid="{00000000-0005-0000-0000-0000084B0000}"/>
    <cellStyle name="ปกติ 8 2 3 2 5 2 3 2 2" xfId="20982" xr:uid="{00000000-0005-0000-0000-0000094B0000}"/>
    <cellStyle name="ปกติ 8 2 3 2 5 2 3 3" xfId="16575" xr:uid="{00000000-0005-0000-0000-00000A4B0000}"/>
    <cellStyle name="ปกติ 8 2 3 2 5 2 4" xfId="5113" xr:uid="{00000000-0005-0000-0000-00000B4B0000}"/>
    <cellStyle name="ปกติ 8 2 3 2 5 2 4 2" xfId="11150" xr:uid="{00000000-0005-0000-0000-00000C4B0000}"/>
    <cellStyle name="ปกติ 8 2 3 2 5 2 4 2 2" xfId="19118" xr:uid="{00000000-0005-0000-0000-00000D4B0000}"/>
    <cellStyle name="ปกติ 8 2 3 2 5 2 4 3" xfId="14709" xr:uid="{00000000-0005-0000-0000-00000E4B0000}"/>
    <cellStyle name="ปกติ 8 2 3 2 5 2 5" xfId="21987" xr:uid="{00000000-0005-0000-0000-00000F4B0000}"/>
    <cellStyle name="ปกติ 8 2 3 2 5 3" xfId="3813" xr:uid="{00000000-0005-0000-0000-0000104B0000}"/>
    <cellStyle name="ปกติ 8 2 3 2 5 3 2" xfId="6137" xr:uid="{00000000-0005-0000-0000-0000114B0000}"/>
    <cellStyle name="ปกติ 8 2 3 2 5 3 2 2" xfId="12091" xr:uid="{00000000-0005-0000-0000-0000124B0000}"/>
    <cellStyle name="ปกติ 8 2 3 2 5 3 2 2 2" xfId="20049" xr:uid="{00000000-0005-0000-0000-0000134B0000}"/>
    <cellStyle name="ปกติ 8 2 3 2 5 3 2 3" xfId="15640" xr:uid="{00000000-0005-0000-0000-0000144B0000}"/>
    <cellStyle name="ปกติ 8 2 3 2 5 3 3" xfId="9120" xr:uid="{00000000-0005-0000-0000-0000154B0000}"/>
    <cellStyle name="ปกติ 8 2 3 2 5 3 3 2" xfId="17536" xr:uid="{00000000-0005-0000-0000-0000164B0000}"/>
    <cellStyle name="ปกติ 8 2 3 2 5 3 4" xfId="10232" xr:uid="{00000000-0005-0000-0000-0000174B0000}"/>
    <cellStyle name="ปกติ 8 2 3 2 5 3 4 2" xfId="18210" xr:uid="{00000000-0005-0000-0000-0000184B0000}"/>
    <cellStyle name="ปกติ 8 2 3 2 5 3 5" xfId="13797" xr:uid="{00000000-0005-0000-0000-0000194B0000}"/>
    <cellStyle name="ปกติ 8 2 3 2 5 4" xfId="7577" xr:uid="{00000000-0005-0000-0000-00001A4B0000}"/>
    <cellStyle name="ปกติ 8 2 3 2 5 4 2" xfId="13030" xr:uid="{00000000-0005-0000-0000-00001B4B0000}"/>
    <cellStyle name="ปกติ 8 2 3 2 5 4 2 2" xfId="20981" xr:uid="{00000000-0005-0000-0000-00001C4B0000}"/>
    <cellStyle name="ปกติ 8 2 3 2 5 4 3" xfId="16574" xr:uid="{00000000-0005-0000-0000-00001D4B0000}"/>
    <cellStyle name="ปกติ 8 2 3 2 5 5" xfId="5112" xr:uid="{00000000-0005-0000-0000-00001E4B0000}"/>
    <cellStyle name="ปกติ 8 2 3 2 5 5 2" xfId="11149" xr:uid="{00000000-0005-0000-0000-00001F4B0000}"/>
    <cellStyle name="ปกติ 8 2 3 2 5 5 2 2" xfId="19117" xr:uid="{00000000-0005-0000-0000-0000204B0000}"/>
    <cellStyle name="ปกติ 8 2 3 2 5 5 3" xfId="14708" xr:uid="{00000000-0005-0000-0000-0000214B0000}"/>
    <cellStyle name="ปกติ 8 2 3 2 5 6" xfId="21986" xr:uid="{00000000-0005-0000-0000-0000224B0000}"/>
    <cellStyle name="ปกติ 8 2 3 2 6" xfId="3814" xr:uid="{00000000-0005-0000-0000-0000234B0000}"/>
    <cellStyle name="ปกติ 8 2 3 2 6 2" xfId="3815" xr:uid="{00000000-0005-0000-0000-0000244B0000}"/>
    <cellStyle name="ปกติ 8 2 3 2 6 2 2" xfId="3816" xr:uid="{00000000-0005-0000-0000-0000254B0000}"/>
    <cellStyle name="ปกติ 8 2 3 2 6 2 2 2" xfId="6140" xr:uid="{00000000-0005-0000-0000-0000264B0000}"/>
    <cellStyle name="ปกติ 8 2 3 2 6 2 2 2 2" xfId="12094" xr:uid="{00000000-0005-0000-0000-0000274B0000}"/>
    <cellStyle name="ปกติ 8 2 3 2 6 2 2 2 2 2" xfId="20052" xr:uid="{00000000-0005-0000-0000-0000284B0000}"/>
    <cellStyle name="ปกติ 8 2 3 2 6 2 2 2 3" xfId="15643" xr:uid="{00000000-0005-0000-0000-0000294B0000}"/>
    <cellStyle name="ปกติ 8 2 3 2 6 2 2 3" xfId="9121" xr:uid="{00000000-0005-0000-0000-00002A4B0000}"/>
    <cellStyle name="ปกติ 8 2 3 2 6 2 2 3 2" xfId="17537" xr:uid="{00000000-0005-0000-0000-00002B4B0000}"/>
    <cellStyle name="ปกติ 8 2 3 2 6 2 2 4" xfId="10233" xr:uid="{00000000-0005-0000-0000-00002C4B0000}"/>
    <cellStyle name="ปกติ 8 2 3 2 6 2 2 4 2" xfId="18211" xr:uid="{00000000-0005-0000-0000-00002D4B0000}"/>
    <cellStyle name="ปกติ 8 2 3 2 6 2 2 5" xfId="13798" xr:uid="{00000000-0005-0000-0000-00002E4B0000}"/>
    <cellStyle name="ปกติ 8 2 3 2 6 2 3" xfId="7580" xr:uid="{00000000-0005-0000-0000-00002F4B0000}"/>
    <cellStyle name="ปกติ 8 2 3 2 6 2 3 2" xfId="13033" xr:uid="{00000000-0005-0000-0000-0000304B0000}"/>
    <cellStyle name="ปกติ 8 2 3 2 6 2 3 2 2" xfId="20984" xr:uid="{00000000-0005-0000-0000-0000314B0000}"/>
    <cellStyle name="ปกติ 8 2 3 2 6 2 3 3" xfId="16577" xr:uid="{00000000-0005-0000-0000-0000324B0000}"/>
    <cellStyle name="ปกติ 8 2 3 2 6 2 4" xfId="5115" xr:uid="{00000000-0005-0000-0000-0000334B0000}"/>
    <cellStyle name="ปกติ 8 2 3 2 6 2 4 2" xfId="11152" xr:uid="{00000000-0005-0000-0000-0000344B0000}"/>
    <cellStyle name="ปกติ 8 2 3 2 6 2 4 2 2" xfId="19120" xr:uid="{00000000-0005-0000-0000-0000354B0000}"/>
    <cellStyle name="ปกติ 8 2 3 2 6 2 4 3" xfId="14711" xr:uid="{00000000-0005-0000-0000-0000364B0000}"/>
    <cellStyle name="ปกติ 8 2 3 2 6 2 5" xfId="21989" xr:uid="{00000000-0005-0000-0000-0000374B0000}"/>
    <cellStyle name="ปกติ 8 2 3 2 6 3" xfId="3817" xr:uid="{00000000-0005-0000-0000-0000384B0000}"/>
    <cellStyle name="ปกติ 8 2 3 2 6 3 2" xfId="6139" xr:uid="{00000000-0005-0000-0000-0000394B0000}"/>
    <cellStyle name="ปกติ 8 2 3 2 6 3 2 2" xfId="12093" xr:uid="{00000000-0005-0000-0000-00003A4B0000}"/>
    <cellStyle name="ปกติ 8 2 3 2 6 3 2 2 2" xfId="20051" xr:uid="{00000000-0005-0000-0000-00003B4B0000}"/>
    <cellStyle name="ปกติ 8 2 3 2 6 3 2 3" xfId="15642" xr:uid="{00000000-0005-0000-0000-00003C4B0000}"/>
    <cellStyle name="ปกติ 8 2 3 2 6 3 3" xfId="9122" xr:uid="{00000000-0005-0000-0000-00003D4B0000}"/>
    <cellStyle name="ปกติ 8 2 3 2 6 3 3 2" xfId="17538" xr:uid="{00000000-0005-0000-0000-00003E4B0000}"/>
    <cellStyle name="ปกติ 8 2 3 2 6 3 4" xfId="10234" xr:uid="{00000000-0005-0000-0000-00003F4B0000}"/>
    <cellStyle name="ปกติ 8 2 3 2 6 3 4 2" xfId="18212" xr:uid="{00000000-0005-0000-0000-0000404B0000}"/>
    <cellStyle name="ปกติ 8 2 3 2 6 3 5" xfId="13799" xr:uid="{00000000-0005-0000-0000-0000414B0000}"/>
    <cellStyle name="ปกติ 8 2 3 2 6 4" xfId="7579" xr:uid="{00000000-0005-0000-0000-0000424B0000}"/>
    <cellStyle name="ปกติ 8 2 3 2 6 4 2" xfId="13032" xr:uid="{00000000-0005-0000-0000-0000434B0000}"/>
    <cellStyle name="ปกติ 8 2 3 2 6 4 2 2" xfId="20983" xr:uid="{00000000-0005-0000-0000-0000444B0000}"/>
    <cellStyle name="ปกติ 8 2 3 2 6 4 3" xfId="16576" xr:uid="{00000000-0005-0000-0000-0000454B0000}"/>
    <cellStyle name="ปกติ 8 2 3 2 6 5" xfId="5114" xr:uid="{00000000-0005-0000-0000-0000464B0000}"/>
    <cellStyle name="ปกติ 8 2 3 2 6 5 2" xfId="11151" xr:uid="{00000000-0005-0000-0000-0000474B0000}"/>
    <cellStyle name="ปกติ 8 2 3 2 6 5 2 2" xfId="19119" xr:uid="{00000000-0005-0000-0000-0000484B0000}"/>
    <cellStyle name="ปกติ 8 2 3 2 6 5 3" xfId="14710" xr:uid="{00000000-0005-0000-0000-0000494B0000}"/>
    <cellStyle name="ปกติ 8 2 3 2 6 6" xfId="21988" xr:uid="{00000000-0005-0000-0000-00004A4B0000}"/>
    <cellStyle name="ปกติ 8 2 3 2 7" xfId="3818" xr:uid="{00000000-0005-0000-0000-00004B4B0000}"/>
    <cellStyle name="ปกติ 8 2 3 2 7 2" xfId="3819" xr:uid="{00000000-0005-0000-0000-00004C4B0000}"/>
    <cellStyle name="ปกติ 8 2 3 2 7 2 2" xfId="6141" xr:uid="{00000000-0005-0000-0000-00004D4B0000}"/>
    <cellStyle name="ปกติ 8 2 3 2 7 2 2 2" xfId="12095" xr:uid="{00000000-0005-0000-0000-00004E4B0000}"/>
    <cellStyle name="ปกติ 8 2 3 2 7 2 2 2 2" xfId="20053" xr:uid="{00000000-0005-0000-0000-00004F4B0000}"/>
    <cellStyle name="ปกติ 8 2 3 2 7 2 2 3" xfId="15644" xr:uid="{00000000-0005-0000-0000-0000504B0000}"/>
    <cellStyle name="ปกติ 8 2 3 2 7 2 3" xfId="9123" xr:uid="{00000000-0005-0000-0000-0000514B0000}"/>
    <cellStyle name="ปกติ 8 2 3 2 7 2 3 2" xfId="17539" xr:uid="{00000000-0005-0000-0000-0000524B0000}"/>
    <cellStyle name="ปกติ 8 2 3 2 7 2 4" xfId="10235" xr:uid="{00000000-0005-0000-0000-0000534B0000}"/>
    <cellStyle name="ปกติ 8 2 3 2 7 2 4 2" xfId="18213" xr:uid="{00000000-0005-0000-0000-0000544B0000}"/>
    <cellStyle name="ปกติ 8 2 3 2 7 2 5" xfId="13800" xr:uid="{00000000-0005-0000-0000-0000554B0000}"/>
    <cellStyle name="ปกติ 8 2 3 2 7 3" xfId="7581" xr:uid="{00000000-0005-0000-0000-0000564B0000}"/>
    <cellStyle name="ปกติ 8 2 3 2 7 3 2" xfId="13034" xr:uid="{00000000-0005-0000-0000-0000574B0000}"/>
    <cellStyle name="ปกติ 8 2 3 2 7 3 2 2" xfId="20985" xr:uid="{00000000-0005-0000-0000-0000584B0000}"/>
    <cellStyle name="ปกติ 8 2 3 2 7 3 3" xfId="16578" xr:uid="{00000000-0005-0000-0000-0000594B0000}"/>
    <cellStyle name="ปกติ 8 2 3 2 7 4" xfId="5116" xr:uid="{00000000-0005-0000-0000-00005A4B0000}"/>
    <cellStyle name="ปกติ 8 2 3 2 7 4 2" xfId="11153" xr:uid="{00000000-0005-0000-0000-00005B4B0000}"/>
    <cellStyle name="ปกติ 8 2 3 2 7 4 2 2" xfId="19121" xr:uid="{00000000-0005-0000-0000-00005C4B0000}"/>
    <cellStyle name="ปกติ 8 2 3 2 7 4 3" xfId="14712" xr:uid="{00000000-0005-0000-0000-00005D4B0000}"/>
    <cellStyle name="ปกติ 8 2 3 2 7 5" xfId="21990" xr:uid="{00000000-0005-0000-0000-00005E4B0000}"/>
    <cellStyle name="ปกติ 8 2 3 2 8" xfId="3820" xr:uid="{00000000-0005-0000-0000-00005F4B0000}"/>
    <cellStyle name="ปกติ 8 2 3 2 8 2" xfId="6124" xr:uid="{00000000-0005-0000-0000-0000604B0000}"/>
    <cellStyle name="ปกติ 8 2 3 2 8 2 2" xfId="12078" xr:uid="{00000000-0005-0000-0000-0000614B0000}"/>
    <cellStyle name="ปกติ 8 2 3 2 8 2 2 2" xfId="20036" xr:uid="{00000000-0005-0000-0000-0000624B0000}"/>
    <cellStyle name="ปกติ 8 2 3 2 8 2 3" xfId="15627" xr:uid="{00000000-0005-0000-0000-0000634B0000}"/>
    <cellStyle name="ปกติ 8 2 3 2 8 3" xfId="9124" xr:uid="{00000000-0005-0000-0000-0000644B0000}"/>
    <cellStyle name="ปกติ 8 2 3 2 8 3 2" xfId="17540" xr:uid="{00000000-0005-0000-0000-0000654B0000}"/>
    <cellStyle name="ปกติ 8 2 3 2 8 4" xfId="10236" xr:uid="{00000000-0005-0000-0000-0000664B0000}"/>
    <cellStyle name="ปกติ 8 2 3 2 8 4 2" xfId="18214" xr:uid="{00000000-0005-0000-0000-0000674B0000}"/>
    <cellStyle name="ปกติ 8 2 3 2 8 5" xfId="13801" xr:uid="{00000000-0005-0000-0000-0000684B0000}"/>
    <cellStyle name="ปกติ 8 2 3 2 9" xfId="7564" xr:uid="{00000000-0005-0000-0000-0000694B0000}"/>
    <cellStyle name="ปกติ 8 2 3 2 9 2" xfId="13017" xr:uid="{00000000-0005-0000-0000-00006A4B0000}"/>
    <cellStyle name="ปกติ 8 2 3 2 9 2 2" xfId="20968" xr:uid="{00000000-0005-0000-0000-00006B4B0000}"/>
    <cellStyle name="ปกติ 8 2 3 2 9 3" xfId="16561" xr:uid="{00000000-0005-0000-0000-00006C4B0000}"/>
    <cellStyle name="ปกติ 8 2 3 3" xfId="3821" xr:uid="{00000000-0005-0000-0000-00006D4B0000}"/>
    <cellStyle name="ปกติ 8 2 3 3 2" xfId="3822" xr:uid="{00000000-0005-0000-0000-00006E4B0000}"/>
    <cellStyle name="ปกติ 8 2 3 3 2 2" xfId="3823" xr:uid="{00000000-0005-0000-0000-00006F4B0000}"/>
    <cellStyle name="ปกติ 8 2 3 3 2 2 2" xfId="3824" xr:uid="{00000000-0005-0000-0000-0000704B0000}"/>
    <cellStyle name="ปกติ 8 2 3 3 2 2 2 2" xfId="6144" xr:uid="{00000000-0005-0000-0000-0000714B0000}"/>
    <cellStyle name="ปกติ 8 2 3 3 2 2 2 2 2" xfId="12098" xr:uid="{00000000-0005-0000-0000-0000724B0000}"/>
    <cellStyle name="ปกติ 8 2 3 3 2 2 2 2 2 2" xfId="20056" xr:uid="{00000000-0005-0000-0000-0000734B0000}"/>
    <cellStyle name="ปกติ 8 2 3 3 2 2 2 2 3" xfId="15647" xr:uid="{00000000-0005-0000-0000-0000744B0000}"/>
    <cellStyle name="ปกติ 8 2 3 3 2 2 2 3" xfId="9125" xr:uid="{00000000-0005-0000-0000-0000754B0000}"/>
    <cellStyle name="ปกติ 8 2 3 3 2 2 2 3 2" xfId="17541" xr:uid="{00000000-0005-0000-0000-0000764B0000}"/>
    <cellStyle name="ปกติ 8 2 3 3 2 2 2 4" xfId="10237" xr:uid="{00000000-0005-0000-0000-0000774B0000}"/>
    <cellStyle name="ปกติ 8 2 3 3 2 2 2 4 2" xfId="18215" xr:uid="{00000000-0005-0000-0000-0000784B0000}"/>
    <cellStyle name="ปกติ 8 2 3 3 2 2 2 5" xfId="13802" xr:uid="{00000000-0005-0000-0000-0000794B0000}"/>
    <cellStyle name="ปกติ 8 2 3 3 2 2 3" xfId="7584" xr:uid="{00000000-0005-0000-0000-00007A4B0000}"/>
    <cellStyle name="ปกติ 8 2 3 3 2 2 3 2" xfId="13037" xr:uid="{00000000-0005-0000-0000-00007B4B0000}"/>
    <cellStyle name="ปกติ 8 2 3 3 2 2 3 2 2" xfId="20988" xr:uid="{00000000-0005-0000-0000-00007C4B0000}"/>
    <cellStyle name="ปกติ 8 2 3 3 2 2 3 3" xfId="16581" xr:uid="{00000000-0005-0000-0000-00007D4B0000}"/>
    <cellStyle name="ปกติ 8 2 3 3 2 2 4" xfId="5119" xr:uid="{00000000-0005-0000-0000-00007E4B0000}"/>
    <cellStyle name="ปกติ 8 2 3 3 2 2 4 2" xfId="11156" xr:uid="{00000000-0005-0000-0000-00007F4B0000}"/>
    <cellStyle name="ปกติ 8 2 3 3 2 2 4 2 2" xfId="19124" xr:uid="{00000000-0005-0000-0000-0000804B0000}"/>
    <cellStyle name="ปกติ 8 2 3 3 2 2 4 3" xfId="14715" xr:uid="{00000000-0005-0000-0000-0000814B0000}"/>
    <cellStyle name="ปกติ 8 2 3 3 2 2 5" xfId="21993" xr:uid="{00000000-0005-0000-0000-0000824B0000}"/>
    <cellStyle name="ปกติ 8 2 3 3 2 3" xfId="3825" xr:uid="{00000000-0005-0000-0000-0000834B0000}"/>
    <cellStyle name="ปกติ 8 2 3 3 2 3 2" xfId="6143" xr:uid="{00000000-0005-0000-0000-0000844B0000}"/>
    <cellStyle name="ปกติ 8 2 3 3 2 3 2 2" xfId="12097" xr:uid="{00000000-0005-0000-0000-0000854B0000}"/>
    <cellStyle name="ปกติ 8 2 3 3 2 3 2 2 2" xfId="20055" xr:uid="{00000000-0005-0000-0000-0000864B0000}"/>
    <cellStyle name="ปกติ 8 2 3 3 2 3 2 3" xfId="15646" xr:uid="{00000000-0005-0000-0000-0000874B0000}"/>
    <cellStyle name="ปกติ 8 2 3 3 2 3 3" xfId="9126" xr:uid="{00000000-0005-0000-0000-0000884B0000}"/>
    <cellStyle name="ปกติ 8 2 3 3 2 3 3 2" xfId="17542" xr:uid="{00000000-0005-0000-0000-0000894B0000}"/>
    <cellStyle name="ปกติ 8 2 3 3 2 3 4" xfId="10238" xr:uid="{00000000-0005-0000-0000-00008A4B0000}"/>
    <cellStyle name="ปกติ 8 2 3 3 2 3 4 2" xfId="18216" xr:uid="{00000000-0005-0000-0000-00008B4B0000}"/>
    <cellStyle name="ปกติ 8 2 3 3 2 3 5" xfId="13803" xr:uid="{00000000-0005-0000-0000-00008C4B0000}"/>
    <cellStyle name="ปกติ 8 2 3 3 2 4" xfId="7583" xr:uid="{00000000-0005-0000-0000-00008D4B0000}"/>
    <cellStyle name="ปกติ 8 2 3 3 2 4 2" xfId="13036" xr:uid="{00000000-0005-0000-0000-00008E4B0000}"/>
    <cellStyle name="ปกติ 8 2 3 3 2 4 2 2" xfId="20987" xr:uid="{00000000-0005-0000-0000-00008F4B0000}"/>
    <cellStyle name="ปกติ 8 2 3 3 2 4 3" xfId="16580" xr:uid="{00000000-0005-0000-0000-0000904B0000}"/>
    <cellStyle name="ปกติ 8 2 3 3 2 5" xfId="5118" xr:uid="{00000000-0005-0000-0000-0000914B0000}"/>
    <cellStyle name="ปกติ 8 2 3 3 2 5 2" xfId="11155" xr:uid="{00000000-0005-0000-0000-0000924B0000}"/>
    <cellStyle name="ปกติ 8 2 3 3 2 5 2 2" xfId="19123" xr:uid="{00000000-0005-0000-0000-0000934B0000}"/>
    <cellStyle name="ปกติ 8 2 3 3 2 5 3" xfId="14714" xr:uid="{00000000-0005-0000-0000-0000944B0000}"/>
    <cellStyle name="ปกติ 8 2 3 3 2 6" xfId="21992" xr:uid="{00000000-0005-0000-0000-0000954B0000}"/>
    <cellStyle name="ปกติ 8 2 3 3 3" xfId="3826" xr:uid="{00000000-0005-0000-0000-0000964B0000}"/>
    <cellStyle name="ปกติ 8 2 3 3 3 2" xfId="3827" xr:uid="{00000000-0005-0000-0000-0000974B0000}"/>
    <cellStyle name="ปกติ 8 2 3 3 3 2 2" xfId="6145" xr:uid="{00000000-0005-0000-0000-0000984B0000}"/>
    <cellStyle name="ปกติ 8 2 3 3 3 2 2 2" xfId="12099" xr:uid="{00000000-0005-0000-0000-0000994B0000}"/>
    <cellStyle name="ปกติ 8 2 3 3 3 2 2 2 2" xfId="20057" xr:uid="{00000000-0005-0000-0000-00009A4B0000}"/>
    <cellStyle name="ปกติ 8 2 3 3 3 2 2 3" xfId="15648" xr:uid="{00000000-0005-0000-0000-00009B4B0000}"/>
    <cellStyle name="ปกติ 8 2 3 3 3 2 3" xfId="9127" xr:uid="{00000000-0005-0000-0000-00009C4B0000}"/>
    <cellStyle name="ปกติ 8 2 3 3 3 2 3 2" xfId="17543" xr:uid="{00000000-0005-0000-0000-00009D4B0000}"/>
    <cellStyle name="ปกติ 8 2 3 3 3 2 4" xfId="10239" xr:uid="{00000000-0005-0000-0000-00009E4B0000}"/>
    <cellStyle name="ปกติ 8 2 3 3 3 2 4 2" xfId="18217" xr:uid="{00000000-0005-0000-0000-00009F4B0000}"/>
    <cellStyle name="ปกติ 8 2 3 3 3 2 5" xfId="13804" xr:uid="{00000000-0005-0000-0000-0000A04B0000}"/>
    <cellStyle name="ปกติ 8 2 3 3 3 3" xfId="7585" xr:uid="{00000000-0005-0000-0000-0000A14B0000}"/>
    <cellStyle name="ปกติ 8 2 3 3 3 3 2" xfId="13038" xr:uid="{00000000-0005-0000-0000-0000A24B0000}"/>
    <cellStyle name="ปกติ 8 2 3 3 3 3 2 2" xfId="20989" xr:uid="{00000000-0005-0000-0000-0000A34B0000}"/>
    <cellStyle name="ปกติ 8 2 3 3 3 3 3" xfId="16582" xr:uid="{00000000-0005-0000-0000-0000A44B0000}"/>
    <cellStyle name="ปกติ 8 2 3 3 3 4" xfId="5120" xr:uid="{00000000-0005-0000-0000-0000A54B0000}"/>
    <cellStyle name="ปกติ 8 2 3 3 3 4 2" xfId="11157" xr:uid="{00000000-0005-0000-0000-0000A64B0000}"/>
    <cellStyle name="ปกติ 8 2 3 3 3 4 2 2" xfId="19125" xr:uid="{00000000-0005-0000-0000-0000A74B0000}"/>
    <cellStyle name="ปกติ 8 2 3 3 3 4 3" xfId="14716" xr:uid="{00000000-0005-0000-0000-0000A84B0000}"/>
    <cellStyle name="ปกติ 8 2 3 3 3 5" xfId="21994" xr:uid="{00000000-0005-0000-0000-0000A94B0000}"/>
    <cellStyle name="ปกติ 8 2 3 3 4" xfId="3828" xr:uid="{00000000-0005-0000-0000-0000AA4B0000}"/>
    <cellStyle name="ปกติ 8 2 3 3 4 2" xfId="6142" xr:uid="{00000000-0005-0000-0000-0000AB4B0000}"/>
    <cellStyle name="ปกติ 8 2 3 3 4 2 2" xfId="12096" xr:uid="{00000000-0005-0000-0000-0000AC4B0000}"/>
    <cellStyle name="ปกติ 8 2 3 3 4 2 2 2" xfId="20054" xr:uid="{00000000-0005-0000-0000-0000AD4B0000}"/>
    <cellStyle name="ปกติ 8 2 3 3 4 2 3" xfId="15645" xr:uid="{00000000-0005-0000-0000-0000AE4B0000}"/>
    <cellStyle name="ปกติ 8 2 3 3 4 3" xfId="9128" xr:uid="{00000000-0005-0000-0000-0000AF4B0000}"/>
    <cellStyle name="ปกติ 8 2 3 3 4 3 2" xfId="17544" xr:uid="{00000000-0005-0000-0000-0000B04B0000}"/>
    <cellStyle name="ปกติ 8 2 3 3 4 4" xfId="10240" xr:uid="{00000000-0005-0000-0000-0000B14B0000}"/>
    <cellStyle name="ปกติ 8 2 3 3 4 4 2" xfId="18218" xr:uid="{00000000-0005-0000-0000-0000B24B0000}"/>
    <cellStyle name="ปกติ 8 2 3 3 4 5" xfId="13805" xr:uid="{00000000-0005-0000-0000-0000B34B0000}"/>
    <cellStyle name="ปกติ 8 2 3 3 5" xfId="7582" xr:uid="{00000000-0005-0000-0000-0000B44B0000}"/>
    <cellStyle name="ปกติ 8 2 3 3 5 2" xfId="13035" xr:uid="{00000000-0005-0000-0000-0000B54B0000}"/>
    <cellStyle name="ปกติ 8 2 3 3 5 2 2" xfId="20986" xr:uid="{00000000-0005-0000-0000-0000B64B0000}"/>
    <cellStyle name="ปกติ 8 2 3 3 5 3" xfId="16579" xr:uid="{00000000-0005-0000-0000-0000B74B0000}"/>
    <cellStyle name="ปกติ 8 2 3 3 6" xfId="5117" xr:uid="{00000000-0005-0000-0000-0000B84B0000}"/>
    <cellStyle name="ปกติ 8 2 3 3 6 2" xfId="11154" xr:uid="{00000000-0005-0000-0000-0000B94B0000}"/>
    <cellStyle name="ปกติ 8 2 3 3 6 2 2" xfId="19122" xr:uid="{00000000-0005-0000-0000-0000BA4B0000}"/>
    <cellStyle name="ปกติ 8 2 3 3 6 3" xfId="14713" xr:uid="{00000000-0005-0000-0000-0000BB4B0000}"/>
    <cellStyle name="ปกติ 8 2 3 3 7" xfId="21991" xr:uid="{00000000-0005-0000-0000-0000BC4B0000}"/>
    <cellStyle name="ปกติ 8 2 3 4" xfId="3829" xr:uid="{00000000-0005-0000-0000-0000BD4B0000}"/>
    <cellStyle name="ปกติ 8 2 3 4 2" xfId="3830" xr:uid="{00000000-0005-0000-0000-0000BE4B0000}"/>
    <cellStyle name="ปกติ 8 2 3 4 2 2" xfId="3831" xr:uid="{00000000-0005-0000-0000-0000BF4B0000}"/>
    <cellStyle name="ปกติ 8 2 3 4 2 2 2" xfId="3832" xr:uid="{00000000-0005-0000-0000-0000C04B0000}"/>
    <cellStyle name="ปกติ 8 2 3 4 2 2 2 2" xfId="6148" xr:uid="{00000000-0005-0000-0000-0000C14B0000}"/>
    <cellStyle name="ปกติ 8 2 3 4 2 2 2 2 2" xfId="12102" xr:uid="{00000000-0005-0000-0000-0000C24B0000}"/>
    <cellStyle name="ปกติ 8 2 3 4 2 2 2 2 2 2" xfId="20060" xr:uid="{00000000-0005-0000-0000-0000C34B0000}"/>
    <cellStyle name="ปกติ 8 2 3 4 2 2 2 2 3" xfId="15651" xr:uid="{00000000-0005-0000-0000-0000C44B0000}"/>
    <cellStyle name="ปกติ 8 2 3 4 2 2 2 3" xfId="9129" xr:uid="{00000000-0005-0000-0000-0000C54B0000}"/>
    <cellStyle name="ปกติ 8 2 3 4 2 2 2 3 2" xfId="17545" xr:uid="{00000000-0005-0000-0000-0000C64B0000}"/>
    <cellStyle name="ปกติ 8 2 3 4 2 2 2 4" xfId="10241" xr:uid="{00000000-0005-0000-0000-0000C74B0000}"/>
    <cellStyle name="ปกติ 8 2 3 4 2 2 2 4 2" xfId="18219" xr:uid="{00000000-0005-0000-0000-0000C84B0000}"/>
    <cellStyle name="ปกติ 8 2 3 4 2 2 2 5" xfId="13806" xr:uid="{00000000-0005-0000-0000-0000C94B0000}"/>
    <cellStyle name="ปกติ 8 2 3 4 2 2 3" xfId="7588" xr:uid="{00000000-0005-0000-0000-0000CA4B0000}"/>
    <cellStyle name="ปกติ 8 2 3 4 2 2 3 2" xfId="13041" xr:uid="{00000000-0005-0000-0000-0000CB4B0000}"/>
    <cellStyle name="ปกติ 8 2 3 4 2 2 3 2 2" xfId="20992" xr:uid="{00000000-0005-0000-0000-0000CC4B0000}"/>
    <cellStyle name="ปกติ 8 2 3 4 2 2 3 3" xfId="16585" xr:uid="{00000000-0005-0000-0000-0000CD4B0000}"/>
    <cellStyle name="ปกติ 8 2 3 4 2 2 4" xfId="5123" xr:uid="{00000000-0005-0000-0000-0000CE4B0000}"/>
    <cellStyle name="ปกติ 8 2 3 4 2 2 4 2" xfId="11160" xr:uid="{00000000-0005-0000-0000-0000CF4B0000}"/>
    <cellStyle name="ปกติ 8 2 3 4 2 2 4 2 2" xfId="19128" xr:uid="{00000000-0005-0000-0000-0000D04B0000}"/>
    <cellStyle name="ปกติ 8 2 3 4 2 2 4 3" xfId="14719" xr:uid="{00000000-0005-0000-0000-0000D14B0000}"/>
    <cellStyle name="ปกติ 8 2 3 4 2 2 5" xfId="21997" xr:uid="{00000000-0005-0000-0000-0000D24B0000}"/>
    <cellStyle name="ปกติ 8 2 3 4 2 3" xfId="3833" xr:uid="{00000000-0005-0000-0000-0000D34B0000}"/>
    <cellStyle name="ปกติ 8 2 3 4 2 3 2" xfId="6147" xr:uid="{00000000-0005-0000-0000-0000D44B0000}"/>
    <cellStyle name="ปกติ 8 2 3 4 2 3 2 2" xfId="12101" xr:uid="{00000000-0005-0000-0000-0000D54B0000}"/>
    <cellStyle name="ปกติ 8 2 3 4 2 3 2 2 2" xfId="20059" xr:uid="{00000000-0005-0000-0000-0000D64B0000}"/>
    <cellStyle name="ปกติ 8 2 3 4 2 3 2 3" xfId="15650" xr:uid="{00000000-0005-0000-0000-0000D74B0000}"/>
    <cellStyle name="ปกติ 8 2 3 4 2 3 3" xfId="9130" xr:uid="{00000000-0005-0000-0000-0000D84B0000}"/>
    <cellStyle name="ปกติ 8 2 3 4 2 3 3 2" xfId="17546" xr:uid="{00000000-0005-0000-0000-0000D94B0000}"/>
    <cellStyle name="ปกติ 8 2 3 4 2 3 4" xfId="10242" xr:uid="{00000000-0005-0000-0000-0000DA4B0000}"/>
    <cellStyle name="ปกติ 8 2 3 4 2 3 4 2" xfId="18220" xr:uid="{00000000-0005-0000-0000-0000DB4B0000}"/>
    <cellStyle name="ปกติ 8 2 3 4 2 3 5" xfId="13807" xr:uid="{00000000-0005-0000-0000-0000DC4B0000}"/>
    <cellStyle name="ปกติ 8 2 3 4 2 4" xfId="7587" xr:uid="{00000000-0005-0000-0000-0000DD4B0000}"/>
    <cellStyle name="ปกติ 8 2 3 4 2 4 2" xfId="13040" xr:uid="{00000000-0005-0000-0000-0000DE4B0000}"/>
    <cellStyle name="ปกติ 8 2 3 4 2 4 2 2" xfId="20991" xr:uid="{00000000-0005-0000-0000-0000DF4B0000}"/>
    <cellStyle name="ปกติ 8 2 3 4 2 4 3" xfId="16584" xr:uid="{00000000-0005-0000-0000-0000E04B0000}"/>
    <cellStyle name="ปกติ 8 2 3 4 2 5" xfId="5122" xr:uid="{00000000-0005-0000-0000-0000E14B0000}"/>
    <cellStyle name="ปกติ 8 2 3 4 2 5 2" xfId="11159" xr:uid="{00000000-0005-0000-0000-0000E24B0000}"/>
    <cellStyle name="ปกติ 8 2 3 4 2 5 2 2" xfId="19127" xr:uid="{00000000-0005-0000-0000-0000E34B0000}"/>
    <cellStyle name="ปกติ 8 2 3 4 2 5 3" xfId="14718" xr:uid="{00000000-0005-0000-0000-0000E44B0000}"/>
    <cellStyle name="ปกติ 8 2 3 4 2 6" xfId="21996" xr:uid="{00000000-0005-0000-0000-0000E54B0000}"/>
    <cellStyle name="ปกติ 8 2 3 4 3" xfId="3834" xr:uid="{00000000-0005-0000-0000-0000E64B0000}"/>
    <cellStyle name="ปกติ 8 2 3 4 3 2" xfId="3835" xr:uid="{00000000-0005-0000-0000-0000E74B0000}"/>
    <cellStyle name="ปกติ 8 2 3 4 3 2 2" xfId="6149" xr:uid="{00000000-0005-0000-0000-0000E84B0000}"/>
    <cellStyle name="ปกติ 8 2 3 4 3 2 2 2" xfId="12103" xr:uid="{00000000-0005-0000-0000-0000E94B0000}"/>
    <cellStyle name="ปกติ 8 2 3 4 3 2 2 2 2" xfId="20061" xr:uid="{00000000-0005-0000-0000-0000EA4B0000}"/>
    <cellStyle name="ปกติ 8 2 3 4 3 2 2 3" xfId="15652" xr:uid="{00000000-0005-0000-0000-0000EB4B0000}"/>
    <cellStyle name="ปกติ 8 2 3 4 3 2 3" xfId="9131" xr:uid="{00000000-0005-0000-0000-0000EC4B0000}"/>
    <cellStyle name="ปกติ 8 2 3 4 3 2 3 2" xfId="17547" xr:uid="{00000000-0005-0000-0000-0000ED4B0000}"/>
    <cellStyle name="ปกติ 8 2 3 4 3 2 4" xfId="10243" xr:uid="{00000000-0005-0000-0000-0000EE4B0000}"/>
    <cellStyle name="ปกติ 8 2 3 4 3 2 4 2" xfId="18221" xr:uid="{00000000-0005-0000-0000-0000EF4B0000}"/>
    <cellStyle name="ปกติ 8 2 3 4 3 2 5" xfId="13808" xr:uid="{00000000-0005-0000-0000-0000F04B0000}"/>
    <cellStyle name="ปกติ 8 2 3 4 3 3" xfId="7589" xr:uid="{00000000-0005-0000-0000-0000F14B0000}"/>
    <cellStyle name="ปกติ 8 2 3 4 3 3 2" xfId="13042" xr:uid="{00000000-0005-0000-0000-0000F24B0000}"/>
    <cellStyle name="ปกติ 8 2 3 4 3 3 2 2" xfId="20993" xr:uid="{00000000-0005-0000-0000-0000F34B0000}"/>
    <cellStyle name="ปกติ 8 2 3 4 3 3 3" xfId="16586" xr:uid="{00000000-0005-0000-0000-0000F44B0000}"/>
    <cellStyle name="ปกติ 8 2 3 4 3 4" xfId="5124" xr:uid="{00000000-0005-0000-0000-0000F54B0000}"/>
    <cellStyle name="ปกติ 8 2 3 4 3 4 2" xfId="11161" xr:uid="{00000000-0005-0000-0000-0000F64B0000}"/>
    <cellStyle name="ปกติ 8 2 3 4 3 4 2 2" xfId="19129" xr:uid="{00000000-0005-0000-0000-0000F74B0000}"/>
    <cellStyle name="ปกติ 8 2 3 4 3 4 3" xfId="14720" xr:uid="{00000000-0005-0000-0000-0000F84B0000}"/>
    <cellStyle name="ปกติ 8 2 3 4 3 5" xfId="21998" xr:uid="{00000000-0005-0000-0000-0000F94B0000}"/>
    <cellStyle name="ปกติ 8 2 3 4 4" xfId="3836" xr:uid="{00000000-0005-0000-0000-0000FA4B0000}"/>
    <cellStyle name="ปกติ 8 2 3 4 4 2" xfId="6146" xr:uid="{00000000-0005-0000-0000-0000FB4B0000}"/>
    <cellStyle name="ปกติ 8 2 3 4 4 2 2" xfId="12100" xr:uid="{00000000-0005-0000-0000-0000FC4B0000}"/>
    <cellStyle name="ปกติ 8 2 3 4 4 2 2 2" xfId="20058" xr:uid="{00000000-0005-0000-0000-0000FD4B0000}"/>
    <cellStyle name="ปกติ 8 2 3 4 4 2 3" xfId="15649" xr:uid="{00000000-0005-0000-0000-0000FE4B0000}"/>
    <cellStyle name="ปกติ 8 2 3 4 4 3" xfId="9132" xr:uid="{00000000-0005-0000-0000-0000FF4B0000}"/>
    <cellStyle name="ปกติ 8 2 3 4 4 3 2" xfId="17548" xr:uid="{00000000-0005-0000-0000-0000004C0000}"/>
    <cellStyle name="ปกติ 8 2 3 4 4 4" xfId="10244" xr:uid="{00000000-0005-0000-0000-0000014C0000}"/>
    <cellStyle name="ปกติ 8 2 3 4 4 4 2" xfId="18222" xr:uid="{00000000-0005-0000-0000-0000024C0000}"/>
    <cellStyle name="ปกติ 8 2 3 4 4 5" xfId="13809" xr:uid="{00000000-0005-0000-0000-0000034C0000}"/>
    <cellStyle name="ปกติ 8 2 3 4 5" xfId="7586" xr:uid="{00000000-0005-0000-0000-0000044C0000}"/>
    <cellStyle name="ปกติ 8 2 3 4 5 2" xfId="13039" xr:uid="{00000000-0005-0000-0000-0000054C0000}"/>
    <cellStyle name="ปกติ 8 2 3 4 5 2 2" xfId="20990" xr:uid="{00000000-0005-0000-0000-0000064C0000}"/>
    <cellStyle name="ปกติ 8 2 3 4 5 3" xfId="16583" xr:uid="{00000000-0005-0000-0000-0000074C0000}"/>
    <cellStyle name="ปกติ 8 2 3 4 6" xfId="5121" xr:uid="{00000000-0005-0000-0000-0000084C0000}"/>
    <cellStyle name="ปกติ 8 2 3 4 6 2" xfId="11158" xr:uid="{00000000-0005-0000-0000-0000094C0000}"/>
    <cellStyle name="ปกติ 8 2 3 4 6 2 2" xfId="19126" xr:uid="{00000000-0005-0000-0000-00000A4C0000}"/>
    <cellStyle name="ปกติ 8 2 3 4 6 3" xfId="14717" xr:uid="{00000000-0005-0000-0000-00000B4C0000}"/>
    <cellStyle name="ปกติ 8 2 3 4 7" xfId="21995" xr:uid="{00000000-0005-0000-0000-00000C4C0000}"/>
    <cellStyle name="ปกติ 8 2 3 5" xfId="3837" xr:uid="{00000000-0005-0000-0000-00000D4C0000}"/>
    <cellStyle name="ปกติ 8 2 3 5 2" xfId="3838" xr:uid="{00000000-0005-0000-0000-00000E4C0000}"/>
    <cellStyle name="ปกติ 8 2 3 5 2 2" xfId="3839" xr:uid="{00000000-0005-0000-0000-00000F4C0000}"/>
    <cellStyle name="ปกติ 8 2 3 5 2 2 2" xfId="3840" xr:uid="{00000000-0005-0000-0000-0000104C0000}"/>
    <cellStyle name="ปกติ 8 2 3 5 2 2 2 2" xfId="6152" xr:uid="{00000000-0005-0000-0000-0000114C0000}"/>
    <cellStyle name="ปกติ 8 2 3 5 2 2 2 2 2" xfId="12106" xr:uid="{00000000-0005-0000-0000-0000124C0000}"/>
    <cellStyle name="ปกติ 8 2 3 5 2 2 2 2 2 2" xfId="20064" xr:uid="{00000000-0005-0000-0000-0000134C0000}"/>
    <cellStyle name="ปกติ 8 2 3 5 2 2 2 2 3" xfId="15655" xr:uid="{00000000-0005-0000-0000-0000144C0000}"/>
    <cellStyle name="ปกติ 8 2 3 5 2 2 2 3" xfId="9133" xr:uid="{00000000-0005-0000-0000-0000154C0000}"/>
    <cellStyle name="ปกติ 8 2 3 5 2 2 2 3 2" xfId="17549" xr:uid="{00000000-0005-0000-0000-0000164C0000}"/>
    <cellStyle name="ปกติ 8 2 3 5 2 2 2 4" xfId="10245" xr:uid="{00000000-0005-0000-0000-0000174C0000}"/>
    <cellStyle name="ปกติ 8 2 3 5 2 2 2 4 2" xfId="18223" xr:uid="{00000000-0005-0000-0000-0000184C0000}"/>
    <cellStyle name="ปกติ 8 2 3 5 2 2 2 5" xfId="13810" xr:uid="{00000000-0005-0000-0000-0000194C0000}"/>
    <cellStyle name="ปกติ 8 2 3 5 2 2 3" xfId="7592" xr:uid="{00000000-0005-0000-0000-00001A4C0000}"/>
    <cellStyle name="ปกติ 8 2 3 5 2 2 3 2" xfId="13045" xr:uid="{00000000-0005-0000-0000-00001B4C0000}"/>
    <cellStyle name="ปกติ 8 2 3 5 2 2 3 2 2" xfId="20996" xr:uid="{00000000-0005-0000-0000-00001C4C0000}"/>
    <cellStyle name="ปกติ 8 2 3 5 2 2 3 3" xfId="16589" xr:uid="{00000000-0005-0000-0000-00001D4C0000}"/>
    <cellStyle name="ปกติ 8 2 3 5 2 2 4" xfId="5127" xr:uid="{00000000-0005-0000-0000-00001E4C0000}"/>
    <cellStyle name="ปกติ 8 2 3 5 2 2 4 2" xfId="11164" xr:uid="{00000000-0005-0000-0000-00001F4C0000}"/>
    <cellStyle name="ปกติ 8 2 3 5 2 2 4 2 2" xfId="19132" xr:uid="{00000000-0005-0000-0000-0000204C0000}"/>
    <cellStyle name="ปกติ 8 2 3 5 2 2 4 3" xfId="14723" xr:uid="{00000000-0005-0000-0000-0000214C0000}"/>
    <cellStyle name="ปกติ 8 2 3 5 2 2 5" xfId="22001" xr:uid="{00000000-0005-0000-0000-0000224C0000}"/>
    <cellStyle name="ปกติ 8 2 3 5 2 3" xfId="3841" xr:uid="{00000000-0005-0000-0000-0000234C0000}"/>
    <cellStyle name="ปกติ 8 2 3 5 2 3 2" xfId="6151" xr:uid="{00000000-0005-0000-0000-0000244C0000}"/>
    <cellStyle name="ปกติ 8 2 3 5 2 3 2 2" xfId="12105" xr:uid="{00000000-0005-0000-0000-0000254C0000}"/>
    <cellStyle name="ปกติ 8 2 3 5 2 3 2 2 2" xfId="20063" xr:uid="{00000000-0005-0000-0000-0000264C0000}"/>
    <cellStyle name="ปกติ 8 2 3 5 2 3 2 3" xfId="15654" xr:uid="{00000000-0005-0000-0000-0000274C0000}"/>
    <cellStyle name="ปกติ 8 2 3 5 2 3 3" xfId="9134" xr:uid="{00000000-0005-0000-0000-0000284C0000}"/>
    <cellStyle name="ปกติ 8 2 3 5 2 3 3 2" xfId="17550" xr:uid="{00000000-0005-0000-0000-0000294C0000}"/>
    <cellStyle name="ปกติ 8 2 3 5 2 3 4" xfId="10246" xr:uid="{00000000-0005-0000-0000-00002A4C0000}"/>
    <cellStyle name="ปกติ 8 2 3 5 2 3 4 2" xfId="18224" xr:uid="{00000000-0005-0000-0000-00002B4C0000}"/>
    <cellStyle name="ปกติ 8 2 3 5 2 3 5" xfId="13811" xr:uid="{00000000-0005-0000-0000-00002C4C0000}"/>
    <cellStyle name="ปกติ 8 2 3 5 2 4" xfId="7591" xr:uid="{00000000-0005-0000-0000-00002D4C0000}"/>
    <cellStyle name="ปกติ 8 2 3 5 2 4 2" xfId="13044" xr:uid="{00000000-0005-0000-0000-00002E4C0000}"/>
    <cellStyle name="ปกติ 8 2 3 5 2 4 2 2" xfId="20995" xr:uid="{00000000-0005-0000-0000-00002F4C0000}"/>
    <cellStyle name="ปกติ 8 2 3 5 2 4 3" xfId="16588" xr:uid="{00000000-0005-0000-0000-0000304C0000}"/>
    <cellStyle name="ปกติ 8 2 3 5 2 5" xfId="5126" xr:uid="{00000000-0005-0000-0000-0000314C0000}"/>
    <cellStyle name="ปกติ 8 2 3 5 2 5 2" xfId="11163" xr:uid="{00000000-0005-0000-0000-0000324C0000}"/>
    <cellStyle name="ปกติ 8 2 3 5 2 5 2 2" xfId="19131" xr:uid="{00000000-0005-0000-0000-0000334C0000}"/>
    <cellStyle name="ปกติ 8 2 3 5 2 5 3" xfId="14722" xr:uid="{00000000-0005-0000-0000-0000344C0000}"/>
    <cellStyle name="ปกติ 8 2 3 5 2 6" xfId="22000" xr:uid="{00000000-0005-0000-0000-0000354C0000}"/>
    <cellStyle name="ปกติ 8 2 3 5 3" xfId="3842" xr:uid="{00000000-0005-0000-0000-0000364C0000}"/>
    <cellStyle name="ปกติ 8 2 3 5 3 2" xfId="3843" xr:uid="{00000000-0005-0000-0000-0000374C0000}"/>
    <cellStyle name="ปกติ 8 2 3 5 3 2 2" xfId="6153" xr:uid="{00000000-0005-0000-0000-0000384C0000}"/>
    <cellStyle name="ปกติ 8 2 3 5 3 2 2 2" xfId="12107" xr:uid="{00000000-0005-0000-0000-0000394C0000}"/>
    <cellStyle name="ปกติ 8 2 3 5 3 2 2 2 2" xfId="20065" xr:uid="{00000000-0005-0000-0000-00003A4C0000}"/>
    <cellStyle name="ปกติ 8 2 3 5 3 2 2 3" xfId="15656" xr:uid="{00000000-0005-0000-0000-00003B4C0000}"/>
    <cellStyle name="ปกติ 8 2 3 5 3 2 3" xfId="9135" xr:uid="{00000000-0005-0000-0000-00003C4C0000}"/>
    <cellStyle name="ปกติ 8 2 3 5 3 2 3 2" xfId="17551" xr:uid="{00000000-0005-0000-0000-00003D4C0000}"/>
    <cellStyle name="ปกติ 8 2 3 5 3 2 4" xfId="10247" xr:uid="{00000000-0005-0000-0000-00003E4C0000}"/>
    <cellStyle name="ปกติ 8 2 3 5 3 2 4 2" xfId="18225" xr:uid="{00000000-0005-0000-0000-00003F4C0000}"/>
    <cellStyle name="ปกติ 8 2 3 5 3 2 5" xfId="13812" xr:uid="{00000000-0005-0000-0000-0000404C0000}"/>
    <cellStyle name="ปกติ 8 2 3 5 3 3" xfId="7593" xr:uid="{00000000-0005-0000-0000-0000414C0000}"/>
    <cellStyle name="ปกติ 8 2 3 5 3 3 2" xfId="13046" xr:uid="{00000000-0005-0000-0000-0000424C0000}"/>
    <cellStyle name="ปกติ 8 2 3 5 3 3 2 2" xfId="20997" xr:uid="{00000000-0005-0000-0000-0000434C0000}"/>
    <cellStyle name="ปกติ 8 2 3 5 3 3 3" xfId="16590" xr:uid="{00000000-0005-0000-0000-0000444C0000}"/>
    <cellStyle name="ปกติ 8 2 3 5 3 4" xfId="5128" xr:uid="{00000000-0005-0000-0000-0000454C0000}"/>
    <cellStyle name="ปกติ 8 2 3 5 3 4 2" xfId="11165" xr:uid="{00000000-0005-0000-0000-0000464C0000}"/>
    <cellStyle name="ปกติ 8 2 3 5 3 4 2 2" xfId="19133" xr:uid="{00000000-0005-0000-0000-0000474C0000}"/>
    <cellStyle name="ปกติ 8 2 3 5 3 4 3" xfId="14724" xr:uid="{00000000-0005-0000-0000-0000484C0000}"/>
    <cellStyle name="ปกติ 8 2 3 5 3 5" xfId="22002" xr:uid="{00000000-0005-0000-0000-0000494C0000}"/>
    <cellStyle name="ปกติ 8 2 3 5 4" xfId="3844" xr:uid="{00000000-0005-0000-0000-00004A4C0000}"/>
    <cellStyle name="ปกติ 8 2 3 5 4 2" xfId="6150" xr:uid="{00000000-0005-0000-0000-00004B4C0000}"/>
    <cellStyle name="ปกติ 8 2 3 5 4 2 2" xfId="12104" xr:uid="{00000000-0005-0000-0000-00004C4C0000}"/>
    <cellStyle name="ปกติ 8 2 3 5 4 2 2 2" xfId="20062" xr:uid="{00000000-0005-0000-0000-00004D4C0000}"/>
    <cellStyle name="ปกติ 8 2 3 5 4 2 3" xfId="15653" xr:uid="{00000000-0005-0000-0000-00004E4C0000}"/>
    <cellStyle name="ปกติ 8 2 3 5 4 3" xfId="9136" xr:uid="{00000000-0005-0000-0000-00004F4C0000}"/>
    <cellStyle name="ปกติ 8 2 3 5 4 3 2" xfId="17552" xr:uid="{00000000-0005-0000-0000-0000504C0000}"/>
    <cellStyle name="ปกติ 8 2 3 5 4 4" xfId="10248" xr:uid="{00000000-0005-0000-0000-0000514C0000}"/>
    <cellStyle name="ปกติ 8 2 3 5 4 4 2" xfId="18226" xr:uid="{00000000-0005-0000-0000-0000524C0000}"/>
    <cellStyle name="ปกติ 8 2 3 5 4 5" xfId="13813" xr:uid="{00000000-0005-0000-0000-0000534C0000}"/>
    <cellStyle name="ปกติ 8 2 3 5 5" xfId="7590" xr:uid="{00000000-0005-0000-0000-0000544C0000}"/>
    <cellStyle name="ปกติ 8 2 3 5 5 2" xfId="13043" xr:uid="{00000000-0005-0000-0000-0000554C0000}"/>
    <cellStyle name="ปกติ 8 2 3 5 5 2 2" xfId="20994" xr:uid="{00000000-0005-0000-0000-0000564C0000}"/>
    <cellStyle name="ปกติ 8 2 3 5 5 3" xfId="16587" xr:uid="{00000000-0005-0000-0000-0000574C0000}"/>
    <cellStyle name="ปกติ 8 2 3 5 6" xfId="5125" xr:uid="{00000000-0005-0000-0000-0000584C0000}"/>
    <cellStyle name="ปกติ 8 2 3 5 6 2" xfId="11162" xr:uid="{00000000-0005-0000-0000-0000594C0000}"/>
    <cellStyle name="ปกติ 8 2 3 5 6 2 2" xfId="19130" xr:uid="{00000000-0005-0000-0000-00005A4C0000}"/>
    <cellStyle name="ปกติ 8 2 3 5 6 3" xfId="14721" xr:uid="{00000000-0005-0000-0000-00005B4C0000}"/>
    <cellStyle name="ปกติ 8 2 3 5 7" xfId="21999" xr:uid="{00000000-0005-0000-0000-00005C4C0000}"/>
    <cellStyle name="ปกติ 8 2 3 6" xfId="3845" xr:uid="{00000000-0005-0000-0000-00005D4C0000}"/>
    <cellStyle name="ปกติ 8 2 3 6 2" xfId="3846" xr:uid="{00000000-0005-0000-0000-00005E4C0000}"/>
    <cellStyle name="ปกติ 8 2 3 6 2 2" xfId="3847" xr:uid="{00000000-0005-0000-0000-00005F4C0000}"/>
    <cellStyle name="ปกติ 8 2 3 6 2 2 2" xfId="6155" xr:uid="{00000000-0005-0000-0000-0000604C0000}"/>
    <cellStyle name="ปกติ 8 2 3 6 2 2 2 2" xfId="12109" xr:uid="{00000000-0005-0000-0000-0000614C0000}"/>
    <cellStyle name="ปกติ 8 2 3 6 2 2 2 2 2" xfId="20067" xr:uid="{00000000-0005-0000-0000-0000624C0000}"/>
    <cellStyle name="ปกติ 8 2 3 6 2 2 2 3" xfId="15658" xr:uid="{00000000-0005-0000-0000-0000634C0000}"/>
    <cellStyle name="ปกติ 8 2 3 6 2 2 3" xfId="9137" xr:uid="{00000000-0005-0000-0000-0000644C0000}"/>
    <cellStyle name="ปกติ 8 2 3 6 2 2 3 2" xfId="17553" xr:uid="{00000000-0005-0000-0000-0000654C0000}"/>
    <cellStyle name="ปกติ 8 2 3 6 2 2 4" xfId="10249" xr:uid="{00000000-0005-0000-0000-0000664C0000}"/>
    <cellStyle name="ปกติ 8 2 3 6 2 2 4 2" xfId="18227" xr:uid="{00000000-0005-0000-0000-0000674C0000}"/>
    <cellStyle name="ปกติ 8 2 3 6 2 2 5" xfId="13814" xr:uid="{00000000-0005-0000-0000-0000684C0000}"/>
    <cellStyle name="ปกติ 8 2 3 6 2 3" xfId="7595" xr:uid="{00000000-0005-0000-0000-0000694C0000}"/>
    <cellStyle name="ปกติ 8 2 3 6 2 3 2" xfId="13048" xr:uid="{00000000-0005-0000-0000-00006A4C0000}"/>
    <cellStyle name="ปกติ 8 2 3 6 2 3 2 2" xfId="20999" xr:uid="{00000000-0005-0000-0000-00006B4C0000}"/>
    <cellStyle name="ปกติ 8 2 3 6 2 3 3" xfId="16592" xr:uid="{00000000-0005-0000-0000-00006C4C0000}"/>
    <cellStyle name="ปกติ 8 2 3 6 2 4" xfId="5130" xr:uid="{00000000-0005-0000-0000-00006D4C0000}"/>
    <cellStyle name="ปกติ 8 2 3 6 2 4 2" xfId="11167" xr:uid="{00000000-0005-0000-0000-00006E4C0000}"/>
    <cellStyle name="ปกติ 8 2 3 6 2 4 2 2" xfId="19135" xr:uid="{00000000-0005-0000-0000-00006F4C0000}"/>
    <cellStyle name="ปกติ 8 2 3 6 2 4 3" xfId="14726" xr:uid="{00000000-0005-0000-0000-0000704C0000}"/>
    <cellStyle name="ปกติ 8 2 3 6 2 5" xfId="22004" xr:uid="{00000000-0005-0000-0000-0000714C0000}"/>
    <cellStyle name="ปกติ 8 2 3 6 3" xfId="3848" xr:uid="{00000000-0005-0000-0000-0000724C0000}"/>
    <cellStyle name="ปกติ 8 2 3 6 3 2" xfId="6154" xr:uid="{00000000-0005-0000-0000-0000734C0000}"/>
    <cellStyle name="ปกติ 8 2 3 6 3 2 2" xfId="12108" xr:uid="{00000000-0005-0000-0000-0000744C0000}"/>
    <cellStyle name="ปกติ 8 2 3 6 3 2 2 2" xfId="20066" xr:uid="{00000000-0005-0000-0000-0000754C0000}"/>
    <cellStyle name="ปกติ 8 2 3 6 3 2 3" xfId="15657" xr:uid="{00000000-0005-0000-0000-0000764C0000}"/>
    <cellStyle name="ปกติ 8 2 3 6 3 3" xfId="9138" xr:uid="{00000000-0005-0000-0000-0000774C0000}"/>
    <cellStyle name="ปกติ 8 2 3 6 3 3 2" xfId="17554" xr:uid="{00000000-0005-0000-0000-0000784C0000}"/>
    <cellStyle name="ปกติ 8 2 3 6 3 4" xfId="10250" xr:uid="{00000000-0005-0000-0000-0000794C0000}"/>
    <cellStyle name="ปกติ 8 2 3 6 3 4 2" xfId="18228" xr:uid="{00000000-0005-0000-0000-00007A4C0000}"/>
    <cellStyle name="ปกติ 8 2 3 6 3 5" xfId="13815" xr:uid="{00000000-0005-0000-0000-00007B4C0000}"/>
    <cellStyle name="ปกติ 8 2 3 6 4" xfId="7594" xr:uid="{00000000-0005-0000-0000-00007C4C0000}"/>
    <cellStyle name="ปกติ 8 2 3 6 4 2" xfId="13047" xr:uid="{00000000-0005-0000-0000-00007D4C0000}"/>
    <cellStyle name="ปกติ 8 2 3 6 4 2 2" xfId="20998" xr:uid="{00000000-0005-0000-0000-00007E4C0000}"/>
    <cellStyle name="ปกติ 8 2 3 6 4 3" xfId="16591" xr:uid="{00000000-0005-0000-0000-00007F4C0000}"/>
    <cellStyle name="ปกติ 8 2 3 6 5" xfId="5129" xr:uid="{00000000-0005-0000-0000-0000804C0000}"/>
    <cellStyle name="ปกติ 8 2 3 6 5 2" xfId="11166" xr:uid="{00000000-0005-0000-0000-0000814C0000}"/>
    <cellStyle name="ปกติ 8 2 3 6 5 2 2" xfId="19134" xr:uid="{00000000-0005-0000-0000-0000824C0000}"/>
    <cellStyle name="ปกติ 8 2 3 6 5 3" xfId="14725" xr:uid="{00000000-0005-0000-0000-0000834C0000}"/>
    <cellStyle name="ปกติ 8 2 3 6 6" xfId="22003" xr:uid="{00000000-0005-0000-0000-0000844C0000}"/>
    <cellStyle name="ปกติ 8 2 3 7" xfId="3849" xr:uid="{00000000-0005-0000-0000-0000854C0000}"/>
    <cellStyle name="ปกติ 8 2 3 7 2" xfId="3850" xr:uid="{00000000-0005-0000-0000-0000864C0000}"/>
    <cellStyle name="ปกติ 8 2 3 7 2 2" xfId="3851" xr:uid="{00000000-0005-0000-0000-0000874C0000}"/>
    <cellStyle name="ปกติ 8 2 3 7 2 2 2" xfId="6157" xr:uid="{00000000-0005-0000-0000-0000884C0000}"/>
    <cellStyle name="ปกติ 8 2 3 7 2 2 2 2" xfId="12111" xr:uid="{00000000-0005-0000-0000-0000894C0000}"/>
    <cellStyle name="ปกติ 8 2 3 7 2 2 2 2 2" xfId="20069" xr:uid="{00000000-0005-0000-0000-00008A4C0000}"/>
    <cellStyle name="ปกติ 8 2 3 7 2 2 2 3" xfId="15660" xr:uid="{00000000-0005-0000-0000-00008B4C0000}"/>
    <cellStyle name="ปกติ 8 2 3 7 2 2 3" xfId="9139" xr:uid="{00000000-0005-0000-0000-00008C4C0000}"/>
    <cellStyle name="ปกติ 8 2 3 7 2 2 3 2" xfId="17555" xr:uid="{00000000-0005-0000-0000-00008D4C0000}"/>
    <cellStyle name="ปกติ 8 2 3 7 2 2 4" xfId="10251" xr:uid="{00000000-0005-0000-0000-00008E4C0000}"/>
    <cellStyle name="ปกติ 8 2 3 7 2 2 4 2" xfId="18229" xr:uid="{00000000-0005-0000-0000-00008F4C0000}"/>
    <cellStyle name="ปกติ 8 2 3 7 2 2 5" xfId="13816" xr:uid="{00000000-0005-0000-0000-0000904C0000}"/>
    <cellStyle name="ปกติ 8 2 3 7 2 3" xfId="7597" xr:uid="{00000000-0005-0000-0000-0000914C0000}"/>
    <cellStyle name="ปกติ 8 2 3 7 2 3 2" xfId="13050" xr:uid="{00000000-0005-0000-0000-0000924C0000}"/>
    <cellStyle name="ปกติ 8 2 3 7 2 3 2 2" xfId="21001" xr:uid="{00000000-0005-0000-0000-0000934C0000}"/>
    <cellStyle name="ปกติ 8 2 3 7 2 3 3" xfId="16594" xr:uid="{00000000-0005-0000-0000-0000944C0000}"/>
    <cellStyle name="ปกติ 8 2 3 7 2 4" xfId="5132" xr:uid="{00000000-0005-0000-0000-0000954C0000}"/>
    <cellStyle name="ปกติ 8 2 3 7 2 4 2" xfId="11169" xr:uid="{00000000-0005-0000-0000-0000964C0000}"/>
    <cellStyle name="ปกติ 8 2 3 7 2 4 2 2" xfId="19137" xr:uid="{00000000-0005-0000-0000-0000974C0000}"/>
    <cellStyle name="ปกติ 8 2 3 7 2 4 3" xfId="14728" xr:uid="{00000000-0005-0000-0000-0000984C0000}"/>
    <cellStyle name="ปกติ 8 2 3 7 2 5" xfId="22006" xr:uid="{00000000-0005-0000-0000-0000994C0000}"/>
    <cellStyle name="ปกติ 8 2 3 7 3" xfId="3852" xr:uid="{00000000-0005-0000-0000-00009A4C0000}"/>
    <cellStyle name="ปกติ 8 2 3 7 3 2" xfId="6156" xr:uid="{00000000-0005-0000-0000-00009B4C0000}"/>
    <cellStyle name="ปกติ 8 2 3 7 3 2 2" xfId="12110" xr:uid="{00000000-0005-0000-0000-00009C4C0000}"/>
    <cellStyle name="ปกติ 8 2 3 7 3 2 2 2" xfId="20068" xr:uid="{00000000-0005-0000-0000-00009D4C0000}"/>
    <cellStyle name="ปกติ 8 2 3 7 3 2 3" xfId="15659" xr:uid="{00000000-0005-0000-0000-00009E4C0000}"/>
    <cellStyle name="ปกติ 8 2 3 7 3 3" xfId="9140" xr:uid="{00000000-0005-0000-0000-00009F4C0000}"/>
    <cellStyle name="ปกติ 8 2 3 7 3 3 2" xfId="17556" xr:uid="{00000000-0005-0000-0000-0000A04C0000}"/>
    <cellStyle name="ปกติ 8 2 3 7 3 4" xfId="10252" xr:uid="{00000000-0005-0000-0000-0000A14C0000}"/>
    <cellStyle name="ปกติ 8 2 3 7 3 4 2" xfId="18230" xr:uid="{00000000-0005-0000-0000-0000A24C0000}"/>
    <cellStyle name="ปกติ 8 2 3 7 3 5" xfId="13817" xr:uid="{00000000-0005-0000-0000-0000A34C0000}"/>
    <cellStyle name="ปกติ 8 2 3 7 4" xfId="7596" xr:uid="{00000000-0005-0000-0000-0000A44C0000}"/>
    <cellStyle name="ปกติ 8 2 3 7 4 2" xfId="13049" xr:uid="{00000000-0005-0000-0000-0000A54C0000}"/>
    <cellStyle name="ปกติ 8 2 3 7 4 2 2" xfId="21000" xr:uid="{00000000-0005-0000-0000-0000A64C0000}"/>
    <cellStyle name="ปกติ 8 2 3 7 4 3" xfId="16593" xr:uid="{00000000-0005-0000-0000-0000A74C0000}"/>
    <cellStyle name="ปกติ 8 2 3 7 5" xfId="5131" xr:uid="{00000000-0005-0000-0000-0000A84C0000}"/>
    <cellStyle name="ปกติ 8 2 3 7 5 2" xfId="11168" xr:uid="{00000000-0005-0000-0000-0000A94C0000}"/>
    <cellStyle name="ปกติ 8 2 3 7 5 2 2" xfId="19136" xr:uid="{00000000-0005-0000-0000-0000AA4C0000}"/>
    <cellStyle name="ปกติ 8 2 3 7 5 3" xfId="14727" xr:uid="{00000000-0005-0000-0000-0000AB4C0000}"/>
    <cellStyle name="ปกติ 8 2 3 7 6" xfId="22005" xr:uid="{00000000-0005-0000-0000-0000AC4C0000}"/>
    <cellStyle name="ปกติ 8 2 3 8" xfId="3853" xr:uid="{00000000-0005-0000-0000-0000AD4C0000}"/>
    <cellStyle name="ปกติ 8 2 3 8 2" xfId="3854" xr:uid="{00000000-0005-0000-0000-0000AE4C0000}"/>
    <cellStyle name="ปกติ 8 2 3 8 2 2" xfId="6158" xr:uid="{00000000-0005-0000-0000-0000AF4C0000}"/>
    <cellStyle name="ปกติ 8 2 3 8 2 2 2" xfId="12112" xr:uid="{00000000-0005-0000-0000-0000B04C0000}"/>
    <cellStyle name="ปกติ 8 2 3 8 2 2 2 2" xfId="20070" xr:uid="{00000000-0005-0000-0000-0000B14C0000}"/>
    <cellStyle name="ปกติ 8 2 3 8 2 2 3" xfId="15661" xr:uid="{00000000-0005-0000-0000-0000B24C0000}"/>
    <cellStyle name="ปกติ 8 2 3 8 2 3" xfId="9141" xr:uid="{00000000-0005-0000-0000-0000B34C0000}"/>
    <cellStyle name="ปกติ 8 2 3 8 2 3 2" xfId="17557" xr:uid="{00000000-0005-0000-0000-0000B44C0000}"/>
    <cellStyle name="ปกติ 8 2 3 8 2 4" xfId="10253" xr:uid="{00000000-0005-0000-0000-0000B54C0000}"/>
    <cellStyle name="ปกติ 8 2 3 8 2 4 2" xfId="18231" xr:uid="{00000000-0005-0000-0000-0000B64C0000}"/>
    <cellStyle name="ปกติ 8 2 3 8 2 5" xfId="13818" xr:uid="{00000000-0005-0000-0000-0000B74C0000}"/>
    <cellStyle name="ปกติ 8 2 3 8 3" xfId="7598" xr:uid="{00000000-0005-0000-0000-0000B84C0000}"/>
    <cellStyle name="ปกติ 8 2 3 8 3 2" xfId="13051" xr:uid="{00000000-0005-0000-0000-0000B94C0000}"/>
    <cellStyle name="ปกติ 8 2 3 8 3 2 2" xfId="21002" xr:uid="{00000000-0005-0000-0000-0000BA4C0000}"/>
    <cellStyle name="ปกติ 8 2 3 8 3 3" xfId="16595" xr:uid="{00000000-0005-0000-0000-0000BB4C0000}"/>
    <cellStyle name="ปกติ 8 2 3 8 4" xfId="5133" xr:uid="{00000000-0005-0000-0000-0000BC4C0000}"/>
    <cellStyle name="ปกติ 8 2 3 8 4 2" xfId="11170" xr:uid="{00000000-0005-0000-0000-0000BD4C0000}"/>
    <cellStyle name="ปกติ 8 2 3 8 4 2 2" xfId="19138" xr:uid="{00000000-0005-0000-0000-0000BE4C0000}"/>
    <cellStyle name="ปกติ 8 2 3 8 4 3" xfId="14729" xr:uid="{00000000-0005-0000-0000-0000BF4C0000}"/>
    <cellStyle name="ปกติ 8 2 3 8 5" xfId="22007" xr:uid="{00000000-0005-0000-0000-0000C04C0000}"/>
    <cellStyle name="ปกติ 8 2 3 9" xfId="3855" xr:uid="{00000000-0005-0000-0000-0000C14C0000}"/>
    <cellStyle name="ปกติ 8 2 3 9 2" xfId="6123" xr:uid="{00000000-0005-0000-0000-0000C24C0000}"/>
    <cellStyle name="ปกติ 8 2 3 9 2 2" xfId="12077" xr:uid="{00000000-0005-0000-0000-0000C34C0000}"/>
    <cellStyle name="ปกติ 8 2 3 9 2 2 2" xfId="20035" xr:uid="{00000000-0005-0000-0000-0000C44C0000}"/>
    <cellStyle name="ปกติ 8 2 3 9 2 3" xfId="15626" xr:uid="{00000000-0005-0000-0000-0000C54C0000}"/>
    <cellStyle name="ปกติ 8 2 3 9 3" xfId="9142" xr:uid="{00000000-0005-0000-0000-0000C64C0000}"/>
    <cellStyle name="ปกติ 8 2 3 9 3 2" xfId="17558" xr:uid="{00000000-0005-0000-0000-0000C74C0000}"/>
    <cellStyle name="ปกติ 8 2 3 9 4" xfId="10254" xr:uid="{00000000-0005-0000-0000-0000C84C0000}"/>
    <cellStyle name="ปกติ 8 2 3 9 4 2" xfId="18232" xr:uid="{00000000-0005-0000-0000-0000C94C0000}"/>
    <cellStyle name="ปกติ 8 2 3 9 5" xfId="13819" xr:uid="{00000000-0005-0000-0000-0000CA4C0000}"/>
    <cellStyle name="ปกติ 8 2 4" xfId="3856" xr:uid="{00000000-0005-0000-0000-0000CB4C0000}"/>
    <cellStyle name="ปกติ 8 2 4 10" xfId="5134" xr:uid="{00000000-0005-0000-0000-0000CC4C0000}"/>
    <cellStyle name="ปกติ 8 2 4 10 2" xfId="11171" xr:uid="{00000000-0005-0000-0000-0000CD4C0000}"/>
    <cellStyle name="ปกติ 8 2 4 10 2 2" xfId="19139" xr:uid="{00000000-0005-0000-0000-0000CE4C0000}"/>
    <cellStyle name="ปกติ 8 2 4 10 3" xfId="14730" xr:uid="{00000000-0005-0000-0000-0000CF4C0000}"/>
    <cellStyle name="ปกติ 8 2 4 11" xfId="22008" xr:uid="{00000000-0005-0000-0000-0000D04C0000}"/>
    <cellStyle name="ปกติ 8 2 4 2" xfId="3857" xr:uid="{00000000-0005-0000-0000-0000D14C0000}"/>
    <cellStyle name="ปกติ 8 2 4 2 2" xfId="3858" xr:uid="{00000000-0005-0000-0000-0000D24C0000}"/>
    <cellStyle name="ปกติ 8 2 4 2 2 2" xfId="3859" xr:uid="{00000000-0005-0000-0000-0000D34C0000}"/>
    <cellStyle name="ปกติ 8 2 4 2 2 2 2" xfId="3860" xr:uid="{00000000-0005-0000-0000-0000D44C0000}"/>
    <cellStyle name="ปกติ 8 2 4 2 2 2 2 2" xfId="6162" xr:uid="{00000000-0005-0000-0000-0000D54C0000}"/>
    <cellStyle name="ปกติ 8 2 4 2 2 2 2 2 2" xfId="12116" xr:uid="{00000000-0005-0000-0000-0000D64C0000}"/>
    <cellStyle name="ปกติ 8 2 4 2 2 2 2 2 2 2" xfId="20074" xr:uid="{00000000-0005-0000-0000-0000D74C0000}"/>
    <cellStyle name="ปกติ 8 2 4 2 2 2 2 2 3" xfId="15665" xr:uid="{00000000-0005-0000-0000-0000D84C0000}"/>
    <cellStyle name="ปกติ 8 2 4 2 2 2 2 3" xfId="9143" xr:uid="{00000000-0005-0000-0000-0000D94C0000}"/>
    <cellStyle name="ปกติ 8 2 4 2 2 2 2 3 2" xfId="17559" xr:uid="{00000000-0005-0000-0000-0000DA4C0000}"/>
    <cellStyle name="ปกติ 8 2 4 2 2 2 2 4" xfId="10255" xr:uid="{00000000-0005-0000-0000-0000DB4C0000}"/>
    <cellStyle name="ปกติ 8 2 4 2 2 2 2 4 2" xfId="18233" xr:uid="{00000000-0005-0000-0000-0000DC4C0000}"/>
    <cellStyle name="ปกติ 8 2 4 2 2 2 2 5" xfId="13820" xr:uid="{00000000-0005-0000-0000-0000DD4C0000}"/>
    <cellStyle name="ปกติ 8 2 4 2 2 2 3" xfId="7602" xr:uid="{00000000-0005-0000-0000-0000DE4C0000}"/>
    <cellStyle name="ปกติ 8 2 4 2 2 2 3 2" xfId="13055" xr:uid="{00000000-0005-0000-0000-0000DF4C0000}"/>
    <cellStyle name="ปกติ 8 2 4 2 2 2 3 2 2" xfId="21006" xr:uid="{00000000-0005-0000-0000-0000E04C0000}"/>
    <cellStyle name="ปกติ 8 2 4 2 2 2 3 3" xfId="16599" xr:uid="{00000000-0005-0000-0000-0000E14C0000}"/>
    <cellStyle name="ปกติ 8 2 4 2 2 2 4" xfId="5137" xr:uid="{00000000-0005-0000-0000-0000E24C0000}"/>
    <cellStyle name="ปกติ 8 2 4 2 2 2 4 2" xfId="11174" xr:uid="{00000000-0005-0000-0000-0000E34C0000}"/>
    <cellStyle name="ปกติ 8 2 4 2 2 2 4 2 2" xfId="19142" xr:uid="{00000000-0005-0000-0000-0000E44C0000}"/>
    <cellStyle name="ปกติ 8 2 4 2 2 2 4 3" xfId="14733" xr:uid="{00000000-0005-0000-0000-0000E54C0000}"/>
    <cellStyle name="ปกติ 8 2 4 2 2 2 5" xfId="22011" xr:uid="{00000000-0005-0000-0000-0000E64C0000}"/>
    <cellStyle name="ปกติ 8 2 4 2 2 3" xfId="3861" xr:uid="{00000000-0005-0000-0000-0000E74C0000}"/>
    <cellStyle name="ปกติ 8 2 4 2 2 3 2" xfId="6161" xr:uid="{00000000-0005-0000-0000-0000E84C0000}"/>
    <cellStyle name="ปกติ 8 2 4 2 2 3 2 2" xfId="12115" xr:uid="{00000000-0005-0000-0000-0000E94C0000}"/>
    <cellStyle name="ปกติ 8 2 4 2 2 3 2 2 2" xfId="20073" xr:uid="{00000000-0005-0000-0000-0000EA4C0000}"/>
    <cellStyle name="ปกติ 8 2 4 2 2 3 2 3" xfId="15664" xr:uid="{00000000-0005-0000-0000-0000EB4C0000}"/>
    <cellStyle name="ปกติ 8 2 4 2 2 3 3" xfId="9144" xr:uid="{00000000-0005-0000-0000-0000EC4C0000}"/>
    <cellStyle name="ปกติ 8 2 4 2 2 3 3 2" xfId="17560" xr:uid="{00000000-0005-0000-0000-0000ED4C0000}"/>
    <cellStyle name="ปกติ 8 2 4 2 2 3 4" xfId="10256" xr:uid="{00000000-0005-0000-0000-0000EE4C0000}"/>
    <cellStyle name="ปกติ 8 2 4 2 2 3 4 2" xfId="18234" xr:uid="{00000000-0005-0000-0000-0000EF4C0000}"/>
    <cellStyle name="ปกติ 8 2 4 2 2 3 5" xfId="13821" xr:uid="{00000000-0005-0000-0000-0000F04C0000}"/>
    <cellStyle name="ปกติ 8 2 4 2 2 4" xfId="7601" xr:uid="{00000000-0005-0000-0000-0000F14C0000}"/>
    <cellStyle name="ปกติ 8 2 4 2 2 4 2" xfId="13054" xr:uid="{00000000-0005-0000-0000-0000F24C0000}"/>
    <cellStyle name="ปกติ 8 2 4 2 2 4 2 2" xfId="21005" xr:uid="{00000000-0005-0000-0000-0000F34C0000}"/>
    <cellStyle name="ปกติ 8 2 4 2 2 4 3" xfId="16598" xr:uid="{00000000-0005-0000-0000-0000F44C0000}"/>
    <cellStyle name="ปกติ 8 2 4 2 2 5" xfId="5136" xr:uid="{00000000-0005-0000-0000-0000F54C0000}"/>
    <cellStyle name="ปกติ 8 2 4 2 2 5 2" xfId="11173" xr:uid="{00000000-0005-0000-0000-0000F64C0000}"/>
    <cellStyle name="ปกติ 8 2 4 2 2 5 2 2" xfId="19141" xr:uid="{00000000-0005-0000-0000-0000F74C0000}"/>
    <cellStyle name="ปกติ 8 2 4 2 2 5 3" xfId="14732" xr:uid="{00000000-0005-0000-0000-0000F84C0000}"/>
    <cellStyle name="ปกติ 8 2 4 2 2 6" xfId="22010" xr:uid="{00000000-0005-0000-0000-0000F94C0000}"/>
    <cellStyle name="ปกติ 8 2 4 2 3" xfId="3862" xr:uid="{00000000-0005-0000-0000-0000FA4C0000}"/>
    <cellStyle name="ปกติ 8 2 4 2 3 2" xfId="3863" xr:uid="{00000000-0005-0000-0000-0000FB4C0000}"/>
    <cellStyle name="ปกติ 8 2 4 2 3 2 2" xfId="6163" xr:uid="{00000000-0005-0000-0000-0000FC4C0000}"/>
    <cellStyle name="ปกติ 8 2 4 2 3 2 2 2" xfId="12117" xr:uid="{00000000-0005-0000-0000-0000FD4C0000}"/>
    <cellStyle name="ปกติ 8 2 4 2 3 2 2 2 2" xfId="20075" xr:uid="{00000000-0005-0000-0000-0000FE4C0000}"/>
    <cellStyle name="ปกติ 8 2 4 2 3 2 2 3" xfId="15666" xr:uid="{00000000-0005-0000-0000-0000FF4C0000}"/>
    <cellStyle name="ปกติ 8 2 4 2 3 2 3" xfId="9145" xr:uid="{00000000-0005-0000-0000-0000004D0000}"/>
    <cellStyle name="ปกติ 8 2 4 2 3 2 3 2" xfId="17561" xr:uid="{00000000-0005-0000-0000-0000014D0000}"/>
    <cellStyle name="ปกติ 8 2 4 2 3 2 4" xfId="10257" xr:uid="{00000000-0005-0000-0000-0000024D0000}"/>
    <cellStyle name="ปกติ 8 2 4 2 3 2 4 2" xfId="18235" xr:uid="{00000000-0005-0000-0000-0000034D0000}"/>
    <cellStyle name="ปกติ 8 2 4 2 3 2 5" xfId="13822" xr:uid="{00000000-0005-0000-0000-0000044D0000}"/>
    <cellStyle name="ปกติ 8 2 4 2 3 3" xfId="7603" xr:uid="{00000000-0005-0000-0000-0000054D0000}"/>
    <cellStyle name="ปกติ 8 2 4 2 3 3 2" xfId="13056" xr:uid="{00000000-0005-0000-0000-0000064D0000}"/>
    <cellStyle name="ปกติ 8 2 4 2 3 3 2 2" xfId="21007" xr:uid="{00000000-0005-0000-0000-0000074D0000}"/>
    <cellStyle name="ปกติ 8 2 4 2 3 3 3" xfId="16600" xr:uid="{00000000-0005-0000-0000-0000084D0000}"/>
    <cellStyle name="ปกติ 8 2 4 2 3 4" xfId="5138" xr:uid="{00000000-0005-0000-0000-0000094D0000}"/>
    <cellStyle name="ปกติ 8 2 4 2 3 4 2" xfId="11175" xr:uid="{00000000-0005-0000-0000-00000A4D0000}"/>
    <cellStyle name="ปกติ 8 2 4 2 3 4 2 2" xfId="19143" xr:uid="{00000000-0005-0000-0000-00000B4D0000}"/>
    <cellStyle name="ปกติ 8 2 4 2 3 4 3" xfId="14734" xr:uid="{00000000-0005-0000-0000-00000C4D0000}"/>
    <cellStyle name="ปกติ 8 2 4 2 3 5" xfId="22012" xr:uid="{00000000-0005-0000-0000-00000D4D0000}"/>
    <cellStyle name="ปกติ 8 2 4 2 4" xfId="3864" xr:uid="{00000000-0005-0000-0000-00000E4D0000}"/>
    <cellStyle name="ปกติ 8 2 4 2 4 2" xfId="6160" xr:uid="{00000000-0005-0000-0000-00000F4D0000}"/>
    <cellStyle name="ปกติ 8 2 4 2 4 2 2" xfId="12114" xr:uid="{00000000-0005-0000-0000-0000104D0000}"/>
    <cellStyle name="ปกติ 8 2 4 2 4 2 2 2" xfId="20072" xr:uid="{00000000-0005-0000-0000-0000114D0000}"/>
    <cellStyle name="ปกติ 8 2 4 2 4 2 3" xfId="15663" xr:uid="{00000000-0005-0000-0000-0000124D0000}"/>
    <cellStyle name="ปกติ 8 2 4 2 4 3" xfId="9146" xr:uid="{00000000-0005-0000-0000-0000134D0000}"/>
    <cellStyle name="ปกติ 8 2 4 2 4 3 2" xfId="17562" xr:uid="{00000000-0005-0000-0000-0000144D0000}"/>
    <cellStyle name="ปกติ 8 2 4 2 4 4" xfId="10258" xr:uid="{00000000-0005-0000-0000-0000154D0000}"/>
    <cellStyle name="ปกติ 8 2 4 2 4 4 2" xfId="18236" xr:uid="{00000000-0005-0000-0000-0000164D0000}"/>
    <cellStyle name="ปกติ 8 2 4 2 4 5" xfId="13823" xr:uid="{00000000-0005-0000-0000-0000174D0000}"/>
    <cellStyle name="ปกติ 8 2 4 2 5" xfId="7600" xr:uid="{00000000-0005-0000-0000-0000184D0000}"/>
    <cellStyle name="ปกติ 8 2 4 2 5 2" xfId="13053" xr:uid="{00000000-0005-0000-0000-0000194D0000}"/>
    <cellStyle name="ปกติ 8 2 4 2 5 2 2" xfId="21004" xr:uid="{00000000-0005-0000-0000-00001A4D0000}"/>
    <cellStyle name="ปกติ 8 2 4 2 5 3" xfId="16597" xr:uid="{00000000-0005-0000-0000-00001B4D0000}"/>
    <cellStyle name="ปกติ 8 2 4 2 6" xfId="5135" xr:uid="{00000000-0005-0000-0000-00001C4D0000}"/>
    <cellStyle name="ปกติ 8 2 4 2 6 2" xfId="11172" xr:uid="{00000000-0005-0000-0000-00001D4D0000}"/>
    <cellStyle name="ปกติ 8 2 4 2 6 2 2" xfId="19140" xr:uid="{00000000-0005-0000-0000-00001E4D0000}"/>
    <cellStyle name="ปกติ 8 2 4 2 6 3" xfId="14731" xr:uid="{00000000-0005-0000-0000-00001F4D0000}"/>
    <cellStyle name="ปกติ 8 2 4 2 7" xfId="22009" xr:uid="{00000000-0005-0000-0000-0000204D0000}"/>
    <cellStyle name="ปกติ 8 2 4 3" xfId="3865" xr:uid="{00000000-0005-0000-0000-0000214D0000}"/>
    <cellStyle name="ปกติ 8 2 4 3 2" xfId="3866" xr:uid="{00000000-0005-0000-0000-0000224D0000}"/>
    <cellStyle name="ปกติ 8 2 4 3 2 2" xfId="3867" xr:uid="{00000000-0005-0000-0000-0000234D0000}"/>
    <cellStyle name="ปกติ 8 2 4 3 2 2 2" xfId="3868" xr:uid="{00000000-0005-0000-0000-0000244D0000}"/>
    <cellStyle name="ปกติ 8 2 4 3 2 2 2 2" xfId="6166" xr:uid="{00000000-0005-0000-0000-0000254D0000}"/>
    <cellStyle name="ปกติ 8 2 4 3 2 2 2 2 2" xfId="12120" xr:uid="{00000000-0005-0000-0000-0000264D0000}"/>
    <cellStyle name="ปกติ 8 2 4 3 2 2 2 2 2 2" xfId="20078" xr:uid="{00000000-0005-0000-0000-0000274D0000}"/>
    <cellStyle name="ปกติ 8 2 4 3 2 2 2 2 3" xfId="15669" xr:uid="{00000000-0005-0000-0000-0000284D0000}"/>
    <cellStyle name="ปกติ 8 2 4 3 2 2 2 3" xfId="9147" xr:uid="{00000000-0005-0000-0000-0000294D0000}"/>
    <cellStyle name="ปกติ 8 2 4 3 2 2 2 3 2" xfId="17563" xr:uid="{00000000-0005-0000-0000-00002A4D0000}"/>
    <cellStyle name="ปกติ 8 2 4 3 2 2 2 4" xfId="10259" xr:uid="{00000000-0005-0000-0000-00002B4D0000}"/>
    <cellStyle name="ปกติ 8 2 4 3 2 2 2 4 2" xfId="18237" xr:uid="{00000000-0005-0000-0000-00002C4D0000}"/>
    <cellStyle name="ปกติ 8 2 4 3 2 2 2 5" xfId="13824" xr:uid="{00000000-0005-0000-0000-00002D4D0000}"/>
    <cellStyle name="ปกติ 8 2 4 3 2 2 3" xfId="7606" xr:uid="{00000000-0005-0000-0000-00002E4D0000}"/>
    <cellStyle name="ปกติ 8 2 4 3 2 2 3 2" xfId="13059" xr:uid="{00000000-0005-0000-0000-00002F4D0000}"/>
    <cellStyle name="ปกติ 8 2 4 3 2 2 3 2 2" xfId="21010" xr:uid="{00000000-0005-0000-0000-0000304D0000}"/>
    <cellStyle name="ปกติ 8 2 4 3 2 2 3 3" xfId="16603" xr:uid="{00000000-0005-0000-0000-0000314D0000}"/>
    <cellStyle name="ปกติ 8 2 4 3 2 2 4" xfId="5141" xr:uid="{00000000-0005-0000-0000-0000324D0000}"/>
    <cellStyle name="ปกติ 8 2 4 3 2 2 4 2" xfId="11178" xr:uid="{00000000-0005-0000-0000-0000334D0000}"/>
    <cellStyle name="ปกติ 8 2 4 3 2 2 4 2 2" xfId="19146" xr:uid="{00000000-0005-0000-0000-0000344D0000}"/>
    <cellStyle name="ปกติ 8 2 4 3 2 2 4 3" xfId="14737" xr:uid="{00000000-0005-0000-0000-0000354D0000}"/>
    <cellStyle name="ปกติ 8 2 4 3 2 2 5" xfId="22015" xr:uid="{00000000-0005-0000-0000-0000364D0000}"/>
    <cellStyle name="ปกติ 8 2 4 3 2 3" xfId="3869" xr:uid="{00000000-0005-0000-0000-0000374D0000}"/>
    <cellStyle name="ปกติ 8 2 4 3 2 3 2" xfId="6165" xr:uid="{00000000-0005-0000-0000-0000384D0000}"/>
    <cellStyle name="ปกติ 8 2 4 3 2 3 2 2" xfId="12119" xr:uid="{00000000-0005-0000-0000-0000394D0000}"/>
    <cellStyle name="ปกติ 8 2 4 3 2 3 2 2 2" xfId="20077" xr:uid="{00000000-0005-0000-0000-00003A4D0000}"/>
    <cellStyle name="ปกติ 8 2 4 3 2 3 2 3" xfId="15668" xr:uid="{00000000-0005-0000-0000-00003B4D0000}"/>
    <cellStyle name="ปกติ 8 2 4 3 2 3 3" xfId="9148" xr:uid="{00000000-0005-0000-0000-00003C4D0000}"/>
    <cellStyle name="ปกติ 8 2 4 3 2 3 3 2" xfId="17564" xr:uid="{00000000-0005-0000-0000-00003D4D0000}"/>
    <cellStyle name="ปกติ 8 2 4 3 2 3 4" xfId="10260" xr:uid="{00000000-0005-0000-0000-00003E4D0000}"/>
    <cellStyle name="ปกติ 8 2 4 3 2 3 4 2" xfId="18238" xr:uid="{00000000-0005-0000-0000-00003F4D0000}"/>
    <cellStyle name="ปกติ 8 2 4 3 2 3 5" xfId="13825" xr:uid="{00000000-0005-0000-0000-0000404D0000}"/>
    <cellStyle name="ปกติ 8 2 4 3 2 4" xfId="7605" xr:uid="{00000000-0005-0000-0000-0000414D0000}"/>
    <cellStyle name="ปกติ 8 2 4 3 2 4 2" xfId="13058" xr:uid="{00000000-0005-0000-0000-0000424D0000}"/>
    <cellStyle name="ปกติ 8 2 4 3 2 4 2 2" xfId="21009" xr:uid="{00000000-0005-0000-0000-0000434D0000}"/>
    <cellStyle name="ปกติ 8 2 4 3 2 4 3" xfId="16602" xr:uid="{00000000-0005-0000-0000-0000444D0000}"/>
    <cellStyle name="ปกติ 8 2 4 3 2 5" xfId="5140" xr:uid="{00000000-0005-0000-0000-0000454D0000}"/>
    <cellStyle name="ปกติ 8 2 4 3 2 5 2" xfId="11177" xr:uid="{00000000-0005-0000-0000-0000464D0000}"/>
    <cellStyle name="ปกติ 8 2 4 3 2 5 2 2" xfId="19145" xr:uid="{00000000-0005-0000-0000-0000474D0000}"/>
    <cellStyle name="ปกติ 8 2 4 3 2 5 3" xfId="14736" xr:uid="{00000000-0005-0000-0000-0000484D0000}"/>
    <cellStyle name="ปกติ 8 2 4 3 2 6" xfId="22014" xr:uid="{00000000-0005-0000-0000-0000494D0000}"/>
    <cellStyle name="ปกติ 8 2 4 3 3" xfId="3870" xr:uid="{00000000-0005-0000-0000-00004A4D0000}"/>
    <cellStyle name="ปกติ 8 2 4 3 3 2" xfId="3871" xr:uid="{00000000-0005-0000-0000-00004B4D0000}"/>
    <cellStyle name="ปกติ 8 2 4 3 3 2 2" xfId="6167" xr:uid="{00000000-0005-0000-0000-00004C4D0000}"/>
    <cellStyle name="ปกติ 8 2 4 3 3 2 2 2" xfId="12121" xr:uid="{00000000-0005-0000-0000-00004D4D0000}"/>
    <cellStyle name="ปกติ 8 2 4 3 3 2 2 2 2" xfId="20079" xr:uid="{00000000-0005-0000-0000-00004E4D0000}"/>
    <cellStyle name="ปกติ 8 2 4 3 3 2 2 3" xfId="15670" xr:uid="{00000000-0005-0000-0000-00004F4D0000}"/>
    <cellStyle name="ปกติ 8 2 4 3 3 2 3" xfId="9149" xr:uid="{00000000-0005-0000-0000-0000504D0000}"/>
    <cellStyle name="ปกติ 8 2 4 3 3 2 3 2" xfId="17565" xr:uid="{00000000-0005-0000-0000-0000514D0000}"/>
    <cellStyle name="ปกติ 8 2 4 3 3 2 4" xfId="10261" xr:uid="{00000000-0005-0000-0000-0000524D0000}"/>
    <cellStyle name="ปกติ 8 2 4 3 3 2 4 2" xfId="18239" xr:uid="{00000000-0005-0000-0000-0000534D0000}"/>
    <cellStyle name="ปกติ 8 2 4 3 3 2 5" xfId="13826" xr:uid="{00000000-0005-0000-0000-0000544D0000}"/>
    <cellStyle name="ปกติ 8 2 4 3 3 3" xfId="7607" xr:uid="{00000000-0005-0000-0000-0000554D0000}"/>
    <cellStyle name="ปกติ 8 2 4 3 3 3 2" xfId="13060" xr:uid="{00000000-0005-0000-0000-0000564D0000}"/>
    <cellStyle name="ปกติ 8 2 4 3 3 3 2 2" xfId="21011" xr:uid="{00000000-0005-0000-0000-0000574D0000}"/>
    <cellStyle name="ปกติ 8 2 4 3 3 3 3" xfId="16604" xr:uid="{00000000-0005-0000-0000-0000584D0000}"/>
    <cellStyle name="ปกติ 8 2 4 3 3 4" xfId="5142" xr:uid="{00000000-0005-0000-0000-0000594D0000}"/>
    <cellStyle name="ปกติ 8 2 4 3 3 4 2" xfId="11179" xr:uid="{00000000-0005-0000-0000-00005A4D0000}"/>
    <cellStyle name="ปกติ 8 2 4 3 3 4 2 2" xfId="19147" xr:uid="{00000000-0005-0000-0000-00005B4D0000}"/>
    <cellStyle name="ปกติ 8 2 4 3 3 4 3" xfId="14738" xr:uid="{00000000-0005-0000-0000-00005C4D0000}"/>
    <cellStyle name="ปกติ 8 2 4 3 3 5" xfId="22016" xr:uid="{00000000-0005-0000-0000-00005D4D0000}"/>
    <cellStyle name="ปกติ 8 2 4 3 4" xfId="3872" xr:uid="{00000000-0005-0000-0000-00005E4D0000}"/>
    <cellStyle name="ปกติ 8 2 4 3 4 2" xfId="6164" xr:uid="{00000000-0005-0000-0000-00005F4D0000}"/>
    <cellStyle name="ปกติ 8 2 4 3 4 2 2" xfId="12118" xr:uid="{00000000-0005-0000-0000-0000604D0000}"/>
    <cellStyle name="ปกติ 8 2 4 3 4 2 2 2" xfId="20076" xr:uid="{00000000-0005-0000-0000-0000614D0000}"/>
    <cellStyle name="ปกติ 8 2 4 3 4 2 3" xfId="15667" xr:uid="{00000000-0005-0000-0000-0000624D0000}"/>
    <cellStyle name="ปกติ 8 2 4 3 4 3" xfId="9150" xr:uid="{00000000-0005-0000-0000-0000634D0000}"/>
    <cellStyle name="ปกติ 8 2 4 3 4 3 2" xfId="17566" xr:uid="{00000000-0005-0000-0000-0000644D0000}"/>
    <cellStyle name="ปกติ 8 2 4 3 4 4" xfId="10262" xr:uid="{00000000-0005-0000-0000-0000654D0000}"/>
    <cellStyle name="ปกติ 8 2 4 3 4 4 2" xfId="18240" xr:uid="{00000000-0005-0000-0000-0000664D0000}"/>
    <cellStyle name="ปกติ 8 2 4 3 4 5" xfId="13827" xr:uid="{00000000-0005-0000-0000-0000674D0000}"/>
    <cellStyle name="ปกติ 8 2 4 3 5" xfId="7604" xr:uid="{00000000-0005-0000-0000-0000684D0000}"/>
    <cellStyle name="ปกติ 8 2 4 3 5 2" xfId="13057" xr:uid="{00000000-0005-0000-0000-0000694D0000}"/>
    <cellStyle name="ปกติ 8 2 4 3 5 2 2" xfId="21008" xr:uid="{00000000-0005-0000-0000-00006A4D0000}"/>
    <cellStyle name="ปกติ 8 2 4 3 5 3" xfId="16601" xr:uid="{00000000-0005-0000-0000-00006B4D0000}"/>
    <cellStyle name="ปกติ 8 2 4 3 6" xfId="5139" xr:uid="{00000000-0005-0000-0000-00006C4D0000}"/>
    <cellStyle name="ปกติ 8 2 4 3 6 2" xfId="11176" xr:uid="{00000000-0005-0000-0000-00006D4D0000}"/>
    <cellStyle name="ปกติ 8 2 4 3 6 2 2" xfId="19144" xr:uid="{00000000-0005-0000-0000-00006E4D0000}"/>
    <cellStyle name="ปกติ 8 2 4 3 6 3" xfId="14735" xr:uid="{00000000-0005-0000-0000-00006F4D0000}"/>
    <cellStyle name="ปกติ 8 2 4 3 7" xfId="22013" xr:uid="{00000000-0005-0000-0000-0000704D0000}"/>
    <cellStyle name="ปกติ 8 2 4 4" xfId="3873" xr:uid="{00000000-0005-0000-0000-0000714D0000}"/>
    <cellStyle name="ปกติ 8 2 4 4 2" xfId="3874" xr:uid="{00000000-0005-0000-0000-0000724D0000}"/>
    <cellStyle name="ปกติ 8 2 4 4 2 2" xfId="3875" xr:uid="{00000000-0005-0000-0000-0000734D0000}"/>
    <cellStyle name="ปกติ 8 2 4 4 2 2 2" xfId="3876" xr:uid="{00000000-0005-0000-0000-0000744D0000}"/>
    <cellStyle name="ปกติ 8 2 4 4 2 2 2 2" xfId="6170" xr:uid="{00000000-0005-0000-0000-0000754D0000}"/>
    <cellStyle name="ปกติ 8 2 4 4 2 2 2 2 2" xfId="12124" xr:uid="{00000000-0005-0000-0000-0000764D0000}"/>
    <cellStyle name="ปกติ 8 2 4 4 2 2 2 2 2 2" xfId="20082" xr:uid="{00000000-0005-0000-0000-0000774D0000}"/>
    <cellStyle name="ปกติ 8 2 4 4 2 2 2 2 3" xfId="15673" xr:uid="{00000000-0005-0000-0000-0000784D0000}"/>
    <cellStyle name="ปกติ 8 2 4 4 2 2 2 3" xfId="9151" xr:uid="{00000000-0005-0000-0000-0000794D0000}"/>
    <cellStyle name="ปกติ 8 2 4 4 2 2 2 3 2" xfId="17567" xr:uid="{00000000-0005-0000-0000-00007A4D0000}"/>
    <cellStyle name="ปกติ 8 2 4 4 2 2 2 4" xfId="10263" xr:uid="{00000000-0005-0000-0000-00007B4D0000}"/>
    <cellStyle name="ปกติ 8 2 4 4 2 2 2 4 2" xfId="18241" xr:uid="{00000000-0005-0000-0000-00007C4D0000}"/>
    <cellStyle name="ปกติ 8 2 4 4 2 2 2 5" xfId="13828" xr:uid="{00000000-0005-0000-0000-00007D4D0000}"/>
    <cellStyle name="ปกติ 8 2 4 4 2 2 3" xfId="7610" xr:uid="{00000000-0005-0000-0000-00007E4D0000}"/>
    <cellStyle name="ปกติ 8 2 4 4 2 2 3 2" xfId="13063" xr:uid="{00000000-0005-0000-0000-00007F4D0000}"/>
    <cellStyle name="ปกติ 8 2 4 4 2 2 3 2 2" xfId="21014" xr:uid="{00000000-0005-0000-0000-0000804D0000}"/>
    <cellStyle name="ปกติ 8 2 4 4 2 2 3 3" xfId="16607" xr:uid="{00000000-0005-0000-0000-0000814D0000}"/>
    <cellStyle name="ปกติ 8 2 4 4 2 2 4" xfId="5145" xr:uid="{00000000-0005-0000-0000-0000824D0000}"/>
    <cellStyle name="ปกติ 8 2 4 4 2 2 4 2" xfId="11182" xr:uid="{00000000-0005-0000-0000-0000834D0000}"/>
    <cellStyle name="ปกติ 8 2 4 4 2 2 4 2 2" xfId="19150" xr:uid="{00000000-0005-0000-0000-0000844D0000}"/>
    <cellStyle name="ปกติ 8 2 4 4 2 2 4 3" xfId="14741" xr:uid="{00000000-0005-0000-0000-0000854D0000}"/>
    <cellStyle name="ปกติ 8 2 4 4 2 2 5" xfId="22019" xr:uid="{00000000-0005-0000-0000-0000864D0000}"/>
    <cellStyle name="ปกติ 8 2 4 4 2 3" xfId="3877" xr:uid="{00000000-0005-0000-0000-0000874D0000}"/>
    <cellStyle name="ปกติ 8 2 4 4 2 3 2" xfId="6169" xr:uid="{00000000-0005-0000-0000-0000884D0000}"/>
    <cellStyle name="ปกติ 8 2 4 4 2 3 2 2" xfId="12123" xr:uid="{00000000-0005-0000-0000-0000894D0000}"/>
    <cellStyle name="ปกติ 8 2 4 4 2 3 2 2 2" xfId="20081" xr:uid="{00000000-0005-0000-0000-00008A4D0000}"/>
    <cellStyle name="ปกติ 8 2 4 4 2 3 2 3" xfId="15672" xr:uid="{00000000-0005-0000-0000-00008B4D0000}"/>
    <cellStyle name="ปกติ 8 2 4 4 2 3 3" xfId="9152" xr:uid="{00000000-0005-0000-0000-00008C4D0000}"/>
    <cellStyle name="ปกติ 8 2 4 4 2 3 3 2" xfId="17568" xr:uid="{00000000-0005-0000-0000-00008D4D0000}"/>
    <cellStyle name="ปกติ 8 2 4 4 2 3 4" xfId="10264" xr:uid="{00000000-0005-0000-0000-00008E4D0000}"/>
    <cellStyle name="ปกติ 8 2 4 4 2 3 4 2" xfId="18242" xr:uid="{00000000-0005-0000-0000-00008F4D0000}"/>
    <cellStyle name="ปกติ 8 2 4 4 2 3 5" xfId="13829" xr:uid="{00000000-0005-0000-0000-0000904D0000}"/>
    <cellStyle name="ปกติ 8 2 4 4 2 4" xfId="7609" xr:uid="{00000000-0005-0000-0000-0000914D0000}"/>
    <cellStyle name="ปกติ 8 2 4 4 2 4 2" xfId="13062" xr:uid="{00000000-0005-0000-0000-0000924D0000}"/>
    <cellStyle name="ปกติ 8 2 4 4 2 4 2 2" xfId="21013" xr:uid="{00000000-0005-0000-0000-0000934D0000}"/>
    <cellStyle name="ปกติ 8 2 4 4 2 4 3" xfId="16606" xr:uid="{00000000-0005-0000-0000-0000944D0000}"/>
    <cellStyle name="ปกติ 8 2 4 4 2 5" xfId="5144" xr:uid="{00000000-0005-0000-0000-0000954D0000}"/>
    <cellStyle name="ปกติ 8 2 4 4 2 5 2" xfId="11181" xr:uid="{00000000-0005-0000-0000-0000964D0000}"/>
    <cellStyle name="ปกติ 8 2 4 4 2 5 2 2" xfId="19149" xr:uid="{00000000-0005-0000-0000-0000974D0000}"/>
    <cellStyle name="ปกติ 8 2 4 4 2 5 3" xfId="14740" xr:uid="{00000000-0005-0000-0000-0000984D0000}"/>
    <cellStyle name="ปกติ 8 2 4 4 2 6" xfId="22018" xr:uid="{00000000-0005-0000-0000-0000994D0000}"/>
    <cellStyle name="ปกติ 8 2 4 4 3" xfId="3878" xr:uid="{00000000-0005-0000-0000-00009A4D0000}"/>
    <cellStyle name="ปกติ 8 2 4 4 3 2" xfId="3879" xr:uid="{00000000-0005-0000-0000-00009B4D0000}"/>
    <cellStyle name="ปกติ 8 2 4 4 3 2 2" xfId="6171" xr:uid="{00000000-0005-0000-0000-00009C4D0000}"/>
    <cellStyle name="ปกติ 8 2 4 4 3 2 2 2" xfId="12125" xr:uid="{00000000-0005-0000-0000-00009D4D0000}"/>
    <cellStyle name="ปกติ 8 2 4 4 3 2 2 2 2" xfId="20083" xr:uid="{00000000-0005-0000-0000-00009E4D0000}"/>
    <cellStyle name="ปกติ 8 2 4 4 3 2 2 3" xfId="15674" xr:uid="{00000000-0005-0000-0000-00009F4D0000}"/>
    <cellStyle name="ปกติ 8 2 4 4 3 2 3" xfId="9153" xr:uid="{00000000-0005-0000-0000-0000A04D0000}"/>
    <cellStyle name="ปกติ 8 2 4 4 3 2 3 2" xfId="17569" xr:uid="{00000000-0005-0000-0000-0000A14D0000}"/>
    <cellStyle name="ปกติ 8 2 4 4 3 2 4" xfId="10265" xr:uid="{00000000-0005-0000-0000-0000A24D0000}"/>
    <cellStyle name="ปกติ 8 2 4 4 3 2 4 2" xfId="18243" xr:uid="{00000000-0005-0000-0000-0000A34D0000}"/>
    <cellStyle name="ปกติ 8 2 4 4 3 2 5" xfId="13830" xr:uid="{00000000-0005-0000-0000-0000A44D0000}"/>
    <cellStyle name="ปกติ 8 2 4 4 3 3" xfId="7611" xr:uid="{00000000-0005-0000-0000-0000A54D0000}"/>
    <cellStyle name="ปกติ 8 2 4 4 3 3 2" xfId="13064" xr:uid="{00000000-0005-0000-0000-0000A64D0000}"/>
    <cellStyle name="ปกติ 8 2 4 4 3 3 2 2" xfId="21015" xr:uid="{00000000-0005-0000-0000-0000A74D0000}"/>
    <cellStyle name="ปกติ 8 2 4 4 3 3 3" xfId="16608" xr:uid="{00000000-0005-0000-0000-0000A84D0000}"/>
    <cellStyle name="ปกติ 8 2 4 4 3 4" xfId="5146" xr:uid="{00000000-0005-0000-0000-0000A94D0000}"/>
    <cellStyle name="ปกติ 8 2 4 4 3 4 2" xfId="11183" xr:uid="{00000000-0005-0000-0000-0000AA4D0000}"/>
    <cellStyle name="ปกติ 8 2 4 4 3 4 2 2" xfId="19151" xr:uid="{00000000-0005-0000-0000-0000AB4D0000}"/>
    <cellStyle name="ปกติ 8 2 4 4 3 4 3" xfId="14742" xr:uid="{00000000-0005-0000-0000-0000AC4D0000}"/>
    <cellStyle name="ปกติ 8 2 4 4 3 5" xfId="22020" xr:uid="{00000000-0005-0000-0000-0000AD4D0000}"/>
    <cellStyle name="ปกติ 8 2 4 4 4" xfId="3880" xr:uid="{00000000-0005-0000-0000-0000AE4D0000}"/>
    <cellStyle name="ปกติ 8 2 4 4 4 2" xfId="6168" xr:uid="{00000000-0005-0000-0000-0000AF4D0000}"/>
    <cellStyle name="ปกติ 8 2 4 4 4 2 2" xfId="12122" xr:uid="{00000000-0005-0000-0000-0000B04D0000}"/>
    <cellStyle name="ปกติ 8 2 4 4 4 2 2 2" xfId="20080" xr:uid="{00000000-0005-0000-0000-0000B14D0000}"/>
    <cellStyle name="ปกติ 8 2 4 4 4 2 3" xfId="15671" xr:uid="{00000000-0005-0000-0000-0000B24D0000}"/>
    <cellStyle name="ปกติ 8 2 4 4 4 3" xfId="9154" xr:uid="{00000000-0005-0000-0000-0000B34D0000}"/>
    <cellStyle name="ปกติ 8 2 4 4 4 3 2" xfId="17570" xr:uid="{00000000-0005-0000-0000-0000B44D0000}"/>
    <cellStyle name="ปกติ 8 2 4 4 4 4" xfId="10266" xr:uid="{00000000-0005-0000-0000-0000B54D0000}"/>
    <cellStyle name="ปกติ 8 2 4 4 4 4 2" xfId="18244" xr:uid="{00000000-0005-0000-0000-0000B64D0000}"/>
    <cellStyle name="ปกติ 8 2 4 4 4 5" xfId="13831" xr:uid="{00000000-0005-0000-0000-0000B74D0000}"/>
    <cellStyle name="ปกติ 8 2 4 4 5" xfId="7608" xr:uid="{00000000-0005-0000-0000-0000B84D0000}"/>
    <cellStyle name="ปกติ 8 2 4 4 5 2" xfId="13061" xr:uid="{00000000-0005-0000-0000-0000B94D0000}"/>
    <cellStyle name="ปกติ 8 2 4 4 5 2 2" xfId="21012" xr:uid="{00000000-0005-0000-0000-0000BA4D0000}"/>
    <cellStyle name="ปกติ 8 2 4 4 5 3" xfId="16605" xr:uid="{00000000-0005-0000-0000-0000BB4D0000}"/>
    <cellStyle name="ปกติ 8 2 4 4 6" xfId="5143" xr:uid="{00000000-0005-0000-0000-0000BC4D0000}"/>
    <cellStyle name="ปกติ 8 2 4 4 6 2" xfId="11180" xr:uid="{00000000-0005-0000-0000-0000BD4D0000}"/>
    <cellStyle name="ปกติ 8 2 4 4 6 2 2" xfId="19148" xr:uid="{00000000-0005-0000-0000-0000BE4D0000}"/>
    <cellStyle name="ปกติ 8 2 4 4 6 3" xfId="14739" xr:uid="{00000000-0005-0000-0000-0000BF4D0000}"/>
    <cellStyle name="ปกติ 8 2 4 4 7" xfId="22017" xr:uid="{00000000-0005-0000-0000-0000C04D0000}"/>
    <cellStyle name="ปกติ 8 2 4 5" xfId="3881" xr:uid="{00000000-0005-0000-0000-0000C14D0000}"/>
    <cellStyle name="ปกติ 8 2 4 5 2" xfId="3882" xr:uid="{00000000-0005-0000-0000-0000C24D0000}"/>
    <cellStyle name="ปกติ 8 2 4 5 2 2" xfId="3883" xr:uid="{00000000-0005-0000-0000-0000C34D0000}"/>
    <cellStyle name="ปกติ 8 2 4 5 2 2 2" xfId="6173" xr:uid="{00000000-0005-0000-0000-0000C44D0000}"/>
    <cellStyle name="ปกติ 8 2 4 5 2 2 2 2" xfId="12127" xr:uid="{00000000-0005-0000-0000-0000C54D0000}"/>
    <cellStyle name="ปกติ 8 2 4 5 2 2 2 2 2" xfId="20085" xr:uid="{00000000-0005-0000-0000-0000C64D0000}"/>
    <cellStyle name="ปกติ 8 2 4 5 2 2 2 3" xfId="15676" xr:uid="{00000000-0005-0000-0000-0000C74D0000}"/>
    <cellStyle name="ปกติ 8 2 4 5 2 2 3" xfId="9155" xr:uid="{00000000-0005-0000-0000-0000C84D0000}"/>
    <cellStyle name="ปกติ 8 2 4 5 2 2 3 2" xfId="17571" xr:uid="{00000000-0005-0000-0000-0000C94D0000}"/>
    <cellStyle name="ปกติ 8 2 4 5 2 2 4" xfId="10267" xr:uid="{00000000-0005-0000-0000-0000CA4D0000}"/>
    <cellStyle name="ปกติ 8 2 4 5 2 2 4 2" xfId="18245" xr:uid="{00000000-0005-0000-0000-0000CB4D0000}"/>
    <cellStyle name="ปกติ 8 2 4 5 2 2 5" xfId="13832" xr:uid="{00000000-0005-0000-0000-0000CC4D0000}"/>
    <cellStyle name="ปกติ 8 2 4 5 2 3" xfId="7613" xr:uid="{00000000-0005-0000-0000-0000CD4D0000}"/>
    <cellStyle name="ปกติ 8 2 4 5 2 3 2" xfId="13066" xr:uid="{00000000-0005-0000-0000-0000CE4D0000}"/>
    <cellStyle name="ปกติ 8 2 4 5 2 3 2 2" xfId="21017" xr:uid="{00000000-0005-0000-0000-0000CF4D0000}"/>
    <cellStyle name="ปกติ 8 2 4 5 2 3 3" xfId="16610" xr:uid="{00000000-0005-0000-0000-0000D04D0000}"/>
    <cellStyle name="ปกติ 8 2 4 5 2 4" xfId="5148" xr:uid="{00000000-0005-0000-0000-0000D14D0000}"/>
    <cellStyle name="ปกติ 8 2 4 5 2 4 2" xfId="11185" xr:uid="{00000000-0005-0000-0000-0000D24D0000}"/>
    <cellStyle name="ปกติ 8 2 4 5 2 4 2 2" xfId="19153" xr:uid="{00000000-0005-0000-0000-0000D34D0000}"/>
    <cellStyle name="ปกติ 8 2 4 5 2 4 3" xfId="14744" xr:uid="{00000000-0005-0000-0000-0000D44D0000}"/>
    <cellStyle name="ปกติ 8 2 4 5 2 5" xfId="22022" xr:uid="{00000000-0005-0000-0000-0000D54D0000}"/>
    <cellStyle name="ปกติ 8 2 4 5 3" xfId="3884" xr:uid="{00000000-0005-0000-0000-0000D64D0000}"/>
    <cellStyle name="ปกติ 8 2 4 5 3 2" xfId="6172" xr:uid="{00000000-0005-0000-0000-0000D74D0000}"/>
    <cellStyle name="ปกติ 8 2 4 5 3 2 2" xfId="12126" xr:uid="{00000000-0005-0000-0000-0000D84D0000}"/>
    <cellStyle name="ปกติ 8 2 4 5 3 2 2 2" xfId="20084" xr:uid="{00000000-0005-0000-0000-0000D94D0000}"/>
    <cellStyle name="ปกติ 8 2 4 5 3 2 3" xfId="15675" xr:uid="{00000000-0005-0000-0000-0000DA4D0000}"/>
    <cellStyle name="ปกติ 8 2 4 5 3 3" xfId="9156" xr:uid="{00000000-0005-0000-0000-0000DB4D0000}"/>
    <cellStyle name="ปกติ 8 2 4 5 3 3 2" xfId="17572" xr:uid="{00000000-0005-0000-0000-0000DC4D0000}"/>
    <cellStyle name="ปกติ 8 2 4 5 3 4" xfId="10268" xr:uid="{00000000-0005-0000-0000-0000DD4D0000}"/>
    <cellStyle name="ปกติ 8 2 4 5 3 4 2" xfId="18246" xr:uid="{00000000-0005-0000-0000-0000DE4D0000}"/>
    <cellStyle name="ปกติ 8 2 4 5 3 5" xfId="13833" xr:uid="{00000000-0005-0000-0000-0000DF4D0000}"/>
    <cellStyle name="ปกติ 8 2 4 5 4" xfId="7612" xr:uid="{00000000-0005-0000-0000-0000E04D0000}"/>
    <cellStyle name="ปกติ 8 2 4 5 4 2" xfId="13065" xr:uid="{00000000-0005-0000-0000-0000E14D0000}"/>
    <cellStyle name="ปกติ 8 2 4 5 4 2 2" xfId="21016" xr:uid="{00000000-0005-0000-0000-0000E24D0000}"/>
    <cellStyle name="ปกติ 8 2 4 5 4 3" xfId="16609" xr:uid="{00000000-0005-0000-0000-0000E34D0000}"/>
    <cellStyle name="ปกติ 8 2 4 5 5" xfId="5147" xr:uid="{00000000-0005-0000-0000-0000E44D0000}"/>
    <cellStyle name="ปกติ 8 2 4 5 5 2" xfId="11184" xr:uid="{00000000-0005-0000-0000-0000E54D0000}"/>
    <cellStyle name="ปกติ 8 2 4 5 5 2 2" xfId="19152" xr:uid="{00000000-0005-0000-0000-0000E64D0000}"/>
    <cellStyle name="ปกติ 8 2 4 5 5 3" xfId="14743" xr:uid="{00000000-0005-0000-0000-0000E74D0000}"/>
    <cellStyle name="ปกติ 8 2 4 5 6" xfId="22021" xr:uid="{00000000-0005-0000-0000-0000E84D0000}"/>
    <cellStyle name="ปกติ 8 2 4 6" xfId="3885" xr:uid="{00000000-0005-0000-0000-0000E94D0000}"/>
    <cellStyle name="ปกติ 8 2 4 6 2" xfId="3886" xr:uid="{00000000-0005-0000-0000-0000EA4D0000}"/>
    <cellStyle name="ปกติ 8 2 4 6 2 2" xfId="3887" xr:uid="{00000000-0005-0000-0000-0000EB4D0000}"/>
    <cellStyle name="ปกติ 8 2 4 6 2 2 2" xfId="6175" xr:uid="{00000000-0005-0000-0000-0000EC4D0000}"/>
    <cellStyle name="ปกติ 8 2 4 6 2 2 2 2" xfId="12129" xr:uid="{00000000-0005-0000-0000-0000ED4D0000}"/>
    <cellStyle name="ปกติ 8 2 4 6 2 2 2 2 2" xfId="20087" xr:uid="{00000000-0005-0000-0000-0000EE4D0000}"/>
    <cellStyle name="ปกติ 8 2 4 6 2 2 2 3" xfId="15678" xr:uid="{00000000-0005-0000-0000-0000EF4D0000}"/>
    <cellStyle name="ปกติ 8 2 4 6 2 2 3" xfId="9157" xr:uid="{00000000-0005-0000-0000-0000F04D0000}"/>
    <cellStyle name="ปกติ 8 2 4 6 2 2 3 2" xfId="17573" xr:uid="{00000000-0005-0000-0000-0000F14D0000}"/>
    <cellStyle name="ปกติ 8 2 4 6 2 2 4" xfId="10269" xr:uid="{00000000-0005-0000-0000-0000F24D0000}"/>
    <cellStyle name="ปกติ 8 2 4 6 2 2 4 2" xfId="18247" xr:uid="{00000000-0005-0000-0000-0000F34D0000}"/>
    <cellStyle name="ปกติ 8 2 4 6 2 2 5" xfId="13834" xr:uid="{00000000-0005-0000-0000-0000F44D0000}"/>
    <cellStyle name="ปกติ 8 2 4 6 2 3" xfId="7615" xr:uid="{00000000-0005-0000-0000-0000F54D0000}"/>
    <cellStyle name="ปกติ 8 2 4 6 2 3 2" xfId="13068" xr:uid="{00000000-0005-0000-0000-0000F64D0000}"/>
    <cellStyle name="ปกติ 8 2 4 6 2 3 2 2" xfId="21019" xr:uid="{00000000-0005-0000-0000-0000F74D0000}"/>
    <cellStyle name="ปกติ 8 2 4 6 2 3 3" xfId="16612" xr:uid="{00000000-0005-0000-0000-0000F84D0000}"/>
    <cellStyle name="ปกติ 8 2 4 6 2 4" xfId="5150" xr:uid="{00000000-0005-0000-0000-0000F94D0000}"/>
    <cellStyle name="ปกติ 8 2 4 6 2 4 2" xfId="11187" xr:uid="{00000000-0005-0000-0000-0000FA4D0000}"/>
    <cellStyle name="ปกติ 8 2 4 6 2 4 2 2" xfId="19155" xr:uid="{00000000-0005-0000-0000-0000FB4D0000}"/>
    <cellStyle name="ปกติ 8 2 4 6 2 4 3" xfId="14746" xr:uid="{00000000-0005-0000-0000-0000FC4D0000}"/>
    <cellStyle name="ปกติ 8 2 4 6 2 5" xfId="22024" xr:uid="{00000000-0005-0000-0000-0000FD4D0000}"/>
    <cellStyle name="ปกติ 8 2 4 6 3" xfId="3888" xr:uid="{00000000-0005-0000-0000-0000FE4D0000}"/>
    <cellStyle name="ปกติ 8 2 4 6 3 2" xfId="6174" xr:uid="{00000000-0005-0000-0000-0000FF4D0000}"/>
    <cellStyle name="ปกติ 8 2 4 6 3 2 2" xfId="12128" xr:uid="{00000000-0005-0000-0000-0000004E0000}"/>
    <cellStyle name="ปกติ 8 2 4 6 3 2 2 2" xfId="20086" xr:uid="{00000000-0005-0000-0000-0000014E0000}"/>
    <cellStyle name="ปกติ 8 2 4 6 3 2 3" xfId="15677" xr:uid="{00000000-0005-0000-0000-0000024E0000}"/>
    <cellStyle name="ปกติ 8 2 4 6 3 3" xfId="9158" xr:uid="{00000000-0005-0000-0000-0000034E0000}"/>
    <cellStyle name="ปกติ 8 2 4 6 3 3 2" xfId="17574" xr:uid="{00000000-0005-0000-0000-0000044E0000}"/>
    <cellStyle name="ปกติ 8 2 4 6 3 4" xfId="10270" xr:uid="{00000000-0005-0000-0000-0000054E0000}"/>
    <cellStyle name="ปกติ 8 2 4 6 3 4 2" xfId="18248" xr:uid="{00000000-0005-0000-0000-0000064E0000}"/>
    <cellStyle name="ปกติ 8 2 4 6 3 5" xfId="13835" xr:uid="{00000000-0005-0000-0000-0000074E0000}"/>
    <cellStyle name="ปกติ 8 2 4 6 4" xfId="7614" xr:uid="{00000000-0005-0000-0000-0000084E0000}"/>
    <cellStyle name="ปกติ 8 2 4 6 4 2" xfId="13067" xr:uid="{00000000-0005-0000-0000-0000094E0000}"/>
    <cellStyle name="ปกติ 8 2 4 6 4 2 2" xfId="21018" xr:uid="{00000000-0005-0000-0000-00000A4E0000}"/>
    <cellStyle name="ปกติ 8 2 4 6 4 3" xfId="16611" xr:uid="{00000000-0005-0000-0000-00000B4E0000}"/>
    <cellStyle name="ปกติ 8 2 4 6 5" xfId="5149" xr:uid="{00000000-0005-0000-0000-00000C4E0000}"/>
    <cellStyle name="ปกติ 8 2 4 6 5 2" xfId="11186" xr:uid="{00000000-0005-0000-0000-00000D4E0000}"/>
    <cellStyle name="ปกติ 8 2 4 6 5 2 2" xfId="19154" xr:uid="{00000000-0005-0000-0000-00000E4E0000}"/>
    <cellStyle name="ปกติ 8 2 4 6 5 3" xfId="14745" xr:uid="{00000000-0005-0000-0000-00000F4E0000}"/>
    <cellStyle name="ปกติ 8 2 4 6 6" xfId="22023" xr:uid="{00000000-0005-0000-0000-0000104E0000}"/>
    <cellStyle name="ปกติ 8 2 4 7" xfId="3889" xr:uid="{00000000-0005-0000-0000-0000114E0000}"/>
    <cellStyle name="ปกติ 8 2 4 7 2" xfId="3890" xr:uid="{00000000-0005-0000-0000-0000124E0000}"/>
    <cellStyle name="ปกติ 8 2 4 7 2 2" xfId="6176" xr:uid="{00000000-0005-0000-0000-0000134E0000}"/>
    <cellStyle name="ปกติ 8 2 4 7 2 2 2" xfId="12130" xr:uid="{00000000-0005-0000-0000-0000144E0000}"/>
    <cellStyle name="ปกติ 8 2 4 7 2 2 2 2" xfId="20088" xr:uid="{00000000-0005-0000-0000-0000154E0000}"/>
    <cellStyle name="ปกติ 8 2 4 7 2 2 3" xfId="15679" xr:uid="{00000000-0005-0000-0000-0000164E0000}"/>
    <cellStyle name="ปกติ 8 2 4 7 2 3" xfId="9159" xr:uid="{00000000-0005-0000-0000-0000174E0000}"/>
    <cellStyle name="ปกติ 8 2 4 7 2 3 2" xfId="17575" xr:uid="{00000000-0005-0000-0000-0000184E0000}"/>
    <cellStyle name="ปกติ 8 2 4 7 2 4" xfId="10271" xr:uid="{00000000-0005-0000-0000-0000194E0000}"/>
    <cellStyle name="ปกติ 8 2 4 7 2 4 2" xfId="18249" xr:uid="{00000000-0005-0000-0000-00001A4E0000}"/>
    <cellStyle name="ปกติ 8 2 4 7 2 5" xfId="13836" xr:uid="{00000000-0005-0000-0000-00001B4E0000}"/>
    <cellStyle name="ปกติ 8 2 4 7 3" xfId="7616" xr:uid="{00000000-0005-0000-0000-00001C4E0000}"/>
    <cellStyle name="ปกติ 8 2 4 7 3 2" xfId="13069" xr:uid="{00000000-0005-0000-0000-00001D4E0000}"/>
    <cellStyle name="ปกติ 8 2 4 7 3 2 2" xfId="21020" xr:uid="{00000000-0005-0000-0000-00001E4E0000}"/>
    <cellStyle name="ปกติ 8 2 4 7 3 3" xfId="16613" xr:uid="{00000000-0005-0000-0000-00001F4E0000}"/>
    <cellStyle name="ปกติ 8 2 4 7 4" xfId="5151" xr:uid="{00000000-0005-0000-0000-0000204E0000}"/>
    <cellStyle name="ปกติ 8 2 4 7 4 2" xfId="11188" xr:uid="{00000000-0005-0000-0000-0000214E0000}"/>
    <cellStyle name="ปกติ 8 2 4 7 4 2 2" xfId="19156" xr:uid="{00000000-0005-0000-0000-0000224E0000}"/>
    <cellStyle name="ปกติ 8 2 4 7 4 3" xfId="14747" xr:uid="{00000000-0005-0000-0000-0000234E0000}"/>
    <cellStyle name="ปกติ 8 2 4 7 5" xfId="22025" xr:uid="{00000000-0005-0000-0000-0000244E0000}"/>
    <cellStyle name="ปกติ 8 2 4 8" xfId="3891" xr:uid="{00000000-0005-0000-0000-0000254E0000}"/>
    <cellStyle name="ปกติ 8 2 4 8 2" xfId="6159" xr:uid="{00000000-0005-0000-0000-0000264E0000}"/>
    <cellStyle name="ปกติ 8 2 4 8 2 2" xfId="12113" xr:uid="{00000000-0005-0000-0000-0000274E0000}"/>
    <cellStyle name="ปกติ 8 2 4 8 2 2 2" xfId="20071" xr:uid="{00000000-0005-0000-0000-0000284E0000}"/>
    <cellStyle name="ปกติ 8 2 4 8 2 3" xfId="15662" xr:uid="{00000000-0005-0000-0000-0000294E0000}"/>
    <cellStyle name="ปกติ 8 2 4 8 3" xfId="9160" xr:uid="{00000000-0005-0000-0000-00002A4E0000}"/>
    <cellStyle name="ปกติ 8 2 4 8 3 2" xfId="17576" xr:uid="{00000000-0005-0000-0000-00002B4E0000}"/>
    <cellStyle name="ปกติ 8 2 4 8 4" xfId="10272" xr:uid="{00000000-0005-0000-0000-00002C4E0000}"/>
    <cellStyle name="ปกติ 8 2 4 8 4 2" xfId="18250" xr:uid="{00000000-0005-0000-0000-00002D4E0000}"/>
    <cellStyle name="ปกติ 8 2 4 8 5" xfId="13837" xr:uid="{00000000-0005-0000-0000-00002E4E0000}"/>
    <cellStyle name="ปกติ 8 2 4 9" xfId="7599" xr:uid="{00000000-0005-0000-0000-00002F4E0000}"/>
    <cellStyle name="ปกติ 8 2 4 9 2" xfId="13052" xr:uid="{00000000-0005-0000-0000-0000304E0000}"/>
    <cellStyle name="ปกติ 8 2 4 9 2 2" xfId="21003" xr:uid="{00000000-0005-0000-0000-0000314E0000}"/>
    <cellStyle name="ปกติ 8 2 4 9 3" xfId="16596" xr:uid="{00000000-0005-0000-0000-0000324E0000}"/>
    <cellStyle name="ปกติ 8 2 5" xfId="3892" xr:uid="{00000000-0005-0000-0000-0000334E0000}"/>
    <cellStyle name="ปกติ 8 2 5 10" xfId="5152" xr:uid="{00000000-0005-0000-0000-0000344E0000}"/>
    <cellStyle name="ปกติ 8 2 5 10 2" xfId="11189" xr:uid="{00000000-0005-0000-0000-0000354E0000}"/>
    <cellStyle name="ปกติ 8 2 5 10 2 2" xfId="19157" xr:uid="{00000000-0005-0000-0000-0000364E0000}"/>
    <cellStyle name="ปกติ 8 2 5 10 3" xfId="14748" xr:uid="{00000000-0005-0000-0000-0000374E0000}"/>
    <cellStyle name="ปกติ 8 2 5 11" xfId="22026" xr:uid="{00000000-0005-0000-0000-0000384E0000}"/>
    <cellStyle name="ปกติ 8 2 5 2" xfId="3893" xr:uid="{00000000-0005-0000-0000-0000394E0000}"/>
    <cellStyle name="ปกติ 8 2 5 2 2" xfId="3894" xr:uid="{00000000-0005-0000-0000-00003A4E0000}"/>
    <cellStyle name="ปกติ 8 2 5 2 2 2" xfId="3895" xr:uid="{00000000-0005-0000-0000-00003B4E0000}"/>
    <cellStyle name="ปกติ 8 2 5 2 2 2 2" xfId="3896" xr:uid="{00000000-0005-0000-0000-00003C4E0000}"/>
    <cellStyle name="ปกติ 8 2 5 2 2 2 2 2" xfId="6180" xr:uid="{00000000-0005-0000-0000-00003D4E0000}"/>
    <cellStyle name="ปกติ 8 2 5 2 2 2 2 2 2" xfId="12134" xr:uid="{00000000-0005-0000-0000-00003E4E0000}"/>
    <cellStyle name="ปกติ 8 2 5 2 2 2 2 2 2 2" xfId="20092" xr:uid="{00000000-0005-0000-0000-00003F4E0000}"/>
    <cellStyle name="ปกติ 8 2 5 2 2 2 2 2 3" xfId="15683" xr:uid="{00000000-0005-0000-0000-0000404E0000}"/>
    <cellStyle name="ปกติ 8 2 5 2 2 2 2 3" xfId="9161" xr:uid="{00000000-0005-0000-0000-0000414E0000}"/>
    <cellStyle name="ปกติ 8 2 5 2 2 2 2 3 2" xfId="17577" xr:uid="{00000000-0005-0000-0000-0000424E0000}"/>
    <cellStyle name="ปกติ 8 2 5 2 2 2 2 4" xfId="10273" xr:uid="{00000000-0005-0000-0000-0000434E0000}"/>
    <cellStyle name="ปกติ 8 2 5 2 2 2 2 4 2" xfId="18251" xr:uid="{00000000-0005-0000-0000-0000444E0000}"/>
    <cellStyle name="ปกติ 8 2 5 2 2 2 2 5" xfId="13838" xr:uid="{00000000-0005-0000-0000-0000454E0000}"/>
    <cellStyle name="ปกติ 8 2 5 2 2 2 3" xfId="7620" xr:uid="{00000000-0005-0000-0000-0000464E0000}"/>
    <cellStyle name="ปกติ 8 2 5 2 2 2 3 2" xfId="13073" xr:uid="{00000000-0005-0000-0000-0000474E0000}"/>
    <cellStyle name="ปกติ 8 2 5 2 2 2 3 2 2" xfId="21024" xr:uid="{00000000-0005-0000-0000-0000484E0000}"/>
    <cellStyle name="ปกติ 8 2 5 2 2 2 3 3" xfId="16617" xr:uid="{00000000-0005-0000-0000-0000494E0000}"/>
    <cellStyle name="ปกติ 8 2 5 2 2 2 4" xfId="5155" xr:uid="{00000000-0005-0000-0000-00004A4E0000}"/>
    <cellStyle name="ปกติ 8 2 5 2 2 2 4 2" xfId="11192" xr:uid="{00000000-0005-0000-0000-00004B4E0000}"/>
    <cellStyle name="ปกติ 8 2 5 2 2 2 4 2 2" xfId="19160" xr:uid="{00000000-0005-0000-0000-00004C4E0000}"/>
    <cellStyle name="ปกติ 8 2 5 2 2 2 4 3" xfId="14751" xr:uid="{00000000-0005-0000-0000-00004D4E0000}"/>
    <cellStyle name="ปกติ 8 2 5 2 2 2 5" xfId="22029" xr:uid="{00000000-0005-0000-0000-00004E4E0000}"/>
    <cellStyle name="ปกติ 8 2 5 2 2 3" xfId="3897" xr:uid="{00000000-0005-0000-0000-00004F4E0000}"/>
    <cellStyle name="ปกติ 8 2 5 2 2 3 2" xfId="6179" xr:uid="{00000000-0005-0000-0000-0000504E0000}"/>
    <cellStyle name="ปกติ 8 2 5 2 2 3 2 2" xfId="12133" xr:uid="{00000000-0005-0000-0000-0000514E0000}"/>
    <cellStyle name="ปกติ 8 2 5 2 2 3 2 2 2" xfId="20091" xr:uid="{00000000-0005-0000-0000-0000524E0000}"/>
    <cellStyle name="ปกติ 8 2 5 2 2 3 2 3" xfId="15682" xr:uid="{00000000-0005-0000-0000-0000534E0000}"/>
    <cellStyle name="ปกติ 8 2 5 2 2 3 3" xfId="9162" xr:uid="{00000000-0005-0000-0000-0000544E0000}"/>
    <cellStyle name="ปกติ 8 2 5 2 2 3 3 2" xfId="17578" xr:uid="{00000000-0005-0000-0000-0000554E0000}"/>
    <cellStyle name="ปกติ 8 2 5 2 2 3 4" xfId="10274" xr:uid="{00000000-0005-0000-0000-0000564E0000}"/>
    <cellStyle name="ปกติ 8 2 5 2 2 3 4 2" xfId="18252" xr:uid="{00000000-0005-0000-0000-0000574E0000}"/>
    <cellStyle name="ปกติ 8 2 5 2 2 3 5" xfId="13839" xr:uid="{00000000-0005-0000-0000-0000584E0000}"/>
    <cellStyle name="ปกติ 8 2 5 2 2 4" xfId="7619" xr:uid="{00000000-0005-0000-0000-0000594E0000}"/>
    <cellStyle name="ปกติ 8 2 5 2 2 4 2" xfId="13072" xr:uid="{00000000-0005-0000-0000-00005A4E0000}"/>
    <cellStyle name="ปกติ 8 2 5 2 2 4 2 2" xfId="21023" xr:uid="{00000000-0005-0000-0000-00005B4E0000}"/>
    <cellStyle name="ปกติ 8 2 5 2 2 4 3" xfId="16616" xr:uid="{00000000-0005-0000-0000-00005C4E0000}"/>
    <cellStyle name="ปกติ 8 2 5 2 2 5" xfId="5154" xr:uid="{00000000-0005-0000-0000-00005D4E0000}"/>
    <cellStyle name="ปกติ 8 2 5 2 2 5 2" xfId="11191" xr:uid="{00000000-0005-0000-0000-00005E4E0000}"/>
    <cellStyle name="ปกติ 8 2 5 2 2 5 2 2" xfId="19159" xr:uid="{00000000-0005-0000-0000-00005F4E0000}"/>
    <cellStyle name="ปกติ 8 2 5 2 2 5 3" xfId="14750" xr:uid="{00000000-0005-0000-0000-0000604E0000}"/>
    <cellStyle name="ปกติ 8 2 5 2 2 6" xfId="22028" xr:uid="{00000000-0005-0000-0000-0000614E0000}"/>
    <cellStyle name="ปกติ 8 2 5 2 3" xfId="3898" xr:uid="{00000000-0005-0000-0000-0000624E0000}"/>
    <cellStyle name="ปกติ 8 2 5 2 3 2" xfId="3899" xr:uid="{00000000-0005-0000-0000-0000634E0000}"/>
    <cellStyle name="ปกติ 8 2 5 2 3 2 2" xfId="6181" xr:uid="{00000000-0005-0000-0000-0000644E0000}"/>
    <cellStyle name="ปกติ 8 2 5 2 3 2 2 2" xfId="12135" xr:uid="{00000000-0005-0000-0000-0000654E0000}"/>
    <cellStyle name="ปกติ 8 2 5 2 3 2 2 2 2" xfId="20093" xr:uid="{00000000-0005-0000-0000-0000664E0000}"/>
    <cellStyle name="ปกติ 8 2 5 2 3 2 2 3" xfId="15684" xr:uid="{00000000-0005-0000-0000-0000674E0000}"/>
    <cellStyle name="ปกติ 8 2 5 2 3 2 3" xfId="9163" xr:uid="{00000000-0005-0000-0000-0000684E0000}"/>
    <cellStyle name="ปกติ 8 2 5 2 3 2 3 2" xfId="17579" xr:uid="{00000000-0005-0000-0000-0000694E0000}"/>
    <cellStyle name="ปกติ 8 2 5 2 3 2 4" xfId="10275" xr:uid="{00000000-0005-0000-0000-00006A4E0000}"/>
    <cellStyle name="ปกติ 8 2 5 2 3 2 4 2" xfId="18253" xr:uid="{00000000-0005-0000-0000-00006B4E0000}"/>
    <cellStyle name="ปกติ 8 2 5 2 3 2 5" xfId="13840" xr:uid="{00000000-0005-0000-0000-00006C4E0000}"/>
    <cellStyle name="ปกติ 8 2 5 2 3 3" xfId="7621" xr:uid="{00000000-0005-0000-0000-00006D4E0000}"/>
    <cellStyle name="ปกติ 8 2 5 2 3 3 2" xfId="13074" xr:uid="{00000000-0005-0000-0000-00006E4E0000}"/>
    <cellStyle name="ปกติ 8 2 5 2 3 3 2 2" xfId="21025" xr:uid="{00000000-0005-0000-0000-00006F4E0000}"/>
    <cellStyle name="ปกติ 8 2 5 2 3 3 3" xfId="16618" xr:uid="{00000000-0005-0000-0000-0000704E0000}"/>
    <cellStyle name="ปกติ 8 2 5 2 3 4" xfId="5156" xr:uid="{00000000-0005-0000-0000-0000714E0000}"/>
    <cellStyle name="ปกติ 8 2 5 2 3 4 2" xfId="11193" xr:uid="{00000000-0005-0000-0000-0000724E0000}"/>
    <cellStyle name="ปกติ 8 2 5 2 3 4 2 2" xfId="19161" xr:uid="{00000000-0005-0000-0000-0000734E0000}"/>
    <cellStyle name="ปกติ 8 2 5 2 3 4 3" xfId="14752" xr:uid="{00000000-0005-0000-0000-0000744E0000}"/>
    <cellStyle name="ปกติ 8 2 5 2 3 5" xfId="22030" xr:uid="{00000000-0005-0000-0000-0000754E0000}"/>
    <cellStyle name="ปกติ 8 2 5 2 4" xfId="3900" xr:uid="{00000000-0005-0000-0000-0000764E0000}"/>
    <cellStyle name="ปกติ 8 2 5 2 4 2" xfId="6178" xr:uid="{00000000-0005-0000-0000-0000774E0000}"/>
    <cellStyle name="ปกติ 8 2 5 2 4 2 2" xfId="12132" xr:uid="{00000000-0005-0000-0000-0000784E0000}"/>
    <cellStyle name="ปกติ 8 2 5 2 4 2 2 2" xfId="20090" xr:uid="{00000000-0005-0000-0000-0000794E0000}"/>
    <cellStyle name="ปกติ 8 2 5 2 4 2 3" xfId="15681" xr:uid="{00000000-0005-0000-0000-00007A4E0000}"/>
    <cellStyle name="ปกติ 8 2 5 2 4 3" xfId="9164" xr:uid="{00000000-0005-0000-0000-00007B4E0000}"/>
    <cellStyle name="ปกติ 8 2 5 2 4 3 2" xfId="17580" xr:uid="{00000000-0005-0000-0000-00007C4E0000}"/>
    <cellStyle name="ปกติ 8 2 5 2 4 4" xfId="10276" xr:uid="{00000000-0005-0000-0000-00007D4E0000}"/>
    <cellStyle name="ปกติ 8 2 5 2 4 4 2" xfId="18254" xr:uid="{00000000-0005-0000-0000-00007E4E0000}"/>
    <cellStyle name="ปกติ 8 2 5 2 4 5" xfId="13841" xr:uid="{00000000-0005-0000-0000-00007F4E0000}"/>
    <cellStyle name="ปกติ 8 2 5 2 5" xfId="7618" xr:uid="{00000000-0005-0000-0000-0000804E0000}"/>
    <cellStyle name="ปกติ 8 2 5 2 5 2" xfId="13071" xr:uid="{00000000-0005-0000-0000-0000814E0000}"/>
    <cellStyle name="ปกติ 8 2 5 2 5 2 2" xfId="21022" xr:uid="{00000000-0005-0000-0000-0000824E0000}"/>
    <cellStyle name="ปกติ 8 2 5 2 5 3" xfId="16615" xr:uid="{00000000-0005-0000-0000-0000834E0000}"/>
    <cellStyle name="ปกติ 8 2 5 2 6" xfId="5153" xr:uid="{00000000-0005-0000-0000-0000844E0000}"/>
    <cellStyle name="ปกติ 8 2 5 2 6 2" xfId="11190" xr:uid="{00000000-0005-0000-0000-0000854E0000}"/>
    <cellStyle name="ปกติ 8 2 5 2 6 2 2" xfId="19158" xr:uid="{00000000-0005-0000-0000-0000864E0000}"/>
    <cellStyle name="ปกติ 8 2 5 2 6 3" xfId="14749" xr:uid="{00000000-0005-0000-0000-0000874E0000}"/>
    <cellStyle name="ปกติ 8 2 5 2 7" xfId="22027" xr:uid="{00000000-0005-0000-0000-0000884E0000}"/>
    <cellStyle name="ปกติ 8 2 5 3" xfId="3901" xr:uid="{00000000-0005-0000-0000-0000894E0000}"/>
    <cellStyle name="ปกติ 8 2 5 3 2" xfId="3902" xr:uid="{00000000-0005-0000-0000-00008A4E0000}"/>
    <cellStyle name="ปกติ 8 2 5 3 2 2" xfId="3903" xr:uid="{00000000-0005-0000-0000-00008B4E0000}"/>
    <cellStyle name="ปกติ 8 2 5 3 2 2 2" xfId="3904" xr:uid="{00000000-0005-0000-0000-00008C4E0000}"/>
    <cellStyle name="ปกติ 8 2 5 3 2 2 2 2" xfId="6184" xr:uid="{00000000-0005-0000-0000-00008D4E0000}"/>
    <cellStyle name="ปกติ 8 2 5 3 2 2 2 2 2" xfId="12138" xr:uid="{00000000-0005-0000-0000-00008E4E0000}"/>
    <cellStyle name="ปกติ 8 2 5 3 2 2 2 2 2 2" xfId="20096" xr:uid="{00000000-0005-0000-0000-00008F4E0000}"/>
    <cellStyle name="ปกติ 8 2 5 3 2 2 2 2 3" xfId="15687" xr:uid="{00000000-0005-0000-0000-0000904E0000}"/>
    <cellStyle name="ปกติ 8 2 5 3 2 2 2 3" xfId="9165" xr:uid="{00000000-0005-0000-0000-0000914E0000}"/>
    <cellStyle name="ปกติ 8 2 5 3 2 2 2 3 2" xfId="17581" xr:uid="{00000000-0005-0000-0000-0000924E0000}"/>
    <cellStyle name="ปกติ 8 2 5 3 2 2 2 4" xfId="10277" xr:uid="{00000000-0005-0000-0000-0000934E0000}"/>
    <cellStyle name="ปกติ 8 2 5 3 2 2 2 4 2" xfId="18255" xr:uid="{00000000-0005-0000-0000-0000944E0000}"/>
    <cellStyle name="ปกติ 8 2 5 3 2 2 2 5" xfId="13842" xr:uid="{00000000-0005-0000-0000-0000954E0000}"/>
    <cellStyle name="ปกติ 8 2 5 3 2 2 3" xfId="7624" xr:uid="{00000000-0005-0000-0000-0000964E0000}"/>
    <cellStyle name="ปกติ 8 2 5 3 2 2 3 2" xfId="13077" xr:uid="{00000000-0005-0000-0000-0000974E0000}"/>
    <cellStyle name="ปกติ 8 2 5 3 2 2 3 2 2" xfId="21028" xr:uid="{00000000-0005-0000-0000-0000984E0000}"/>
    <cellStyle name="ปกติ 8 2 5 3 2 2 3 3" xfId="16621" xr:uid="{00000000-0005-0000-0000-0000994E0000}"/>
    <cellStyle name="ปกติ 8 2 5 3 2 2 4" xfId="5159" xr:uid="{00000000-0005-0000-0000-00009A4E0000}"/>
    <cellStyle name="ปกติ 8 2 5 3 2 2 4 2" xfId="11196" xr:uid="{00000000-0005-0000-0000-00009B4E0000}"/>
    <cellStyle name="ปกติ 8 2 5 3 2 2 4 2 2" xfId="19164" xr:uid="{00000000-0005-0000-0000-00009C4E0000}"/>
    <cellStyle name="ปกติ 8 2 5 3 2 2 4 3" xfId="14755" xr:uid="{00000000-0005-0000-0000-00009D4E0000}"/>
    <cellStyle name="ปกติ 8 2 5 3 2 2 5" xfId="22033" xr:uid="{00000000-0005-0000-0000-00009E4E0000}"/>
    <cellStyle name="ปกติ 8 2 5 3 2 3" xfId="3905" xr:uid="{00000000-0005-0000-0000-00009F4E0000}"/>
    <cellStyle name="ปกติ 8 2 5 3 2 3 2" xfId="6183" xr:uid="{00000000-0005-0000-0000-0000A04E0000}"/>
    <cellStyle name="ปกติ 8 2 5 3 2 3 2 2" xfId="12137" xr:uid="{00000000-0005-0000-0000-0000A14E0000}"/>
    <cellStyle name="ปกติ 8 2 5 3 2 3 2 2 2" xfId="20095" xr:uid="{00000000-0005-0000-0000-0000A24E0000}"/>
    <cellStyle name="ปกติ 8 2 5 3 2 3 2 3" xfId="15686" xr:uid="{00000000-0005-0000-0000-0000A34E0000}"/>
    <cellStyle name="ปกติ 8 2 5 3 2 3 3" xfId="9166" xr:uid="{00000000-0005-0000-0000-0000A44E0000}"/>
    <cellStyle name="ปกติ 8 2 5 3 2 3 3 2" xfId="17582" xr:uid="{00000000-0005-0000-0000-0000A54E0000}"/>
    <cellStyle name="ปกติ 8 2 5 3 2 3 4" xfId="10278" xr:uid="{00000000-0005-0000-0000-0000A64E0000}"/>
    <cellStyle name="ปกติ 8 2 5 3 2 3 4 2" xfId="18256" xr:uid="{00000000-0005-0000-0000-0000A74E0000}"/>
    <cellStyle name="ปกติ 8 2 5 3 2 3 5" xfId="13843" xr:uid="{00000000-0005-0000-0000-0000A84E0000}"/>
    <cellStyle name="ปกติ 8 2 5 3 2 4" xfId="7623" xr:uid="{00000000-0005-0000-0000-0000A94E0000}"/>
    <cellStyle name="ปกติ 8 2 5 3 2 4 2" xfId="13076" xr:uid="{00000000-0005-0000-0000-0000AA4E0000}"/>
    <cellStyle name="ปกติ 8 2 5 3 2 4 2 2" xfId="21027" xr:uid="{00000000-0005-0000-0000-0000AB4E0000}"/>
    <cellStyle name="ปกติ 8 2 5 3 2 4 3" xfId="16620" xr:uid="{00000000-0005-0000-0000-0000AC4E0000}"/>
    <cellStyle name="ปกติ 8 2 5 3 2 5" xfId="5158" xr:uid="{00000000-0005-0000-0000-0000AD4E0000}"/>
    <cellStyle name="ปกติ 8 2 5 3 2 5 2" xfId="11195" xr:uid="{00000000-0005-0000-0000-0000AE4E0000}"/>
    <cellStyle name="ปกติ 8 2 5 3 2 5 2 2" xfId="19163" xr:uid="{00000000-0005-0000-0000-0000AF4E0000}"/>
    <cellStyle name="ปกติ 8 2 5 3 2 5 3" xfId="14754" xr:uid="{00000000-0005-0000-0000-0000B04E0000}"/>
    <cellStyle name="ปกติ 8 2 5 3 2 6" xfId="22032" xr:uid="{00000000-0005-0000-0000-0000B14E0000}"/>
    <cellStyle name="ปกติ 8 2 5 3 3" xfId="3906" xr:uid="{00000000-0005-0000-0000-0000B24E0000}"/>
    <cellStyle name="ปกติ 8 2 5 3 3 2" xfId="3907" xr:uid="{00000000-0005-0000-0000-0000B34E0000}"/>
    <cellStyle name="ปกติ 8 2 5 3 3 2 2" xfId="6185" xr:uid="{00000000-0005-0000-0000-0000B44E0000}"/>
    <cellStyle name="ปกติ 8 2 5 3 3 2 2 2" xfId="12139" xr:uid="{00000000-0005-0000-0000-0000B54E0000}"/>
    <cellStyle name="ปกติ 8 2 5 3 3 2 2 2 2" xfId="20097" xr:uid="{00000000-0005-0000-0000-0000B64E0000}"/>
    <cellStyle name="ปกติ 8 2 5 3 3 2 2 3" xfId="15688" xr:uid="{00000000-0005-0000-0000-0000B74E0000}"/>
    <cellStyle name="ปกติ 8 2 5 3 3 2 3" xfId="9167" xr:uid="{00000000-0005-0000-0000-0000B84E0000}"/>
    <cellStyle name="ปกติ 8 2 5 3 3 2 3 2" xfId="17583" xr:uid="{00000000-0005-0000-0000-0000B94E0000}"/>
    <cellStyle name="ปกติ 8 2 5 3 3 2 4" xfId="10279" xr:uid="{00000000-0005-0000-0000-0000BA4E0000}"/>
    <cellStyle name="ปกติ 8 2 5 3 3 2 4 2" xfId="18257" xr:uid="{00000000-0005-0000-0000-0000BB4E0000}"/>
    <cellStyle name="ปกติ 8 2 5 3 3 2 5" xfId="13844" xr:uid="{00000000-0005-0000-0000-0000BC4E0000}"/>
    <cellStyle name="ปกติ 8 2 5 3 3 3" xfId="7625" xr:uid="{00000000-0005-0000-0000-0000BD4E0000}"/>
    <cellStyle name="ปกติ 8 2 5 3 3 3 2" xfId="13078" xr:uid="{00000000-0005-0000-0000-0000BE4E0000}"/>
    <cellStyle name="ปกติ 8 2 5 3 3 3 2 2" xfId="21029" xr:uid="{00000000-0005-0000-0000-0000BF4E0000}"/>
    <cellStyle name="ปกติ 8 2 5 3 3 3 3" xfId="16622" xr:uid="{00000000-0005-0000-0000-0000C04E0000}"/>
    <cellStyle name="ปกติ 8 2 5 3 3 4" xfId="5160" xr:uid="{00000000-0005-0000-0000-0000C14E0000}"/>
    <cellStyle name="ปกติ 8 2 5 3 3 4 2" xfId="11197" xr:uid="{00000000-0005-0000-0000-0000C24E0000}"/>
    <cellStyle name="ปกติ 8 2 5 3 3 4 2 2" xfId="19165" xr:uid="{00000000-0005-0000-0000-0000C34E0000}"/>
    <cellStyle name="ปกติ 8 2 5 3 3 4 3" xfId="14756" xr:uid="{00000000-0005-0000-0000-0000C44E0000}"/>
    <cellStyle name="ปกติ 8 2 5 3 3 5" xfId="22034" xr:uid="{00000000-0005-0000-0000-0000C54E0000}"/>
    <cellStyle name="ปกติ 8 2 5 3 4" xfId="3908" xr:uid="{00000000-0005-0000-0000-0000C64E0000}"/>
    <cellStyle name="ปกติ 8 2 5 3 4 2" xfId="6182" xr:uid="{00000000-0005-0000-0000-0000C74E0000}"/>
    <cellStyle name="ปกติ 8 2 5 3 4 2 2" xfId="12136" xr:uid="{00000000-0005-0000-0000-0000C84E0000}"/>
    <cellStyle name="ปกติ 8 2 5 3 4 2 2 2" xfId="20094" xr:uid="{00000000-0005-0000-0000-0000C94E0000}"/>
    <cellStyle name="ปกติ 8 2 5 3 4 2 3" xfId="15685" xr:uid="{00000000-0005-0000-0000-0000CA4E0000}"/>
    <cellStyle name="ปกติ 8 2 5 3 4 3" xfId="9168" xr:uid="{00000000-0005-0000-0000-0000CB4E0000}"/>
    <cellStyle name="ปกติ 8 2 5 3 4 3 2" xfId="17584" xr:uid="{00000000-0005-0000-0000-0000CC4E0000}"/>
    <cellStyle name="ปกติ 8 2 5 3 4 4" xfId="10280" xr:uid="{00000000-0005-0000-0000-0000CD4E0000}"/>
    <cellStyle name="ปกติ 8 2 5 3 4 4 2" xfId="18258" xr:uid="{00000000-0005-0000-0000-0000CE4E0000}"/>
    <cellStyle name="ปกติ 8 2 5 3 4 5" xfId="13845" xr:uid="{00000000-0005-0000-0000-0000CF4E0000}"/>
    <cellStyle name="ปกติ 8 2 5 3 5" xfId="7622" xr:uid="{00000000-0005-0000-0000-0000D04E0000}"/>
    <cellStyle name="ปกติ 8 2 5 3 5 2" xfId="13075" xr:uid="{00000000-0005-0000-0000-0000D14E0000}"/>
    <cellStyle name="ปกติ 8 2 5 3 5 2 2" xfId="21026" xr:uid="{00000000-0005-0000-0000-0000D24E0000}"/>
    <cellStyle name="ปกติ 8 2 5 3 5 3" xfId="16619" xr:uid="{00000000-0005-0000-0000-0000D34E0000}"/>
    <cellStyle name="ปกติ 8 2 5 3 6" xfId="5157" xr:uid="{00000000-0005-0000-0000-0000D44E0000}"/>
    <cellStyle name="ปกติ 8 2 5 3 6 2" xfId="11194" xr:uid="{00000000-0005-0000-0000-0000D54E0000}"/>
    <cellStyle name="ปกติ 8 2 5 3 6 2 2" xfId="19162" xr:uid="{00000000-0005-0000-0000-0000D64E0000}"/>
    <cellStyle name="ปกติ 8 2 5 3 6 3" xfId="14753" xr:uid="{00000000-0005-0000-0000-0000D74E0000}"/>
    <cellStyle name="ปกติ 8 2 5 3 7" xfId="22031" xr:uid="{00000000-0005-0000-0000-0000D84E0000}"/>
    <cellStyle name="ปกติ 8 2 5 4" xfId="3909" xr:uid="{00000000-0005-0000-0000-0000D94E0000}"/>
    <cellStyle name="ปกติ 8 2 5 4 2" xfId="3910" xr:uid="{00000000-0005-0000-0000-0000DA4E0000}"/>
    <cellStyle name="ปกติ 8 2 5 4 2 2" xfId="3911" xr:uid="{00000000-0005-0000-0000-0000DB4E0000}"/>
    <cellStyle name="ปกติ 8 2 5 4 2 2 2" xfId="3912" xr:uid="{00000000-0005-0000-0000-0000DC4E0000}"/>
    <cellStyle name="ปกติ 8 2 5 4 2 2 2 2" xfId="6188" xr:uid="{00000000-0005-0000-0000-0000DD4E0000}"/>
    <cellStyle name="ปกติ 8 2 5 4 2 2 2 2 2" xfId="12142" xr:uid="{00000000-0005-0000-0000-0000DE4E0000}"/>
    <cellStyle name="ปกติ 8 2 5 4 2 2 2 2 2 2" xfId="20100" xr:uid="{00000000-0005-0000-0000-0000DF4E0000}"/>
    <cellStyle name="ปกติ 8 2 5 4 2 2 2 2 3" xfId="15691" xr:uid="{00000000-0005-0000-0000-0000E04E0000}"/>
    <cellStyle name="ปกติ 8 2 5 4 2 2 2 3" xfId="9169" xr:uid="{00000000-0005-0000-0000-0000E14E0000}"/>
    <cellStyle name="ปกติ 8 2 5 4 2 2 2 3 2" xfId="17585" xr:uid="{00000000-0005-0000-0000-0000E24E0000}"/>
    <cellStyle name="ปกติ 8 2 5 4 2 2 2 4" xfId="10281" xr:uid="{00000000-0005-0000-0000-0000E34E0000}"/>
    <cellStyle name="ปกติ 8 2 5 4 2 2 2 4 2" xfId="18259" xr:uid="{00000000-0005-0000-0000-0000E44E0000}"/>
    <cellStyle name="ปกติ 8 2 5 4 2 2 2 5" xfId="13846" xr:uid="{00000000-0005-0000-0000-0000E54E0000}"/>
    <cellStyle name="ปกติ 8 2 5 4 2 2 3" xfId="7628" xr:uid="{00000000-0005-0000-0000-0000E64E0000}"/>
    <cellStyle name="ปกติ 8 2 5 4 2 2 3 2" xfId="13081" xr:uid="{00000000-0005-0000-0000-0000E74E0000}"/>
    <cellStyle name="ปกติ 8 2 5 4 2 2 3 2 2" xfId="21032" xr:uid="{00000000-0005-0000-0000-0000E84E0000}"/>
    <cellStyle name="ปกติ 8 2 5 4 2 2 3 3" xfId="16625" xr:uid="{00000000-0005-0000-0000-0000E94E0000}"/>
    <cellStyle name="ปกติ 8 2 5 4 2 2 4" xfId="5163" xr:uid="{00000000-0005-0000-0000-0000EA4E0000}"/>
    <cellStyle name="ปกติ 8 2 5 4 2 2 4 2" xfId="11200" xr:uid="{00000000-0005-0000-0000-0000EB4E0000}"/>
    <cellStyle name="ปกติ 8 2 5 4 2 2 4 2 2" xfId="19168" xr:uid="{00000000-0005-0000-0000-0000EC4E0000}"/>
    <cellStyle name="ปกติ 8 2 5 4 2 2 4 3" xfId="14759" xr:uid="{00000000-0005-0000-0000-0000ED4E0000}"/>
    <cellStyle name="ปกติ 8 2 5 4 2 2 5" xfId="22037" xr:uid="{00000000-0005-0000-0000-0000EE4E0000}"/>
    <cellStyle name="ปกติ 8 2 5 4 2 3" xfId="3913" xr:uid="{00000000-0005-0000-0000-0000EF4E0000}"/>
    <cellStyle name="ปกติ 8 2 5 4 2 3 2" xfId="6187" xr:uid="{00000000-0005-0000-0000-0000F04E0000}"/>
    <cellStyle name="ปกติ 8 2 5 4 2 3 2 2" xfId="12141" xr:uid="{00000000-0005-0000-0000-0000F14E0000}"/>
    <cellStyle name="ปกติ 8 2 5 4 2 3 2 2 2" xfId="20099" xr:uid="{00000000-0005-0000-0000-0000F24E0000}"/>
    <cellStyle name="ปกติ 8 2 5 4 2 3 2 3" xfId="15690" xr:uid="{00000000-0005-0000-0000-0000F34E0000}"/>
    <cellStyle name="ปกติ 8 2 5 4 2 3 3" xfId="9170" xr:uid="{00000000-0005-0000-0000-0000F44E0000}"/>
    <cellStyle name="ปกติ 8 2 5 4 2 3 3 2" xfId="17586" xr:uid="{00000000-0005-0000-0000-0000F54E0000}"/>
    <cellStyle name="ปกติ 8 2 5 4 2 3 4" xfId="10282" xr:uid="{00000000-0005-0000-0000-0000F64E0000}"/>
    <cellStyle name="ปกติ 8 2 5 4 2 3 4 2" xfId="18260" xr:uid="{00000000-0005-0000-0000-0000F74E0000}"/>
    <cellStyle name="ปกติ 8 2 5 4 2 3 5" xfId="13847" xr:uid="{00000000-0005-0000-0000-0000F84E0000}"/>
    <cellStyle name="ปกติ 8 2 5 4 2 4" xfId="7627" xr:uid="{00000000-0005-0000-0000-0000F94E0000}"/>
    <cellStyle name="ปกติ 8 2 5 4 2 4 2" xfId="13080" xr:uid="{00000000-0005-0000-0000-0000FA4E0000}"/>
    <cellStyle name="ปกติ 8 2 5 4 2 4 2 2" xfId="21031" xr:uid="{00000000-0005-0000-0000-0000FB4E0000}"/>
    <cellStyle name="ปกติ 8 2 5 4 2 4 3" xfId="16624" xr:uid="{00000000-0005-0000-0000-0000FC4E0000}"/>
    <cellStyle name="ปกติ 8 2 5 4 2 5" xfId="5162" xr:uid="{00000000-0005-0000-0000-0000FD4E0000}"/>
    <cellStyle name="ปกติ 8 2 5 4 2 5 2" xfId="11199" xr:uid="{00000000-0005-0000-0000-0000FE4E0000}"/>
    <cellStyle name="ปกติ 8 2 5 4 2 5 2 2" xfId="19167" xr:uid="{00000000-0005-0000-0000-0000FF4E0000}"/>
    <cellStyle name="ปกติ 8 2 5 4 2 5 3" xfId="14758" xr:uid="{00000000-0005-0000-0000-0000004F0000}"/>
    <cellStyle name="ปกติ 8 2 5 4 2 6" xfId="22036" xr:uid="{00000000-0005-0000-0000-0000014F0000}"/>
    <cellStyle name="ปกติ 8 2 5 4 3" xfId="3914" xr:uid="{00000000-0005-0000-0000-0000024F0000}"/>
    <cellStyle name="ปกติ 8 2 5 4 3 2" xfId="3915" xr:uid="{00000000-0005-0000-0000-0000034F0000}"/>
    <cellStyle name="ปกติ 8 2 5 4 3 2 2" xfId="6189" xr:uid="{00000000-0005-0000-0000-0000044F0000}"/>
    <cellStyle name="ปกติ 8 2 5 4 3 2 2 2" xfId="12143" xr:uid="{00000000-0005-0000-0000-0000054F0000}"/>
    <cellStyle name="ปกติ 8 2 5 4 3 2 2 2 2" xfId="20101" xr:uid="{00000000-0005-0000-0000-0000064F0000}"/>
    <cellStyle name="ปกติ 8 2 5 4 3 2 2 3" xfId="15692" xr:uid="{00000000-0005-0000-0000-0000074F0000}"/>
    <cellStyle name="ปกติ 8 2 5 4 3 2 3" xfId="9171" xr:uid="{00000000-0005-0000-0000-0000084F0000}"/>
    <cellStyle name="ปกติ 8 2 5 4 3 2 3 2" xfId="17587" xr:uid="{00000000-0005-0000-0000-0000094F0000}"/>
    <cellStyle name="ปกติ 8 2 5 4 3 2 4" xfId="10283" xr:uid="{00000000-0005-0000-0000-00000A4F0000}"/>
    <cellStyle name="ปกติ 8 2 5 4 3 2 4 2" xfId="18261" xr:uid="{00000000-0005-0000-0000-00000B4F0000}"/>
    <cellStyle name="ปกติ 8 2 5 4 3 2 5" xfId="13848" xr:uid="{00000000-0005-0000-0000-00000C4F0000}"/>
    <cellStyle name="ปกติ 8 2 5 4 3 3" xfId="7629" xr:uid="{00000000-0005-0000-0000-00000D4F0000}"/>
    <cellStyle name="ปกติ 8 2 5 4 3 3 2" xfId="13082" xr:uid="{00000000-0005-0000-0000-00000E4F0000}"/>
    <cellStyle name="ปกติ 8 2 5 4 3 3 2 2" xfId="21033" xr:uid="{00000000-0005-0000-0000-00000F4F0000}"/>
    <cellStyle name="ปกติ 8 2 5 4 3 3 3" xfId="16626" xr:uid="{00000000-0005-0000-0000-0000104F0000}"/>
    <cellStyle name="ปกติ 8 2 5 4 3 4" xfId="5164" xr:uid="{00000000-0005-0000-0000-0000114F0000}"/>
    <cellStyle name="ปกติ 8 2 5 4 3 4 2" xfId="11201" xr:uid="{00000000-0005-0000-0000-0000124F0000}"/>
    <cellStyle name="ปกติ 8 2 5 4 3 4 2 2" xfId="19169" xr:uid="{00000000-0005-0000-0000-0000134F0000}"/>
    <cellStyle name="ปกติ 8 2 5 4 3 4 3" xfId="14760" xr:uid="{00000000-0005-0000-0000-0000144F0000}"/>
    <cellStyle name="ปกติ 8 2 5 4 3 5" xfId="22038" xr:uid="{00000000-0005-0000-0000-0000154F0000}"/>
    <cellStyle name="ปกติ 8 2 5 4 4" xfId="3916" xr:uid="{00000000-0005-0000-0000-0000164F0000}"/>
    <cellStyle name="ปกติ 8 2 5 4 4 2" xfId="6186" xr:uid="{00000000-0005-0000-0000-0000174F0000}"/>
    <cellStyle name="ปกติ 8 2 5 4 4 2 2" xfId="12140" xr:uid="{00000000-0005-0000-0000-0000184F0000}"/>
    <cellStyle name="ปกติ 8 2 5 4 4 2 2 2" xfId="20098" xr:uid="{00000000-0005-0000-0000-0000194F0000}"/>
    <cellStyle name="ปกติ 8 2 5 4 4 2 3" xfId="15689" xr:uid="{00000000-0005-0000-0000-00001A4F0000}"/>
    <cellStyle name="ปกติ 8 2 5 4 4 3" xfId="9172" xr:uid="{00000000-0005-0000-0000-00001B4F0000}"/>
    <cellStyle name="ปกติ 8 2 5 4 4 3 2" xfId="17588" xr:uid="{00000000-0005-0000-0000-00001C4F0000}"/>
    <cellStyle name="ปกติ 8 2 5 4 4 4" xfId="10284" xr:uid="{00000000-0005-0000-0000-00001D4F0000}"/>
    <cellStyle name="ปกติ 8 2 5 4 4 4 2" xfId="18262" xr:uid="{00000000-0005-0000-0000-00001E4F0000}"/>
    <cellStyle name="ปกติ 8 2 5 4 4 5" xfId="13849" xr:uid="{00000000-0005-0000-0000-00001F4F0000}"/>
    <cellStyle name="ปกติ 8 2 5 4 5" xfId="7626" xr:uid="{00000000-0005-0000-0000-0000204F0000}"/>
    <cellStyle name="ปกติ 8 2 5 4 5 2" xfId="13079" xr:uid="{00000000-0005-0000-0000-0000214F0000}"/>
    <cellStyle name="ปกติ 8 2 5 4 5 2 2" xfId="21030" xr:uid="{00000000-0005-0000-0000-0000224F0000}"/>
    <cellStyle name="ปกติ 8 2 5 4 5 3" xfId="16623" xr:uid="{00000000-0005-0000-0000-0000234F0000}"/>
    <cellStyle name="ปกติ 8 2 5 4 6" xfId="5161" xr:uid="{00000000-0005-0000-0000-0000244F0000}"/>
    <cellStyle name="ปกติ 8 2 5 4 6 2" xfId="11198" xr:uid="{00000000-0005-0000-0000-0000254F0000}"/>
    <cellStyle name="ปกติ 8 2 5 4 6 2 2" xfId="19166" xr:uid="{00000000-0005-0000-0000-0000264F0000}"/>
    <cellStyle name="ปกติ 8 2 5 4 6 3" xfId="14757" xr:uid="{00000000-0005-0000-0000-0000274F0000}"/>
    <cellStyle name="ปกติ 8 2 5 4 7" xfId="22035" xr:uid="{00000000-0005-0000-0000-0000284F0000}"/>
    <cellStyle name="ปกติ 8 2 5 5" xfId="3917" xr:uid="{00000000-0005-0000-0000-0000294F0000}"/>
    <cellStyle name="ปกติ 8 2 5 5 2" xfId="3918" xr:uid="{00000000-0005-0000-0000-00002A4F0000}"/>
    <cellStyle name="ปกติ 8 2 5 5 2 2" xfId="3919" xr:uid="{00000000-0005-0000-0000-00002B4F0000}"/>
    <cellStyle name="ปกติ 8 2 5 5 2 2 2" xfId="6191" xr:uid="{00000000-0005-0000-0000-00002C4F0000}"/>
    <cellStyle name="ปกติ 8 2 5 5 2 2 2 2" xfId="12145" xr:uid="{00000000-0005-0000-0000-00002D4F0000}"/>
    <cellStyle name="ปกติ 8 2 5 5 2 2 2 2 2" xfId="20103" xr:uid="{00000000-0005-0000-0000-00002E4F0000}"/>
    <cellStyle name="ปกติ 8 2 5 5 2 2 2 3" xfId="15694" xr:uid="{00000000-0005-0000-0000-00002F4F0000}"/>
    <cellStyle name="ปกติ 8 2 5 5 2 2 3" xfId="9173" xr:uid="{00000000-0005-0000-0000-0000304F0000}"/>
    <cellStyle name="ปกติ 8 2 5 5 2 2 3 2" xfId="17589" xr:uid="{00000000-0005-0000-0000-0000314F0000}"/>
    <cellStyle name="ปกติ 8 2 5 5 2 2 4" xfId="10285" xr:uid="{00000000-0005-0000-0000-0000324F0000}"/>
    <cellStyle name="ปกติ 8 2 5 5 2 2 4 2" xfId="18263" xr:uid="{00000000-0005-0000-0000-0000334F0000}"/>
    <cellStyle name="ปกติ 8 2 5 5 2 2 5" xfId="13850" xr:uid="{00000000-0005-0000-0000-0000344F0000}"/>
    <cellStyle name="ปกติ 8 2 5 5 2 3" xfId="7631" xr:uid="{00000000-0005-0000-0000-0000354F0000}"/>
    <cellStyle name="ปกติ 8 2 5 5 2 3 2" xfId="13084" xr:uid="{00000000-0005-0000-0000-0000364F0000}"/>
    <cellStyle name="ปกติ 8 2 5 5 2 3 2 2" xfId="21035" xr:uid="{00000000-0005-0000-0000-0000374F0000}"/>
    <cellStyle name="ปกติ 8 2 5 5 2 3 3" xfId="16628" xr:uid="{00000000-0005-0000-0000-0000384F0000}"/>
    <cellStyle name="ปกติ 8 2 5 5 2 4" xfId="5166" xr:uid="{00000000-0005-0000-0000-0000394F0000}"/>
    <cellStyle name="ปกติ 8 2 5 5 2 4 2" xfId="11203" xr:uid="{00000000-0005-0000-0000-00003A4F0000}"/>
    <cellStyle name="ปกติ 8 2 5 5 2 4 2 2" xfId="19171" xr:uid="{00000000-0005-0000-0000-00003B4F0000}"/>
    <cellStyle name="ปกติ 8 2 5 5 2 4 3" xfId="14762" xr:uid="{00000000-0005-0000-0000-00003C4F0000}"/>
    <cellStyle name="ปกติ 8 2 5 5 2 5" xfId="22040" xr:uid="{00000000-0005-0000-0000-00003D4F0000}"/>
    <cellStyle name="ปกติ 8 2 5 5 3" xfId="3920" xr:uid="{00000000-0005-0000-0000-00003E4F0000}"/>
    <cellStyle name="ปกติ 8 2 5 5 3 2" xfId="6190" xr:uid="{00000000-0005-0000-0000-00003F4F0000}"/>
    <cellStyle name="ปกติ 8 2 5 5 3 2 2" xfId="12144" xr:uid="{00000000-0005-0000-0000-0000404F0000}"/>
    <cellStyle name="ปกติ 8 2 5 5 3 2 2 2" xfId="20102" xr:uid="{00000000-0005-0000-0000-0000414F0000}"/>
    <cellStyle name="ปกติ 8 2 5 5 3 2 3" xfId="15693" xr:uid="{00000000-0005-0000-0000-0000424F0000}"/>
    <cellStyle name="ปกติ 8 2 5 5 3 3" xfId="9174" xr:uid="{00000000-0005-0000-0000-0000434F0000}"/>
    <cellStyle name="ปกติ 8 2 5 5 3 3 2" xfId="17590" xr:uid="{00000000-0005-0000-0000-0000444F0000}"/>
    <cellStyle name="ปกติ 8 2 5 5 3 4" xfId="10286" xr:uid="{00000000-0005-0000-0000-0000454F0000}"/>
    <cellStyle name="ปกติ 8 2 5 5 3 4 2" xfId="18264" xr:uid="{00000000-0005-0000-0000-0000464F0000}"/>
    <cellStyle name="ปกติ 8 2 5 5 3 5" xfId="13851" xr:uid="{00000000-0005-0000-0000-0000474F0000}"/>
    <cellStyle name="ปกติ 8 2 5 5 4" xfId="7630" xr:uid="{00000000-0005-0000-0000-0000484F0000}"/>
    <cellStyle name="ปกติ 8 2 5 5 4 2" xfId="13083" xr:uid="{00000000-0005-0000-0000-0000494F0000}"/>
    <cellStyle name="ปกติ 8 2 5 5 4 2 2" xfId="21034" xr:uid="{00000000-0005-0000-0000-00004A4F0000}"/>
    <cellStyle name="ปกติ 8 2 5 5 4 3" xfId="16627" xr:uid="{00000000-0005-0000-0000-00004B4F0000}"/>
    <cellStyle name="ปกติ 8 2 5 5 5" xfId="5165" xr:uid="{00000000-0005-0000-0000-00004C4F0000}"/>
    <cellStyle name="ปกติ 8 2 5 5 5 2" xfId="11202" xr:uid="{00000000-0005-0000-0000-00004D4F0000}"/>
    <cellStyle name="ปกติ 8 2 5 5 5 2 2" xfId="19170" xr:uid="{00000000-0005-0000-0000-00004E4F0000}"/>
    <cellStyle name="ปกติ 8 2 5 5 5 3" xfId="14761" xr:uid="{00000000-0005-0000-0000-00004F4F0000}"/>
    <cellStyle name="ปกติ 8 2 5 5 6" xfId="22039" xr:uid="{00000000-0005-0000-0000-0000504F0000}"/>
    <cellStyle name="ปกติ 8 2 5 6" xfId="3921" xr:uid="{00000000-0005-0000-0000-0000514F0000}"/>
    <cellStyle name="ปกติ 8 2 5 6 2" xfId="3922" xr:uid="{00000000-0005-0000-0000-0000524F0000}"/>
    <cellStyle name="ปกติ 8 2 5 6 2 2" xfId="3923" xr:uid="{00000000-0005-0000-0000-0000534F0000}"/>
    <cellStyle name="ปกติ 8 2 5 6 2 2 2" xfId="6193" xr:uid="{00000000-0005-0000-0000-0000544F0000}"/>
    <cellStyle name="ปกติ 8 2 5 6 2 2 2 2" xfId="12147" xr:uid="{00000000-0005-0000-0000-0000554F0000}"/>
    <cellStyle name="ปกติ 8 2 5 6 2 2 2 2 2" xfId="20105" xr:uid="{00000000-0005-0000-0000-0000564F0000}"/>
    <cellStyle name="ปกติ 8 2 5 6 2 2 2 3" xfId="15696" xr:uid="{00000000-0005-0000-0000-0000574F0000}"/>
    <cellStyle name="ปกติ 8 2 5 6 2 2 3" xfId="9175" xr:uid="{00000000-0005-0000-0000-0000584F0000}"/>
    <cellStyle name="ปกติ 8 2 5 6 2 2 3 2" xfId="17591" xr:uid="{00000000-0005-0000-0000-0000594F0000}"/>
    <cellStyle name="ปกติ 8 2 5 6 2 2 4" xfId="10287" xr:uid="{00000000-0005-0000-0000-00005A4F0000}"/>
    <cellStyle name="ปกติ 8 2 5 6 2 2 4 2" xfId="18265" xr:uid="{00000000-0005-0000-0000-00005B4F0000}"/>
    <cellStyle name="ปกติ 8 2 5 6 2 2 5" xfId="13852" xr:uid="{00000000-0005-0000-0000-00005C4F0000}"/>
    <cellStyle name="ปกติ 8 2 5 6 2 3" xfId="7633" xr:uid="{00000000-0005-0000-0000-00005D4F0000}"/>
    <cellStyle name="ปกติ 8 2 5 6 2 3 2" xfId="13086" xr:uid="{00000000-0005-0000-0000-00005E4F0000}"/>
    <cellStyle name="ปกติ 8 2 5 6 2 3 2 2" xfId="21037" xr:uid="{00000000-0005-0000-0000-00005F4F0000}"/>
    <cellStyle name="ปกติ 8 2 5 6 2 3 3" xfId="16630" xr:uid="{00000000-0005-0000-0000-0000604F0000}"/>
    <cellStyle name="ปกติ 8 2 5 6 2 4" xfId="5168" xr:uid="{00000000-0005-0000-0000-0000614F0000}"/>
    <cellStyle name="ปกติ 8 2 5 6 2 4 2" xfId="11205" xr:uid="{00000000-0005-0000-0000-0000624F0000}"/>
    <cellStyle name="ปกติ 8 2 5 6 2 4 2 2" xfId="19173" xr:uid="{00000000-0005-0000-0000-0000634F0000}"/>
    <cellStyle name="ปกติ 8 2 5 6 2 4 3" xfId="14764" xr:uid="{00000000-0005-0000-0000-0000644F0000}"/>
    <cellStyle name="ปกติ 8 2 5 6 2 5" xfId="22042" xr:uid="{00000000-0005-0000-0000-0000654F0000}"/>
    <cellStyle name="ปกติ 8 2 5 6 3" xfId="3924" xr:uid="{00000000-0005-0000-0000-0000664F0000}"/>
    <cellStyle name="ปกติ 8 2 5 6 3 2" xfId="6192" xr:uid="{00000000-0005-0000-0000-0000674F0000}"/>
    <cellStyle name="ปกติ 8 2 5 6 3 2 2" xfId="12146" xr:uid="{00000000-0005-0000-0000-0000684F0000}"/>
    <cellStyle name="ปกติ 8 2 5 6 3 2 2 2" xfId="20104" xr:uid="{00000000-0005-0000-0000-0000694F0000}"/>
    <cellStyle name="ปกติ 8 2 5 6 3 2 3" xfId="15695" xr:uid="{00000000-0005-0000-0000-00006A4F0000}"/>
    <cellStyle name="ปกติ 8 2 5 6 3 3" xfId="9176" xr:uid="{00000000-0005-0000-0000-00006B4F0000}"/>
    <cellStyle name="ปกติ 8 2 5 6 3 3 2" xfId="17592" xr:uid="{00000000-0005-0000-0000-00006C4F0000}"/>
    <cellStyle name="ปกติ 8 2 5 6 3 4" xfId="10288" xr:uid="{00000000-0005-0000-0000-00006D4F0000}"/>
    <cellStyle name="ปกติ 8 2 5 6 3 4 2" xfId="18266" xr:uid="{00000000-0005-0000-0000-00006E4F0000}"/>
    <cellStyle name="ปกติ 8 2 5 6 3 5" xfId="13853" xr:uid="{00000000-0005-0000-0000-00006F4F0000}"/>
    <cellStyle name="ปกติ 8 2 5 6 4" xfId="7632" xr:uid="{00000000-0005-0000-0000-0000704F0000}"/>
    <cellStyle name="ปกติ 8 2 5 6 4 2" xfId="13085" xr:uid="{00000000-0005-0000-0000-0000714F0000}"/>
    <cellStyle name="ปกติ 8 2 5 6 4 2 2" xfId="21036" xr:uid="{00000000-0005-0000-0000-0000724F0000}"/>
    <cellStyle name="ปกติ 8 2 5 6 4 3" xfId="16629" xr:uid="{00000000-0005-0000-0000-0000734F0000}"/>
    <cellStyle name="ปกติ 8 2 5 6 5" xfId="5167" xr:uid="{00000000-0005-0000-0000-0000744F0000}"/>
    <cellStyle name="ปกติ 8 2 5 6 5 2" xfId="11204" xr:uid="{00000000-0005-0000-0000-0000754F0000}"/>
    <cellStyle name="ปกติ 8 2 5 6 5 2 2" xfId="19172" xr:uid="{00000000-0005-0000-0000-0000764F0000}"/>
    <cellStyle name="ปกติ 8 2 5 6 5 3" xfId="14763" xr:uid="{00000000-0005-0000-0000-0000774F0000}"/>
    <cellStyle name="ปกติ 8 2 5 6 6" xfId="22041" xr:uid="{00000000-0005-0000-0000-0000784F0000}"/>
    <cellStyle name="ปกติ 8 2 5 7" xfId="3925" xr:uid="{00000000-0005-0000-0000-0000794F0000}"/>
    <cellStyle name="ปกติ 8 2 5 7 2" xfId="3926" xr:uid="{00000000-0005-0000-0000-00007A4F0000}"/>
    <cellStyle name="ปกติ 8 2 5 7 2 2" xfId="6194" xr:uid="{00000000-0005-0000-0000-00007B4F0000}"/>
    <cellStyle name="ปกติ 8 2 5 7 2 2 2" xfId="12148" xr:uid="{00000000-0005-0000-0000-00007C4F0000}"/>
    <cellStyle name="ปกติ 8 2 5 7 2 2 2 2" xfId="20106" xr:uid="{00000000-0005-0000-0000-00007D4F0000}"/>
    <cellStyle name="ปกติ 8 2 5 7 2 2 3" xfId="15697" xr:uid="{00000000-0005-0000-0000-00007E4F0000}"/>
    <cellStyle name="ปกติ 8 2 5 7 2 3" xfId="9177" xr:uid="{00000000-0005-0000-0000-00007F4F0000}"/>
    <cellStyle name="ปกติ 8 2 5 7 2 3 2" xfId="17593" xr:uid="{00000000-0005-0000-0000-0000804F0000}"/>
    <cellStyle name="ปกติ 8 2 5 7 2 4" xfId="10289" xr:uid="{00000000-0005-0000-0000-0000814F0000}"/>
    <cellStyle name="ปกติ 8 2 5 7 2 4 2" xfId="18267" xr:uid="{00000000-0005-0000-0000-0000824F0000}"/>
    <cellStyle name="ปกติ 8 2 5 7 2 5" xfId="13854" xr:uid="{00000000-0005-0000-0000-0000834F0000}"/>
    <cellStyle name="ปกติ 8 2 5 7 3" xfId="7634" xr:uid="{00000000-0005-0000-0000-0000844F0000}"/>
    <cellStyle name="ปกติ 8 2 5 7 3 2" xfId="13087" xr:uid="{00000000-0005-0000-0000-0000854F0000}"/>
    <cellStyle name="ปกติ 8 2 5 7 3 2 2" xfId="21038" xr:uid="{00000000-0005-0000-0000-0000864F0000}"/>
    <cellStyle name="ปกติ 8 2 5 7 3 3" xfId="16631" xr:uid="{00000000-0005-0000-0000-0000874F0000}"/>
    <cellStyle name="ปกติ 8 2 5 7 4" xfId="5169" xr:uid="{00000000-0005-0000-0000-0000884F0000}"/>
    <cellStyle name="ปกติ 8 2 5 7 4 2" xfId="11206" xr:uid="{00000000-0005-0000-0000-0000894F0000}"/>
    <cellStyle name="ปกติ 8 2 5 7 4 2 2" xfId="19174" xr:uid="{00000000-0005-0000-0000-00008A4F0000}"/>
    <cellStyle name="ปกติ 8 2 5 7 4 3" xfId="14765" xr:uid="{00000000-0005-0000-0000-00008B4F0000}"/>
    <cellStyle name="ปกติ 8 2 5 7 5" xfId="22043" xr:uid="{00000000-0005-0000-0000-00008C4F0000}"/>
    <cellStyle name="ปกติ 8 2 5 8" xfId="3927" xr:uid="{00000000-0005-0000-0000-00008D4F0000}"/>
    <cellStyle name="ปกติ 8 2 5 8 2" xfId="6177" xr:uid="{00000000-0005-0000-0000-00008E4F0000}"/>
    <cellStyle name="ปกติ 8 2 5 8 2 2" xfId="12131" xr:uid="{00000000-0005-0000-0000-00008F4F0000}"/>
    <cellStyle name="ปกติ 8 2 5 8 2 2 2" xfId="20089" xr:uid="{00000000-0005-0000-0000-0000904F0000}"/>
    <cellStyle name="ปกติ 8 2 5 8 2 3" xfId="15680" xr:uid="{00000000-0005-0000-0000-0000914F0000}"/>
    <cellStyle name="ปกติ 8 2 5 8 3" xfId="9178" xr:uid="{00000000-0005-0000-0000-0000924F0000}"/>
    <cellStyle name="ปกติ 8 2 5 8 3 2" xfId="17594" xr:uid="{00000000-0005-0000-0000-0000934F0000}"/>
    <cellStyle name="ปกติ 8 2 5 8 4" xfId="10290" xr:uid="{00000000-0005-0000-0000-0000944F0000}"/>
    <cellStyle name="ปกติ 8 2 5 8 4 2" xfId="18268" xr:uid="{00000000-0005-0000-0000-0000954F0000}"/>
    <cellStyle name="ปกติ 8 2 5 8 5" xfId="13855" xr:uid="{00000000-0005-0000-0000-0000964F0000}"/>
    <cellStyle name="ปกติ 8 2 5 9" xfId="7617" xr:uid="{00000000-0005-0000-0000-0000974F0000}"/>
    <cellStyle name="ปกติ 8 2 5 9 2" xfId="13070" xr:uid="{00000000-0005-0000-0000-0000984F0000}"/>
    <cellStyle name="ปกติ 8 2 5 9 2 2" xfId="21021" xr:uid="{00000000-0005-0000-0000-0000994F0000}"/>
    <cellStyle name="ปกติ 8 2 5 9 3" xfId="16614" xr:uid="{00000000-0005-0000-0000-00009A4F0000}"/>
    <cellStyle name="ปกติ 8 2 6" xfId="3928" xr:uid="{00000000-0005-0000-0000-00009B4F0000}"/>
    <cellStyle name="ปกติ 8 2 6 10" xfId="5170" xr:uid="{00000000-0005-0000-0000-00009C4F0000}"/>
    <cellStyle name="ปกติ 8 2 6 10 2" xfId="11207" xr:uid="{00000000-0005-0000-0000-00009D4F0000}"/>
    <cellStyle name="ปกติ 8 2 6 10 2 2" xfId="19175" xr:uid="{00000000-0005-0000-0000-00009E4F0000}"/>
    <cellStyle name="ปกติ 8 2 6 10 3" xfId="14766" xr:uid="{00000000-0005-0000-0000-00009F4F0000}"/>
    <cellStyle name="ปกติ 8 2 6 11" xfId="22044" xr:uid="{00000000-0005-0000-0000-0000A04F0000}"/>
    <cellStyle name="ปกติ 8 2 6 2" xfId="3929" xr:uid="{00000000-0005-0000-0000-0000A14F0000}"/>
    <cellStyle name="ปกติ 8 2 6 2 2" xfId="3930" xr:uid="{00000000-0005-0000-0000-0000A24F0000}"/>
    <cellStyle name="ปกติ 8 2 6 2 2 2" xfId="3931" xr:uid="{00000000-0005-0000-0000-0000A34F0000}"/>
    <cellStyle name="ปกติ 8 2 6 2 2 2 2" xfId="3932" xr:uid="{00000000-0005-0000-0000-0000A44F0000}"/>
    <cellStyle name="ปกติ 8 2 6 2 2 2 2 2" xfId="6198" xr:uid="{00000000-0005-0000-0000-0000A54F0000}"/>
    <cellStyle name="ปกติ 8 2 6 2 2 2 2 2 2" xfId="12152" xr:uid="{00000000-0005-0000-0000-0000A64F0000}"/>
    <cellStyle name="ปกติ 8 2 6 2 2 2 2 2 2 2" xfId="20110" xr:uid="{00000000-0005-0000-0000-0000A74F0000}"/>
    <cellStyle name="ปกติ 8 2 6 2 2 2 2 2 3" xfId="15701" xr:uid="{00000000-0005-0000-0000-0000A84F0000}"/>
    <cellStyle name="ปกติ 8 2 6 2 2 2 2 3" xfId="9179" xr:uid="{00000000-0005-0000-0000-0000A94F0000}"/>
    <cellStyle name="ปกติ 8 2 6 2 2 2 2 3 2" xfId="17595" xr:uid="{00000000-0005-0000-0000-0000AA4F0000}"/>
    <cellStyle name="ปกติ 8 2 6 2 2 2 2 4" xfId="10291" xr:uid="{00000000-0005-0000-0000-0000AB4F0000}"/>
    <cellStyle name="ปกติ 8 2 6 2 2 2 2 4 2" xfId="18269" xr:uid="{00000000-0005-0000-0000-0000AC4F0000}"/>
    <cellStyle name="ปกติ 8 2 6 2 2 2 2 5" xfId="13857" xr:uid="{00000000-0005-0000-0000-0000AD4F0000}"/>
    <cellStyle name="ปกติ 8 2 6 2 2 2 3" xfId="7638" xr:uid="{00000000-0005-0000-0000-0000AE4F0000}"/>
    <cellStyle name="ปกติ 8 2 6 2 2 2 3 2" xfId="13091" xr:uid="{00000000-0005-0000-0000-0000AF4F0000}"/>
    <cellStyle name="ปกติ 8 2 6 2 2 2 3 2 2" xfId="21042" xr:uid="{00000000-0005-0000-0000-0000B04F0000}"/>
    <cellStyle name="ปกติ 8 2 6 2 2 2 3 3" xfId="16635" xr:uid="{00000000-0005-0000-0000-0000B14F0000}"/>
    <cellStyle name="ปกติ 8 2 6 2 2 2 4" xfId="5173" xr:uid="{00000000-0005-0000-0000-0000B24F0000}"/>
    <cellStyle name="ปกติ 8 2 6 2 2 2 4 2" xfId="11210" xr:uid="{00000000-0005-0000-0000-0000B34F0000}"/>
    <cellStyle name="ปกติ 8 2 6 2 2 2 4 2 2" xfId="19178" xr:uid="{00000000-0005-0000-0000-0000B44F0000}"/>
    <cellStyle name="ปกติ 8 2 6 2 2 2 4 3" xfId="14769" xr:uid="{00000000-0005-0000-0000-0000B54F0000}"/>
    <cellStyle name="ปกติ 8 2 6 2 2 2 5" xfId="22047" xr:uid="{00000000-0005-0000-0000-0000B64F0000}"/>
    <cellStyle name="ปกติ 8 2 6 2 2 3" xfId="3933" xr:uid="{00000000-0005-0000-0000-0000B74F0000}"/>
    <cellStyle name="ปกติ 8 2 6 2 2 3 2" xfId="6197" xr:uid="{00000000-0005-0000-0000-0000B84F0000}"/>
    <cellStyle name="ปกติ 8 2 6 2 2 3 2 2" xfId="12151" xr:uid="{00000000-0005-0000-0000-0000B94F0000}"/>
    <cellStyle name="ปกติ 8 2 6 2 2 3 2 2 2" xfId="20109" xr:uid="{00000000-0005-0000-0000-0000BA4F0000}"/>
    <cellStyle name="ปกติ 8 2 6 2 2 3 2 3" xfId="15700" xr:uid="{00000000-0005-0000-0000-0000BB4F0000}"/>
    <cellStyle name="ปกติ 8 2 6 2 2 3 3" xfId="9180" xr:uid="{00000000-0005-0000-0000-0000BC4F0000}"/>
    <cellStyle name="ปกติ 8 2 6 2 2 3 3 2" xfId="17596" xr:uid="{00000000-0005-0000-0000-0000BD4F0000}"/>
    <cellStyle name="ปกติ 8 2 6 2 2 3 4" xfId="10292" xr:uid="{00000000-0005-0000-0000-0000BE4F0000}"/>
    <cellStyle name="ปกติ 8 2 6 2 2 3 4 2" xfId="18270" xr:uid="{00000000-0005-0000-0000-0000BF4F0000}"/>
    <cellStyle name="ปกติ 8 2 6 2 2 3 5" xfId="13858" xr:uid="{00000000-0005-0000-0000-0000C04F0000}"/>
    <cellStyle name="ปกติ 8 2 6 2 2 4" xfId="7637" xr:uid="{00000000-0005-0000-0000-0000C14F0000}"/>
    <cellStyle name="ปกติ 8 2 6 2 2 4 2" xfId="13090" xr:uid="{00000000-0005-0000-0000-0000C24F0000}"/>
    <cellStyle name="ปกติ 8 2 6 2 2 4 2 2" xfId="21041" xr:uid="{00000000-0005-0000-0000-0000C34F0000}"/>
    <cellStyle name="ปกติ 8 2 6 2 2 4 3" xfId="16634" xr:uid="{00000000-0005-0000-0000-0000C44F0000}"/>
    <cellStyle name="ปกติ 8 2 6 2 2 5" xfId="5172" xr:uid="{00000000-0005-0000-0000-0000C54F0000}"/>
    <cellStyle name="ปกติ 8 2 6 2 2 5 2" xfId="11209" xr:uid="{00000000-0005-0000-0000-0000C64F0000}"/>
    <cellStyle name="ปกติ 8 2 6 2 2 5 2 2" xfId="19177" xr:uid="{00000000-0005-0000-0000-0000C74F0000}"/>
    <cellStyle name="ปกติ 8 2 6 2 2 5 3" xfId="14768" xr:uid="{00000000-0005-0000-0000-0000C84F0000}"/>
    <cellStyle name="ปกติ 8 2 6 2 2 6" xfId="22046" xr:uid="{00000000-0005-0000-0000-0000C94F0000}"/>
    <cellStyle name="ปกติ 8 2 6 2 3" xfId="3934" xr:uid="{00000000-0005-0000-0000-0000CA4F0000}"/>
    <cellStyle name="ปกติ 8 2 6 2 3 2" xfId="3935" xr:uid="{00000000-0005-0000-0000-0000CB4F0000}"/>
    <cellStyle name="ปกติ 8 2 6 2 3 2 2" xfId="6199" xr:uid="{00000000-0005-0000-0000-0000CC4F0000}"/>
    <cellStyle name="ปกติ 8 2 6 2 3 2 2 2" xfId="12153" xr:uid="{00000000-0005-0000-0000-0000CD4F0000}"/>
    <cellStyle name="ปกติ 8 2 6 2 3 2 2 2 2" xfId="20111" xr:uid="{00000000-0005-0000-0000-0000CE4F0000}"/>
    <cellStyle name="ปกติ 8 2 6 2 3 2 2 3" xfId="15702" xr:uid="{00000000-0005-0000-0000-0000CF4F0000}"/>
    <cellStyle name="ปกติ 8 2 6 2 3 2 3" xfId="9181" xr:uid="{00000000-0005-0000-0000-0000D04F0000}"/>
    <cellStyle name="ปกติ 8 2 6 2 3 2 3 2" xfId="17597" xr:uid="{00000000-0005-0000-0000-0000D14F0000}"/>
    <cellStyle name="ปกติ 8 2 6 2 3 2 4" xfId="10293" xr:uid="{00000000-0005-0000-0000-0000D24F0000}"/>
    <cellStyle name="ปกติ 8 2 6 2 3 2 4 2" xfId="18271" xr:uid="{00000000-0005-0000-0000-0000D34F0000}"/>
    <cellStyle name="ปกติ 8 2 6 2 3 2 5" xfId="13859" xr:uid="{00000000-0005-0000-0000-0000D44F0000}"/>
    <cellStyle name="ปกติ 8 2 6 2 3 3" xfId="7639" xr:uid="{00000000-0005-0000-0000-0000D54F0000}"/>
    <cellStyle name="ปกติ 8 2 6 2 3 3 2" xfId="13092" xr:uid="{00000000-0005-0000-0000-0000D64F0000}"/>
    <cellStyle name="ปกติ 8 2 6 2 3 3 2 2" xfId="21043" xr:uid="{00000000-0005-0000-0000-0000D74F0000}"/>
    <cellStyle name="ปกติ 8 2 6 2 3 3 3" xfId="16636" xr:uid="{00000000-0005-0000-0000-0000D84F0000}"/>
    <cellStyle name="ปกติ 8 2 6 2 3 4" xfId="5174" xr:uid="{00000000-0005-0000-0000-0000D94F0000}"/>
    <cellStyle name="ปกติ 8 2 6 2 3 4 2" xfId="11211" xr:uid="{00000000-0005-0000-0000-0000DA4F0000}"/>
    <cellStyle name="ปกติ 8 2 6 2 3 4 2 2" xfId="19179" xr:uid="{00000000-0005-0000-0000-0000DB4F0000}"/>
    <cellStyle name="ปกติ 8 2 6 2 3 4 3" xfId="14770" xr:uid="{00000000-0005-0000-0000-0000DC4F0000}"/>
    <cellStyle name="ปกติ 8 2 6 2 3 5" xfId="22048" xr:uid="{00000000-0005-0000-0000-0000DD4F0000}"/>
    <cellStyle name="ปกติ 8 2 6 2 4" xfId="3936" xr:uid="{00000000-0005-0000-0000-0000DE4F0000}"/>
    <cellStyle name="ปกติ 8 2 6 2 4 2" xfId="6196" xr:uid="{00000000-0005-0000-0000-0000DF4F0000}"/>
    <cellStyle name="ปกติ 8 2 6 2 4 2 2" xfId="12150" xr:uid="{00000000-0005-0000-0000-0000E04F0000}"/>
    <cellStyle name="ปกติ 8 2 6 2 4 2 2 2" xfId="20108" xr:uid="{00000000-0005-0000-0000-0000E14F0000}"/>
    <cellStyle name="ปกติ 8 2 6 2 4 2 3" xfId="15699" xr:uid="{00000000-0005-0000-0000-0000E24F0000}"/>
    <cellStyle name="ปกติ 8 2 6 2 4 3" xfId="9182" xr:uid="{00000000-0005-0000-0000-0000E34F0000}"/>
    <cellStyle name="ปกติ 8 2 6 2 4 3 2" xfId="17598" xr:uid="{00000000-0005-0000-0000-0000E44F0000}"/>
    <cellStyle name="ปกติ 8 2 6 2 4 4" xfId="10294" xr:uid="{00000000-0005-0000-0000-0000E54F0000}"/>
    <cellStyle name="ปกติ 8 2 6 2 4 4 2" xfId="18272" xr:uid="{00000000-0005-0000-0000-0000E64F0000}"/>
    <cellStyle name="ปกติ 8 2 6 2 4 5" xfId="13860" xr:uid="{00000000-0005-0000-0000-0000E74F0000}"/>
    <cellStyle name="ปกติ 8 2 6 2 5" xfId="7636" xr:uid="{00000000-0005-0000-0000-0000E84F0000}"/>
    <cellStyle name="ปกติ 8 2 6 2 5 2" xfId="13089" xr:uid="{00000000-0005-0000-0000-0000E94F0000}"/>
    <cellStyle name="ปกติ 8 2 6 2 5 2 2" xfId="21040" xr:uid="{00000000-0005-0000-0000-0000EA4F0000}"/>
    <cellStyle name="ปกติ 8 2 6 2 5 3" xfId="16633" xr:uid="{00000000-0005-0000-0000-0000EB4F0000}"/>
    <cellStyle name="ปกติ 8 2 6 2 6" xfId="5171" xr:uid="{00000000-0005-0000-0000-0000EC4F0000}"/>
    <cellStyle name="ปกติ 8 2 6 2 6 2" xfId="11208" xr:uid="{00000000-0005-0000-0000-0000ED4F0000}"/>
    <cellStyle name="ปกติ 8 2 6 2 6 2 2" xfId="19176" xr:uid="{00000000-0005-0000-0000-0000EE4F0000}"/>
    <cellStyle name="ปกติ 8 2 6 2 6 3" xfId="14767" xr:uid="{00000000-0005-0000-0000-0000EF4F0000}"/>
    <cellStyle name="ปกติ 8 2 6 2 7" xfId="22045" xr:uid="{00000000-0005-0000-0000-0000F04F0000}"/>
    <cellStyle name="ปกติ 8 2 6 3" xfId="3937" xr:uid="{00000000-0005-0000-0000-0000F14F0000}"/>
    <cellStyle name="ปกติ 8 2 6 3 2" xfId="3938" xr:uid="{00000000-0005-0000-0000-0000F24F0000}"/>
    <cellStyle name="ปกติ 8 2 6 3 2 2" xfId="3939" xr:uid="{00000000-0005-0000-0000-0000F34F0000}"/>
    <cellStyle name="ปกติ 8 2 6 3 2 2 2" xfId="3940" xr:uid="{00000000-0005-0000-0000-0000F44F0000}"/>
    <cellStyle name="ปกติ 8 2 6 3 2 2 2 2" xfId="6202" xr:uid="{00000000-0005-0000-0000-0000F54F0000}"/>
    <cellStyle name="ปกติ 8 2 6 3 2 2 2 2 2" xfId="12156" xr:uid="{00000000-0005-0000-0000-0000F64F0000}"/>
    <cellStyle name="ปกติ 8 2 6 3 2 2 2 2 2 2" xfId="20114" xr:uid="{00000000-0005-0000-0000-0000F74F0000}"/>
    <cellStyle name="ปกติ 8 2 6 3 2 2 2 2 3" xfId="15705" xr:uid="{00000000-0005-0000-0000-0000F84F0000}"/>
    <cellStyle name="ปกติ 8 2 6 3 2 2 2 3" xfId="9183" xr:uid="{00000000-0005-0000-0000-0000F94F0000}"/>
    <cellStyle name="ปกติ 8 2 6 3 2 2 2 3 2" xfId="17599" xr:uid="{00000000-0005-0000-0000-0000FA4F0000}"/>
    <cellStyle name="ปกติ 8 2 6 3 2 2 2 4" xfId="10295" xr:uid="{00000000-0005-0000-0000-0000FB4F0000}"/>
    <cellStyle name="ปกติ 8 2 6 3 2 2 2 4 2" xfId="18273" xr:uid="{00000000-0005-0000-0000-0000FC4F0000}"/>
    <cellStyle name="ปกติ 8 2 6 3 2 2 2 5" xfId="13861" xr:uid="{00000000-0005-0000-0000-0000FD4F0000}"/>
    <cellStyle name="ปกติ 8 2 6 3 2 2 3" xfId="7642" xr:uid="{00000000-0005-0000-0000-0000FE4F0000}"/>
    <cellStyle name="ปกติ 8 2 6 3 2 2 3 2" xfId="13095" xr:uid="{00000000-0005-0000-0000-0000FF4F0000}"/>
    <cellStyle name="ปกติ 8 2 6 3 2 2 3 2 2" xfId="21046" xr:uid="{00000000-0005-0000-0000-000000500000}"/>
    <cellStyle name="ปกติ 8 2 6 3 2 2 3 3" xfId="16639" xr:uid="{00000000-0005-0000-0000-000001500000}"/>
    <cellStyle name="ปกติ 8 2 6 3 2 2 4" xfId="5177" xr:uid="{00000000-0005-0000-0000-000002500000}"/>
    <cellStyle name="ปกติ 8 2 6 3 2 2 4 2" xfId="11214" xr:uid="{00000000-0005-0000-0000-000003500000}"/>
    <cellStyle name="ปกติ 8 2 6 3 2 2 4 2 2" xfId="19182" xr:uid="{00000000-0005-0000-0000-000004500000}"/>
    <cellStyle name="ปกติ 8 2 6 3 2 2 4 3" xfId="14773" xr:uid="{00000000-0005-0000-0000-000005500000}"/>
    <cellStyle name="ปกติ 8 2 6 3 2 2 5" xfId="22051" xr:uid="{00000000-0005-0000-0000-000006500000}"/>
    <cellStyle name="ปกติ 8 2 6 3 2 3" xfId="3941" xr:uid="{00000000-0005-0000-0000-000007500000}"/>
    <cellStyle name="ปกติ 8 2 6 3 2 3 2" xfId="6201" xr:uid="{00000000-0005-0000-0000-000008500000}"/>
    <cellStyle name="ปกติ 8 2 6 3 2 3 2 2" xfId="12155" xr:uid="{00000000-0005-0000-0000-000009500000}"/>
    <cellStyle name="ปกติ 8 2 6 3 2 3 2 2 2" xfId="20113" xr:uid="{00000000-0005-0000-0000-00000A500000}"/>
    <cellStyle name="ปกติ 8 2 6 3 2 3 2 3" xfId="15704" xr:uid="{00000000-0005-0000-0000-00000B500000}"/>
    <cellStyle name="ปกติ 8 2 6 3 2 3 3" xfId="9184" xr:uid="{00000000-0005-0000-0000-00000C500000}"/>
    <cellStyle name="ปกติ 8 2 6 3 2 3 3 2" xfId="17600" xr:uid="{00000000-0005-0000-0000-00000D500000}"/>
    <cellStyle name="ปกติ 8 2 6 3 2 3 4" xfId="10296" xr:uid="{00000000-0005-0000-0000-00000E500000}"/>
    <cellStyle name="ปกติ 8 2 6 3 2 3 4 2" xfId="18274" xr:uid="{00000000-0005-0000-0000-00000F500000}"/>
    <cellStyle name="ปกติ 8 2 6 3 2 3 5" xfId="13862" xr:uid="{00000000-0005-0000-0000-000010500000}"/>
    <cellStyle name="ปกติ 8 2 6 3 2 4" xfId="7641" xr:uid="{00000000-0005-0000-0000-000011500000}"/>
    <cellStyle name="ปกติ 8 2 6 3 2 4 2" xfId="13094" xr:uid="{00000000-0005-0000-0000-000012500000}"/>
    <cellStyle name="ปกติ 8 2 6 3 2 4 2 2" xfId="21045" xr:uid="{00000000-0005-0000-0000-000013500000}"/>
    <cellStyle name="ปกติ 8 2 6 3 2 4 3" xfId="16638" xr:uid="{00000000-0005-0000-0000-000014500000}"/>
    <cellStyle name="ปกติ 8 2 6 3 2 5" xfId="5176" xr:uid="{00000000-0005-0000-0000-000015500000}"/>
    <cellStyle name="ปกติ 8 2 6 3 2 5 2" xfId="11213" xr:uid="{00000000-0005-0000-0000-000016500000}"/>
    <cellStyle name="ปกติ 8 2 6 3 2 5 2 2" xfId="19181" xr:uid="{00000000-0005-0000-0000-000017500000}"/>
    <cellStyle name="ปกติ 8 2 6 3 2 5 3" xfId="14772" xr:uid="{00000000-0005-0000-0000-000018500000}"/>
    <cellStyle name="ปกติ 8 2 6 3 2 6" xfId="22050" xr:uid="{00000000-0005-0000-0000-000019500000}"/>
    <cellStyle name="ปกติ 8 2 6 3 3" xfId="3942" xr:uid="{00000000-0005-0000-0000-00001A500000}"/>
    <cellStyle name="ปกติ 8 2 6 3 3 2" xfId="3943" xr:uid="{00000000-0005-0000-0000-00001B500000}"/>
    <cellStyle name="ปกติ 8 2 6 3 3 2 2" xfId="6203" xr:uid="{00000000-0005-0000-0000-00001C500000}"/>
    <cellStyle name="ปกติ 8 2 6 3 3 2 2 2" xfId="12157" xr:uid="{00000000-0005-0000-0000-00001D500000}"/>
    <cellStyle name="ปกติ 8 2 6 3 3 2 2 2 2" xfId="20115" xr:uid="{00000000-0005-0000-0000-00001E500000}"/>
    <cellStyle name="ปกติ 8 2 6 3 3 2 2 3" xfId="15706" xr:uid="{00000000-0005-0000-0000-00001F500000}"/>
    <cellStyle name="ปกติ 8 2 6 3 3 2 3" xfId="9185" xr:uid="{00000000-0005-0000-0000-000020500000}"/>
    <cellStyle name="ปกติ 8 2 6 3 3 2 3 2" xfId="17601" xr:uid="{00000000-0005-0000-0000-000021500000}"/>
    <cellStyle name="ปกติ 8 2 6 3 3 2 4" xfId="10297" xr:uid="{00000000-0005-0000-0000-000022500000}"/>
    <cellStyle name="ปกติ 8 2 6 3 3 2 4 2" xfId="18275" xr:uid="{00000000-0005-0000-0000-000023500000}"/>
    <cellStyle name="ปกติ 8 2 6 3 3 2 5" xfId="13863" xr:uid="{00000000-0005-0000-0000-000024500000}"/>
    <cellStyle name="ปกติ 8 2 6 3 3 3" xfId="7643" xr:uid="{00000000-0005-0000-0000-000025500000}"/>
    <cellStyle name="ปกติ 8 2 6 3 3 3 2" xfId="13096" xr:uid="{00000000-0005-0000-0000-000026500000}"/>
    <cellStyle name="ปกติ 8 2 6 3 3 3 2 2" xfId="21047" xr:uid="{00000000-0005-0000-0000-000027500000}"/>
    <cellStyle name="ปกติ 8 2 6 3 3 3 3" xfId="16640" xr:uid="{00000000-0005-0000-0000-000028500000}"/>
    <cellStyle name="ปกติ 8 2 6 3 3 4" xfId="5178" xr:uid="{00000000-0005-0000-0000-000029500000}"/>
    <cellStyle name="ปกติ 8 2 6 3 3 4 2" xfId="11215" xr:uid="{00000000-0005-0000-0000-00002A500000}"/>
    <cellStyle name="ปกติ 8 2 6 3 3 4 2 2" xfId="19183" xr:uid="{00000000-0005-0000-0000-00002B500000}"/>
    <cellStyle name="ปกติ 8 2 6 3 3 4 3" xfId="14774" xr:uid="{00000000-0005-0000-0000-00002C500000}"/>
    <cellStyle name="ปกติ 8 2 6 3 3 5" xfId="22052" xr:uid="{00000000-0005-0000-0000-00002D500000}"/>
    <cellStyle name="ปกติ 8 2 6 3 4" xfId="3944" xr:uid="{00000000-0005-0000-0000-00002E500000}"/>
    <cellStyle name="ปกติ 8 2 6 3 4 2" xfId="6200" xr:uid="{00000000-0005-0000-0000-00002F500000}"/>
    <cellStyle name="ปกติ 8 2 6 3 4 2 2" xfId="12154" xr:uid="{00000000-0005-0000-0000-000030500000}"/>
    <cellStyle name="ปกติ 8 2 6 3 4 2 2 2" xfId="20112" xr:uid="{00000000-0005-0000-0000-000031500000}"/>
    <cellStyle name="ปกติ 8 2 6 3 4 2 3" xfId="15703" xr:uid="{00000000-0005-0000-0000-000032500000}"/>
    <cellStyle name="ปกติ 8 2 6 3 4 3" xfId="9186" xr:uid="{00000000-0005-0000-0000-000033500000}"/>
    <cellStyle name="ปกติ 8 2 6 3 4 3 2" xfId="17602" xr:uid="{00000000-0005-0000-0000-000034500000}"/>
    <cellStyle name="ปกติ 8 2 6 3 4 4" xfId="10298" xr:uid="{00000000-0005-0000-0000-000035500000}"/>
    <cellStyle name="ปกติ 8 2 6 3 4 4 2" xfId="18276" xr:uid="{00000000-0005-0000-0000-000036500000}"/>
    <cellStyle name="ปกติ 8 2 6 3 4 5" xfId="13864" xr:uid="{00000000-0005-0000-0000-000037500000}"/>
    <cellStyle name="ปกติ 8 2 6 3 5" xfId="7640" xr:uid="{00000000-0005-0000-0000-000038500000}"/>
    <cellStyle name="ปกติ 8 2 6 3 5 2" xfId="13093" xr:uid="{00000000-0005-0000-0000-000039500000}"/>
    <cellStyle name="ปกติ 8 2 6 3 5 2 2" xfId="21044" xr:uid="{00000000-0005-0000-0000-00003A500000}"/>
    <cellStyle name="ปกติ 8 2 6 3 5 3" xfId="16637" xr:uid="{00000000-0005-0000-0000-00003B500000}"/>
    <cellStyle name="ปกติ 8 2 6 3 6" xfId="5175" xr:uid="{00000000-0005-0000-0000-00003C500000}"/>
    <cellStyle name="ปกติ 8 2 6 3 6 2" xfId="11212" xr:uid="{00000000-0005-0000-0000-00003D500000}"/>
    <cellStyle name="ปกติ 8 2 6 3 6 2 2" xfId="19180" xr:uid="{00000000-0005-0000-0000-00003E500000}"/>
    <cellStyle name="ปกติ 8 2 6 3 6 3" xfId="14771" xr:uid="{00000000-0005-0000-0000-00003F500000}"/>
    <cellStyle name="ปกติ 8 2 6 3 7" xfId="22049" xr:uid="{00000000-0005-0000-0000-000040500000}"/>
    <cellStyle name="ปกติ 8 2 6 4" xfId="3945" xr:uid="{00000000-0005-0000-0000-000041500000}"/>
    <cellStyle name="ปกติ 8 2 6 4 2" xfId="3946" xr:uid="{00000000-0005-0000-0000-000042500000}"/>
    <cellStyle name="ปกติ 8 2 6 4 2 2" xfId="3947" xr:uid="{00000000-0005-0000-0000-000043500000}"/>
    <cellStyle name="ปกติ 8 2 6 4 2 2 2" xfId="3948" xr:uid="{00000000-0005-0000-0000-000044500000}"/>
    <cellStyle name="ปกติ 8 2 6 4 2 2 2 2" xfId="6206" xr:uid="{00000000-0005-0000-0000-000045500000}"/>
    <cellStyle name="ปกติ 8 2 6 4 2 2 2 2 2" xfId="12160" xr:uid="{00000000-0005-0000-0000-000046500000}"/>
    <cellStyle name="ปกติ 8 2 6 4 2 2 2 2 2 2" xfId="20118" xr:uid="{00000000-0005-0000-0000-000047500000}"/>
    <cellStyle name="ปกติ 8 2 6 4 2 2 2 2 3" xfId="15709" xr:uid="{00000000-0005-0000-0000-000048500000}"/>
    <cellStyle name="ปกติ 8 2 6 4 2 2 2 3" xfId="9187" xr:uid="{00000000-0005-0000-0000-000049500000}"/>
    <cellStyle name="ปกติ 8 2 6 4 2 2 2 3 2" xfId="17603" xr:uid="{00000000-0005-0000-0000-00004A500000}"/>
    <cellStyle name="ปกติ 8 2 6 4 2 2 2 4" xfId="10299" xr:uid="{00000000-0005-0000-0000-00004B500000}"/>
    <cellStyle name="ปกติ 8 2 6 4 2 2 2 4 2" xfId="18277" xr:uid="{00000000-0005-0000-0000-00004C500000}"/>
    <cellStyle name="ปกติ 8 2 6 4 2 2 2 5" xfId="13865" xr:uid="{00000000-0005-0000-0000-00004D500000}"/>
    <cellStyle name="ปกติ 8 2 6 4 2 2 3" xfId="7646" xr:uid="{00000000-0005-0000-0000-00004E500000}"/>
    <cellStyle name="ปกติ 8 2 6 4 2 2 3 2" xfId="13099" xr:uid="{00000000-0005-0000-0000-00004F500000}"/>
    <cellStyle name="ปกติ 8 2 6 4 2 2 3 2 2" xfId="21050" xr:uid="{00000000-0005-0000-0000-000050500000}"/>
    <cellStyle name="ปกติ 8 2 6 4 2 2 3 3" xfId="16643" xr:uid="{00000000-0005-0000-0000-000051500000}"/>
    <cellStyle name="ปกติ 8 2 6 4 2 2 4" xfId="5181" xr:uid="{00000000-0005-0000-0000-000052500000}"/>
    <cellStyle name="ปกติ 8 2 6 4 2 2 4 2" xfId="11218" xr:uid="{00000000-0005-0000-0000-000053500000}"/>
    <cellStyle name="ปกติ 8 2 6 4 2 2 4 2 2" xfId="19186" xr:uid="{00000000-0005-0000-0000-000054500000}"/>
    <cellStyle name="ปกติ 8 2 6 4 2 2 4 3" xfId="14777" xr:uid="{00000000-0005-0000-0000-000055500000}"/>
    <cellStyle name="ปกติ 8 2 6 4 2 2 5" xfId="22055" xr:uid="{00000000-0005-0000-0000-000056500000}"/>
    <cellStyle name="ปกติ 8 2 6 4 2 3" xfId="3949" xr:uid="{00000000-0005-0000-0000-000057500000}"/>
    <cellStyle name="ปกติ 8 2 6 4 2 3 2" xfId="6205" xr:uid="{00000000-0005-0000-0000-000058500000}"/>
    <cellStyle name="ปกติ 8 2 6 4 2 3 2 2" xfId="12159" xr:uid="{00000000-0005-0000-0000-000059500000}"/>
    <cellStyle name="ปกติ 8 2 6 4 2 3 2 2 2" xfId="20117" xr:uid="{00000000-0005-0000-0000-00005A500000}"/>
    <cellStyle name="ปกติ 8 2 6 4 2 3 2 3" xfId="15708" xr:uid="{00000000-0005-0000-0000-00005B500000}"/>
    <cellStyle name="ปกติ 8 2 6 4 2 3 3" xfId="9188" xr:uid="{00000000-0005-0000-0000-00005C500000}"/>
    <cellStyle name="ปกติ 8 2 6 4 2 3 3 2" xfId="17604" xr:uid="{00000000-0005-0000-0000-00005D500000}"/>
    <cellStyle name="ปกติ 8 2 6 4 2 3 4" xfId="10300" xr:uid="{00000000-0005-0000-0000-00005E500000}"/>
    <cellStyle name="ปกติ 8 2 6 4 2 3 4 2" xfId="18278" xr:uid="{00000000-0005-0000-0000-00005F500000}"/>
    <cellStyle name="ปกติ 8 2 6 4 2 3 5" xfId="13866" xr:uid="{00000000-0005-0000-0000-000060500000}"/>
    <cellStyle name="ปกติ 8 2 6 4 2 4" xfId="7645" xr:uid="{00000000-0005-0000-0000-000061500000}"/>
    <cellStyle name="ปกติ 8 2 6 4 2 4 2" xfId="13098" xr:uid="{00000000-0005-0000-0000-000062500000}"/>
    <cellStyle name="ปกติ 8 2 6 4 2 4 2 2" xfId="21049" xr:uid="{00000000-0005-0000-0000-000063500000}"/>
    <cellStyle name="ปกติ 8 2 6 4 2 4 3" xfId="16642" xr:uid="{00000000-0005-0000-0000-000064500000}"/>
    <cellStyle name="ปกติ 8 2 6 4 2 5" xfId="5180" xr:uid="{00000000-0005-0000-0000-000065500000}"/>
    <cellStyle name="ปกติ 8 2 6 4 2 5 2" xfId="11217" xr:uid="{00000000-0005-0000-0000-000066500000}"/>
    <cellStyle name="ปกติ 8 2 6 4 2 5 2 2" xfId="19185" xr:uid="{00000000-0005-0000-0000-000067500000}"/>
    <cellStyle name="ปกติ 8 2 6 4 2 5 3" xfId="14776" xr:uid="{00000000-0005-0000-0000-000068500000}"/>
    <cellStyle name="ปกติ 8 2 6 4 2 6" xfId="22054" xr:uid="{00000000-0005-0000-0000-000069500000}"/>
    <cellStyle name="ปกติ 8 2 6 4 3" xfId="3950" xr:uid="{00000000-0005-0000-0000-00006A500000}"/>
    <cellStyle name="ปกติ 8 2 6 4 3 2" xfId="3951" xr:uid="{00000000-0005-0000-0000-00006B500000}"/>
    <cellStyle name="ปกติ 8 2 6 4 3 2 2" xfId="6207" xr:uid="{00000000-0005-0000-0000-00006C500000}"/>
    <cellStyle name="ปกติ 8 2 6 4 3 2 2 2" xfId="12161" xr:uid="{00000000-0005-0000-0000-00006D500000}"/>
    <cellStyle name="ปกติ 8 2 6 4 3 2 2 2 2" xfId="20119" xr:uid="{00000000-0005-0000-0000-00006E500000}"/>
    <cellStyle name="ปกติ 8 2 6 4 3 2 2 3" xfId="15710" xr:uid="{00000000-0005-0000-0000-00006F500000}"/>
    <cellStyle name="ปกติ 8 2 6 4 3 2 3" xfId="9189" xr:uid="{00000000-0005-0000-0000-000070500000}"/>
    <cellStyle name="ปกติ 8 2 6 4 3 2 3 2" xfId="17605" xr:uid="{00000000-0005-0000-0000-000071500000}"/>
    <cellStyle name="ปกติ 8 2 6 4 3 2 4" xfId="10301" xr:uid="{00000000-0005-0000-0000-000072500000}"/>
    <cellStyle name="ปกติ 8 2 6 4 3 2 4 2" xfId="18279" xr:uid="{00000000-0005-0000-0000-000073500000}"/>
    <cellStyle name="ปกติ 8 2 6 4 3 2 5" xfId="13867" xr:uid="{00000000-0005-0000-0000-000074500000}"/>
    <cellStyle name="ปกติ 8 2 6 4 3 3" xfId="7647" xr:uid="{00000000-0005-0000-0000-000075500000}"/>
    <cellStyle name="ปกติ 8 2 6 4 3 3 2" xfId="13100" xr:uid="{00000000-0005-0000-0000-000076500000}"/>
    <cellStyle name="ปกติ 8 2 6 4 3 3 2 2" xfId="21051" xr:uid="{00000000-0005-0000-0000-000077500000}"/>
    <cellStyle name="ปกติ 8 2 6 4 3 3 3" xfId="16644" xr:uid="{00000000-0005-0000-0000-000078500000}"/>
    <cellStyle name="ปกติ 8 2 6 4 3 4" xfId="5182" xr:uid="{00000000-0005-0000-0000-000079500000}"/>
    <cellStyle name="ปกติ 8 2 6 4 3 4 2" xfId="11219" xr:uid="{00000000-0005-0000-0000-00007A500000}"/>
    <cellStyle name="ปกติ 8 2 6 4 3 4 2 2" xfId="19187" xr:uid="{00000000-0005-0000-0000-00007B500000}"/>
    <cellStyle name="ปกติ 8 2 6 4 3 4 3" xfId="14778" xr:uid="{00000000-0005-0000-0000-00007C500000}"/>
    <cellStyle name="ปกติ 8 2 6 4 3 5" xfId="22056" xr:uid="{00000000-0005-0000-0000-00007D500000}"/>
    <cellStyle name="ปกติ 8 2 6 4 4" xfId="3952" xr:uid="{00000000-0005-0000-0000-00007E500000}"/>
    <cellStyle name="ปกติ 8 2 6 4 4 2" xfId="6204" xr:uid="{00000000-0005-0000-0000-00007F500000}"/>
    <cellStyle name="ปกติ 8 2 6 4 4 2 2" xfId="12158" xr:uid="{00000000-0005-0000-0000-000080500000}"/>
    <cellStyle name="ปกติ 8 2 6 4 4 2 2 2" xfId="20116" xr:uid="{00000000-0005-0000-0000-000081500000}"/>
    <cellStyle name="ปกติ 8 2 6 4 4 2 3" xfId="15707" xr:uid="{00000000-0005-0000-0000-000082500000}"/>
    <cellStyle name="ปกติ 8 2 6 4 4 3" xfId="9190" xr:uid="{00000000-0005-0000-0000-000083500000}"/>
    <cellStyle name="ปกติ 8 2 6 4 4 3 2" xfId="17606" xr:uid="{00000000-0005-0000-0000-000084500000}"/>
    <cellStyle name="ปกติ 8 2 6 4 4 4" xfId="10302" xr:uid="{00000000-0005-0000-0000-000085500000}"/>
    <cellStyle name="ปกติ 8 2 6 4 4 4 2" xfId="18280" xr:uid="{00000000-0005-0000-0000-000086500000}"/>
    <cellStyle name="ปกติ 8 2 6 4 4 5" xfId="13868" xr:uid="{00000000-0005-0000-0000-000087500000}"/>
    <cellStyle name="ปกติ 8 2 6 4 5" xfId="7644" xr:uid="{00000000-0005-0000-0000-000088500000}"/>
    <cellStyle name="ปกติ 8 2 6 4 5 2" xfId="13097" xr:uid="{00000000-0005-0000-0000-000089500000}"/>
    <cellStyle name="ปกติ 8 2 6 4 5 2 2" xfId="21048" xr:uid="{00000000-0005-0000-0000-00008A500000}"/>
    <cellStyle name="ปกติ 8 2 6 4 5 3" xfId="16641" xr:uid="{00000000-0005-0000-0000-00008B500000}"/>
    <cellStyle name="ปกติ 8 2 6 4 6" xfId="5179" xr:uid="{00000000-0005-0000-0000-00008C500000}"/>
    <cellStyle name="ปกติ 8 2 6 4 6 2" xfId="11216" xr:uid="{00000000-0005-0000-0000-00008D500000}"/>
    <cellStyle name="ปกติ 8 2 6 4 6 2 2" xfId="19184" xr:uid="{00000000-0005-0000-0000-00008E500000}"/>
    <cellStyle name="ปกติ 8 2 6 4 6 3" xfId="14775" xr:uid="{00000000-0005-0000-0000-00008F500000}"/>
    <cellStyle name="ปกติ 8 2 6 4 7" xfId="22053" xr:uid="{00000000-0005-0000-0000-000090500000}"/>
    <cellStyle name="ปกติ 8 2 6 5" xfId="3953" xr:uid="{00000000-0005-0000-0000-000091500000}"/>
    <cellStyle name="ปกติ 8 2 6 5 2" xfId="3954" xr:uid="{00000000-0005-0000-0000-000092500000}"/>
    <cellStyle name="ปกติ 8 2 6 5 2 2" xfId="3955" xr:uid="{00000000-0005-0000-0000-000093500000}"/>
    <cellStyle name="ปกติ 8 2 6 5 2 2 2" xfId="6209" xr:uid="{00000000-0005-0000-0000-000094500000}"/>
    <cellStyle name="ปกติ 8 2 6 5 2 2 2 2" xfId="12163" xr:uid="{00000000-0005-0000-0000-000095500000}"/>
    <cellStyle name="ปกติ 8 2 6 5 2 2 2 2 2" xfId="20121" xr:uid="{00000000-0005-0000-0000-000096500000}"/>
    <cellStyle name="ปกติ 8 2 6 5 2 2 2 3" xfId="15712" xr:uid="{00000000-0005-0000-0000-000097500000}"/>
    <cellStyle name="ปกติ 8 2 6 5 2 2 3" xfId="9191" xr:uid="{00000000-0005-0000-0000-000098500000}"/>
    <cellStyle name="ปกติ 8 2 6 5 2 2 3 2" xfId="17607" xr:uid="{00000000-0005-0000-0000-000099500000}"/>
    <cellStyle name="ปกติ 8 2 6 5 2 2 4" xfId="10303" xr:uid="{00000000-0005-0000-0000-00009A500000}"/>
    <cellStyle name="ปกติ 8 2 6 5 2 2 4 2" xfId="18281" xr:uid="{00000000-0005-0000-0000-00009B500000}"/>
    <cellStyle name="ปกติ 8 2 6 5 2 2 5" xfId="13869" xr:uid="{00000000-0005-0000-0000-00009C500000}"/>
    <cellStyle name="ปกติ 8 2 6 5 2 3" xfId="7649" xr:uid="{00000000-0005-0000-0000-00009D500000}"/>
    <cellStyle name="ปกติ 8 2 6 5 2 3 2" xfId="13102" xr:uid="{00000000-0005-0000-0000-00009E500000}"/>
    <cellStyle name="ปกติ 8 2 6 5 2 3 2 2" xfId="21053" xr:uid="{00000000-0005-0000-0000-00009F500000}"/>
    <cellStyle name="ปกติ 8 2 6 5 2 3 3" xfId="16646" xr:uid="{00000000-0005-0000-0000-0000A0500000}"/>
    <cellStyle name="ปกติ 8 2 6 5 2 4" xfId="5184" xr:uid="{00000000-0005-0000-0000-0000A1500000}"/>
    <cellStyle name="ปกติ 8 2 6 5 2 4 2" xfId="11221" xr:uid="{00000000-0005-0000-0000-0000A2500000}"/>
    <cellStyle name="ปกติ 8 2 6 5 2 4 2 2" xfId="19189" xr:uid="{00000000-0005-0000-0000-0000A3500000}"/>
    <cellStyle name="ปกติ 8 2 6 5 2 4 3" xfId="14780" xr:uid="{00000000-0005-0000-0000-0000A4500000}"/>
    <cellStyle name="ปกติ 8 2 6 5 2 5" xfId="22058" xr:uid="{00000000-0005-0000-0000-0000A5500000}"/>
    <cellStyle name="ปกติ 8 2 6 5 3" xfId="3956" xr:uid="{00000000-0005-0000-0000-0000A6500000}"/>
    <cellStyle name="ปกติ 8 2 6 5 3 2" xfId="6208" xr:uid="{00000000-0005-0000-0000-0000A7500000}"/>
    <cellStyle name="ปกติ 8 2 6 5 3 2 2" xfId="12162" xr:uid="{00000000-0005-0000-0000-0000A8500000}"/>
    <cellStyle name="ปกติ 8 2 6 5 3 2 2 2" xfId="20120" xr:uid="{00000000-0005-0000-0000-0000A9500000}"/>
    <cellStyle name="ปกติ 8 2 6 5 3 2 3" xfId="15711" xr:uid="{00000000-0005-0000-0000-0000AA500000}"/>
    <cellStyle name="ปกติ 8 2 6 5 3 3" xfId="9192" xr:uid="{00000000-0005-0000-0000-0000AB500000}"/>
    <cellStyle name="ปกติ 8 2 6 5 3 3 2" xfId="17608" xr:uid="{00000000-0005-0000-0000-0000AC500000}"/>
    <cellStyle name="ปกติ 8 2 6 5 3 4" xfId="10304" xr:uid="{00000000-0005-0000-0000-0000AD500000}"/>
    <cellStyle name="ปกติ 8 2 6 5 3 4 2" xfId="18282" xr:uid="{00000000-0005-0000-0000-0000AE500000}"/>
    <cellStyle name="ปกติ 8 2 6 5 3 5" xfId="13870" xr:uid="{00000000-0005-0000-0000-0000AF500000}"/>
    <cellStyle name="ปกติ 8 2 6 5 4" xfId="7648" xr:uid="{00000000-0005-0000-0000-0000B0500000}"/>
    <cellStyle name="ปกติ 8 2 6 5 4 2" xfId="13101" xr:uid="{00000000-0005-0000-0000-0000B1500000}"/>
    <cellStyle name="ปกติ 8 2 6 5 4 2 2" xfId="21052" xr:uid="{00000000-0005-0000-0000-0000B2500000}"/>
    <cellStyle name="ปกติ 8 2 6 5 4 3" xfId="16645" xr:uid="{00000000-0005-0000-0000-0000B3500000}"/>
    <cellStyle name="ปกติ 8 2 6 5 5" xfId="5183" xr:uid="{00000000-0005-0000-0000-0000B4500000}"/>
    <cellStyle name="ปกติ 8 2 6 5 5 2" xfId="11220" xr:uid="{00000000-0005-0000-0000-0000B5500000}"/>
    <cellStyle name="ปกติ 8 2 6 5 5 2 2" xfId="19188" xr:uid="{00000000-0005-0000-0000-0000B6500000}"/>
    <cellStyle name="ปกติ 8 2 6 5 5 3" xfId="14779" xr:uid="{00000000-0005-0000-0000-0000B7500000}"/>
    <cellStyle name="ปกติ 8 2 6 5 6" xfId="22057" xr:uid="{00000000-0005-0000-0000-0000B8500000}"/>
    <cellStyle name="ปกติ 8 2 6 6" xfId="3957" xr:uid="{00000000-0005-0000-0000-0000B9500000}"/>
    <cellStyle name="ปกติ 8 2 6 6 2" xfId="3958" xr:uid="{00000000-0005-0000-0000-0000BA500000}"/>
    <cellStyle name="ปกติ 8 2 6 6 2 2" xfId="3959" xr:uid="{00000000-0005-0000-0000-0000BB500000}"/>
    <cellStyle name="ปกติ 8 2 6 6 2 2 2" xfId="6211" xr:uid="{00000000-0005-0000-0000-0000BC500000}"/>
    <cellStyle name="ปกติ 8 2 6 6 2 2 2 2" xfId="12165" xr:uid="{00000000-0005-0000-0000-0000BD500000}"/>
    <cellStyle name="ปกติ 8 2 6 6 2 2 2 2 2" xfId="20123" xr:uid="{00000000-0005-0000-0000-0000BE500000}"/>
    <cellStyle name="ปกติ 8 2 6 6 2 2 2 3" xfId="15714" xr:uid="{00000000-0005-0000-0000-0000BF500000}"/>
    <cellStyle name="ปกติ 8 2 6 6 2 2 3" xfId="9193" xr:uid="{00000000-0005-0000-0000-0000C0500000}"/>
    <cellStyle name="ปกติ 8 2 6 6 2 2 3 2" xfId="17609" xr:uid="{00000000-0005-0000-0000-0000C1500000}"/>
    <cellStyle name="ปกติ 8 2 6 6 2 2 4" xfId="10305" xr:uid="{00000000-0005-0000-0000-0000C2500000}"/>
    <cellStyle name="ปกติ 8 2 6 6 2 2 4 2" xfId="18283" xr:uid="{00000000-0005-0000-0000-0000C3500000}"/>
    <cellStyle name="ปกติ 8 2 6 6 2 2 5" xfId="13871" xr:uid="{00000000-0005-0000-0000-0000C4500000}"/>
    <cellStyle name="ปกติ 8 2 6 6 2 3" xfId="7651" xr:uid="{00000000-0005-0000-0000-0000C5500000}"/>
    <cellStyle name="ปกติ 8 2 6 6 2 3 2" xfId="13104" xr:uid="{00000000-0005-0000-0000-0000C6500000}"/>
    <cellStyle name="ปกติ 8 2 6 6 2 3 2 2" xfId="21055" xr:uid="{00000000-0005-0000-0000-0000C7500000}"/>
    <cellStyle name="ปกติ 8 2 6 6 2 3 3" xfId="16648" xr:uid="{00000000-0005-0000-0000-0000C8500000}"/>
    <cellStyle name="ปกติ 8 2 6 6 2 4" xfId="5186" xr:uid="{00000000-0005-0000-0000-0000C9500000}"/>
    <cellStyle name="ปกติ 8 2 6 6 2 4 2" xfId="11223" xr:uid="{00000000-0005-0000-0000-0000CA500000}"/>
    <cellStyle name="ปกติ 8 2 6 6 2 4 2 2" xfId="19191" xr:uid="{00000000-0005-0000-0000-0000CB500000}"/>
    <cellStyle name="ปกติ 8 2 6 6 2 4 3" xfId="14782" xr:uid="{00000000-0005-0000-0000-0000CC500000}"/>
    <cellStyle name="ปกติ 8 2 6 6 2 5" xfId="22060" xr:uid="{00000000-0005-0000-0000-0000CD500000}"/>
    <cellStyle name="ปกติ 8 2 6 6 3" xfId="3960" xr:uid="{00000000-0005-0000-0000-0000CE500000}"/>
    <cellStyle name="ปกติ 8 2 6 6 3 2" xfId="6210" xr:uid="{00000000-0005-0000-0000-0000CF500000}"/>
    <cellStyle name="ปกติ 8 2 6 6 3 2 2" xfId="12164" xr:uid="{00000000-0005-0000-0000-0000D0500000}"/>
    <cellStyle name="ปกติ 8 2 6 6 3 2 2 2" xfId="20122" xr:uid="{00000000-0005-0000-0000-0000D1500000}"/>
    <cellStyle name="ปกติ 8 2 6 6 3 2 3" xfId="15713" xr:uid="{00000000-0005-0000-0000-0000D2500000}"/>
    <cellStyle name="ปกติ 8 2 6 6 3 3" xfId="9194" xr:uid="{00000000-0005-0000-0000-0000D3500000}"/>
    <cellStyle name="ปกติ 8 2 6 6 3 3 2" xfId="17610" xr:uid="{00000000-0005-0000-0000-0000D4500000}"/>
    <cellStyle name="ปกติ 8 2 6 6 3 4" xfId="10306" xr:uid="{00000000-0005-0000-0000-0000D5500000}"/>
    <cellStyle name="ปกติ 8 2 6 6 3 4 2" xfId="18284" xr:uid="{00000000-0005-0000-0000-0000D6500000}"/>
    <cellStyle name="ปกติ 8 2 6 6 3 5" xfId="13872" xr:uid="{00000000-0005-0000-0000-0000D7500000}"/>
    <cellStyle name="ปกติ 8 2 6 6 4" xfId="7650" xr:uid="{00000000-0005-0000-0000-0000D8500000}"/>
    <cellStyle name="ปกติ 8 2 6 6 4 2" xfId="13103" xr:uid="{00000000-0005-0000-0000-0000D9500000}"/>
    <cellStyle name="ปกติ 8 2 6 6 4 2 2" xfId="21054" xr:uid="{00000000-0005-0000-0000-0000DA500000}"/>
    <cellStyle name="ปกติ 8 2 6 6 4 3" xfId="16647" xr:uid="{00000000-0005-0000-0000-0000DB500000}"/>
    <cellStyle name="ปกติ 8 2 6 6 5" xfId="5185" xr:uid="{00000000-0005-0000-0000-0000DC500000}"/>
    <cellStyle name="ปกติ 8 2 6 6 5 2" xfId="11222" xr:uid="{00000000-0005-0000-0000-0000DD500000}"/>
    <cellStyle name="ปกติ 8 2 6 6 5 2 2" xfId="19190" xr:uid="{00000000-0005-0000-0000-0000DE500000}"/>
    <cellStyle name="ปกติ 8 2 6 6 5 3" xfId="14781" xr:uid="{00000000-0005-0000-0000-0000DF500000}"/>
    <cellStyle name="ปกติ 8 2 6 6 6" xfId="22059" xr:uid="{00000000-0005-0000-0000-0000E0500000}"/>
    <cellStyle name="ปกติ 8 2 6 7" xfId="3961" xr:uid="{00000000-0005-0000-0000-0000E1500000}"/>
    <cellStyle name="ปกติ 8 2 6 7 2" xfId="3962" xr:uid="{00000000-0005-0000-0000-0000E2500000}"/>
    <cellStyle name="ปกติ 8 2 6 7 2 2" xfId="6212" xr:uid="{00000000-0005-0000-0000-0000E3500000}"/>
    <cellStyle name="ปกติ 8 2 6 7 2 2 2" xfId="12166" xr:uid="{00000000-0005-0000-0000-0000E4500000}"/>
    <cellStyle name="ปกติ 8 2 6 7 2 2 2 2" xfId="20124" xr:uid="{00000000-0005-0000-0000-0000E5500000}"/>
    <cellStyle name="ปกติ 8 2 6 7 2 2 3" xfId="15715" xr:uid="{00000000-0005-0000-0000-0000E6500000}"/>
    <cellStyle name="ปกติ 8 2 6 7 2 3" xfId="9196" xr:uid="{00000000-0005-0000-0000-0000E7500000}"/>
    <cellStyle name="ปกติ 8 2 6 7 2 3 2" xfId="17611" xr:uid="{00000000-0005-0000-0000-0000E8500000}"/>
    <cellStyle name="ปกติ 8 2 6 7 2 4" xfId="10307" xr:uid="{00000000-0005-0000-0000-0000E9500000}"/>
    <cellStyle name="ปกติ 8 2 6 7 2 4 2" xfId="18285" xr:uid="{00000000-0005-0000-0000-0000EA500000}"/>
    <cellStyle name="ปกติ 8 2 6 7 2 5" xfId="13873" xr:uid="{00000000-0005-0000-0000-0000EB500000}"/>
    <cellStyle name="ปกติ 8 2 6 7 3" xfId="7652" xr:uid="{00000000-0005-0000-0000-0000EC500000}"/>
    <cellStyle name="ปกติ 8 2 6 7 3 2" xfId="13105" xr:uid="{00000000-0005-0000-0000-0000ED500000}"/>
    <cellStyle name="ปกติ 8 2 6 7 3 2 2" xfId="21056" xr:uid="{00000000-0005-0000-0000-0000EE500000}"/>
    <cellStyle name="ปกติ 8 2 6 7 3 3" xfId="16649" xr:uid="{00000000-0005-0000-0000-0000EF500000}"/>
    <cellStyle name="ปกติ 8 2 6 7 4" xfId="5187" xr:uid="{00000000-0005-0000-0000-0000F0500000}"/>
    <cellStyle name="ปกติ 8 2 6 7 4 2" xfId="11224" xr:uid="{00000000-0005-0000-0000-0000F1500000}"/>
    <cellStyle name="ปกติ 8 2 6 7 4 2 2" xfId="19192" xr:uid="{00000000-0005-0000-0000-0000F2500000}"/>
    <cellStyle name="ปกติ 8 2 6 7 4 3" xfId="14783" xr:uid="{00000000-0005-0000-0000-0000F3500000}"/>
    <cellStyle name="ปกติ 8 2 6 7 5" xfId="22061" xr:uid="{00000000-0005-0000-0000-0000F4500000}"/>
    <cellStyle name="ปกติ 8 2 6 8" xfId="3963" xr:uid="{00000000-0005-0000-0000-0000F5500000}"/>
    <cellStyle name="ปกติ 8 2 6 8 2" xfId="6195" xr:uid="{00000000-0005-0000-0000-0000F6500000}"/>
    <cellStyle name="ปกติ 8 2 6 8 2 2" xfId="12149" xr:uid="{00000000-0005-0000-0000-0000F7500000}"/>
    <cellStyle name="ปกติ 8 2 6 8 2 2 2" xfId="20107" xr:uid="{00000000-0005-0000-0000-0000F8500000}"/>
    <cellStyle name="ปกติ 8 2 6 8 2 3" xfId="15698" xr:uid="{00000000-0005-0000-0000-0000F9500000}"/>
    <cellStyle name="ปกติ 8 2 6 8 3" xfId="9197" xr:uid="{00000000-0005-0000-0000-0000FA500000}"/>
    <cellStyle name="ปกติ 8 2 6 8 3 2" xfId="17612" xr:uid="{00000000-0005-0000-0000-0000FB500000}"/>
    <cellStyle name="ปกติ 8 2 6 8 4" xfId="10308" xr:uid="{00000000-0005-0000-0000-0000FC500000}"/>
    <cellStyle name="ปกติ 8 2 6 8 4 2" xfId="18286" xr:uid="{00000000-0005-0000-0000-0000FD500000}"/>
    <cellStyle name="ปกติ 8 2 6 8 5" xfId="13874" xr:uid="{00000000-0005-0000-0000-0000FE500000}"/>
    <cellStyle name="ปกติ 8 2 6 9" xfId="7635" xr:uid="{00000000-0005-0000-0000-0000FF500000}"/>
    <cellStyle name="ปกติ 8 2 6 9 2" xfId="13088" xr:uid="{00000000-0005-0000-0000-000000510000}"/>
    <cellStyle name="ปกติ 8 2 6 9 2 2" xfId="21039" xr:uid="{00000000-0005-0000-0000-000001510000}"/>
    <cellStyle name="ปกติ 8 2 6 9 3" xfId="16632" xr:uid="{00000000-0005-0000-0000-000002510000}"/>
    <cellStyle name="ปกติ 8 2 7" xfId="3964" xr:uid="{00000000-0005-0000-0000-000003510000}"/>
    <cellStyle name="ปกติ 8 2 7 10" xfId="7653" xr:uid="{00000000-0005-0000-0000-000004510000}"/>
    <cellStyle name="ปกติ 8 2 7 10 2" xfId="13106" xr:uid="{00000000-0005-0000-0000-000005510000}"/>
    <cellStyle name="ปกติ 8 2 7 10 2 2" xfId="21057" xr:uid="{00000000-0005-0000-0000-000006510000}"/>
    <cellStyle name="ปกติ 8 2 7 10 3" xfId="16650" xr:uid="{00000000-0005-0000-0000-000007510000}"/>
    <cellStyle name="ปกติ 8 2 7 11" xfId="5188" xr:uid="{00000000-0005-0000-0000-000008510000}"/>
    <cellStyle name="ปกติ 8 2 7 11 2" xfId="11225" xr:uid="{00000000-0005-0000-0000-000009510000}"/>
    <cellStyle name="ปกติ 8 2 7 11 2 2" xfId="19193" xr:uid="{00000000-0005-0000-0000-00000A510000}"/>
    <cellStyle name="ปกติ 8 2 7 11 3" xfId="14784" xr:uid="{00000000-0005-0000-0000-00000B510000}"/>
    <cellStyle name="ปกติ 8 2 7 12" xfId="22062" xr:uid="{00000000-0005-0000-0000-00000C510000}"/>
    <cellStyle name="ปกติ 8 2 7 2" xfId="3965" xr:uid="{00000000-0005-0000-0000-00000D510000}"/>
    <cellStyle name="ปกติ 8 2 7 2 10" xfId="5189" xr:uid="{00000000-0005-0000-0000-00000E510000}"/>
    <cellStyle name="ปกติ 8 2 7 2 10 2" xfId="11226" xr:uid="{00000000-0005-0000-0000-00000F510000}"/>
    <cellStyle name="ปกติ 8 2 7 2 10 2 2" xfId="19194" xr:uid="{00000000-0005-0000-0000-000010510000}"/>
    <cellStyle name="ปกติ 8 2 7 2 10 3" xfId="14785" xr:uid="{00000000-0005-0000-0000-000011510000}"/>
    <cellStyle name="ปกติ 8 2 7 2 11" xfId="22063" xr:uid="{00000000-0005-0000-0000-000012510000}"/>
    <cellStyle name="ปกติ 8 2 7 2 2" xfId="3966" xr:uid="{00000000-0005-0000-0000-000013510000}"/>
    <cellStyle name="ปกติ 8 2 7 2 2 2" xfId="3967" xr:uid="{00000000-0005-0000-0000-000014510000}"/>
    <cellStyle name="ปกติ 8 2 7 2 2 2 2" xfId="3968" xr:uid="{00000000-0005-0000-0000-000015510000}"/>
    <cellStyle name="ปกติ 8 2 7 2 2 2 2 2" xfId="3969" xr:uid="{00000000-0005-0000-0000-000016510000}"/>
    <cellStyle name="ปกติ 8 2 7 2 2 2 2 2 2" xfId="6217" xr:uid="{00000000-0005-0000-0000-000017510000}"/>
    <cellStyle name="ปกติ 8 2 7 2 2 2 2 2 2 2" xfId="12171" xr:uid="{00000000-0005-0000-0000-000018510000}"/>
    <cellStyle name="ปกติ 8 2 7 2 2 2 2 2 2 2 2" xfId="20129" xr:uid="{00000000-0005-0000-0000-000019510000}"/>
    <cellStyle name="ปกติ 8 2 7 2 2 2 2 2 2 3" xfId="15720" xr:uid="{00000000-0005-0000-0000-00001A510000}"/>
    <cellStyle name="ปกติ 8 2 7 2 2 2 2 2 3" xfId="9199" xr:uid="{00000000-0005-0000-0000-00001B510000}"/>
    <cellStyle name="ปกติ 8 2 7 2 2 2 2 2 3 2" xfId="17613" xr:uid="{00000000-0005-0000-0000-00001C510000}"/>
    <cellStyle name="ปกติ 8 2 7 2 2 2 2 2 4" xfId="10309" xr:uid="{00000000-0005-0000-0000-00001D510000}"/>
    <cellStyle name="ปกติ 8 2 7 2 2 2 2 2 4 2" xfId="18287" xr:uid="{00000000-0005-0000-0000-00001E510000}"/>
    <cellStyle name="ปกติ 8 2 7 2 2 2 2 2 5" xfId="13875" xr:uid="{00000000-0005-0000-0000-00001F510000}"/>
    <cellStyle name="ปกติ 8 2 7 2 2 2 2 3" xfId="7657" xr:uid="{00000000-0005-0000-0000-000020510000}"/>
    <cellStyle name="ปกติ 8 2 7 2 2 2 2 3 2" xfId="13110" xr:uid="{00000000-0005-0000-0000-000021510000}"/>
    <cellStyle name="ปกติ 8 2 7 2 2 2 2 3 2 2" xfId="21061" xr:uid="{00000000-0005-0000-0000-000022510000}"/>
    <cellStyle name="ปกติ 8 2 7 2 2 2 2 3 3" xfId="16654" xr:uid="{00000000-0005-0000-0000-000023510000}"/>
    <cellStyle name="ปกติ 8 2 7 2 2 2 2 4" xfId="5192" xr:uid="{00000000-0005-0000-0000-000024510000}"/>
    <cellStyle name="ปกติ 8 2 7 2 2 2 2 4 2" xfId="11229" xr:uid="{00000000-0005-0000-0000-000025510000}"/>
    <cellStyle name="ปกติ 8 2 7 2 2 2 2 4 2 2" xfId="19197" xr:uid="{00000000-0005-0000-0000-000026510000}"/>
    <cellStyle name="ปกติ 8 2 7 2 2 2 2 4 3" xfId="14788" xr:uid="{00000000-0005-0000-0000-000027510000}"/>
    <cellStyle name="ปกติ 8 2 7 2 2 2 2 5" xfId="22066" xr:uid="{00000000-0005-0000-0000-000028510000}"/>
    <cellStyle name="ปกติ 8 2 7 2 2 2 3" xfId="3970" xr:uid="{00000000-0005-0000-0000-000029510000}"/>
    <cellStyle name="ปกติ 8 2 7 2 2 2 3 2" xfId="6216" xr:uid="{00000000-0005-0000-0000-00002A510000}"/>
    <cellStyle name="ปกติ 8 2 7 2 2 2 3 2 2" xfId="12170" xr:uid="{00000000-0005-0000-0000-00002B510000}"/>
    <cellStyle name="ปกติ 8 2 7 2 2 2 3 2 2 2" xfId="20128" xr:uid="{00000000-0005-0000-0000-00002C510000}"/>
    <cellStyle name="ปกติ 8 2 7 2 2 2 3 2 3" xfId="15719" xr:uid="{00000000-0005-0000-0000-00002D510000}"/>
    <cellStyle name="ปกติ 8 2 7 2 2 2 3 3" xfId="9200" xr:uid="{00000000-0005-0000-0000-00002E510000}"/>
    <cellStyle name="ปกติ 8 2 7 2 2 2 3 3 2" xfId="17614" xr:uid="{00000000-0005-0000-0000-00002F510000}"/>
    <cellStyle name="ปกติ 8 2 7 2 2 2 3 4" xfId="10310" xr:uid="{00000000-0005-0000-0000-000030510000}"/>
    <cellStyle name="ปกติ 8 2 7 2 2 2 3 4 2" xfId="18288" xr:uid="{00000000-0005-0000-0000-000031510000}"/>
    <cellStyle name="ปกติ 8 2 7 2 2 2 3 5" xfId="13876" xr:uid="{00000000-0005-0000-0000-000032510000}"/>
    <cellStyle name="ปกติ 8 2 7 2 2 2 4" xfId="7656" xr:uid="{00000000-0005-0000-0000-000033510000}"/>
    <cellStyle name="ปกติ 8 2 7 2 2 2 4 2" xfId="13109" xr:uid="{00000000-0005-0000-0000-000034510000}"/>
    <cellStyle name="ปกติ 8 2 7 2 2 2 4 2 2" xfId="21060" xr:uid="{00000000-0005-0000-0000-000035510000}"/>
    <cellStyle name="ปกติ 8 2 7 2 2 2 4 3" xfId="16653" xr:uid="{00000000-0005-0000-0000-000036510000}"/>
    <cellStyle name="ปกติ 8 2 7 2 2 2 5" xfId="5191" xr:uid="{00000000-0005-0000-0000-000037510000}"/>
    <cellStyle name="ปกติ 8 2 7 2 2 2 5 2" xfId="11228" xr:uid="{00000000-0005-0000-0000-000038510000}"/>
    <cellStyle name="ปกติ 8 2 7 2 2 2 5 2 2" xfId="19196" xr:uid="{00000000-0005-0000-0000-000039510000}"/>
    <cellStyle name="ปกติ 8 2 7 2 2 2 5 3" xfId="14787" xr:uid="{00000000-0005-0000-0000-00003A510000}"/>
    <cellStyle name="ปกติ 8 2 7 2 2 2 6" xfId="22065" xr:uid="{00000000-0005-0000-0000-00003B510000}"/>
    <cellStyle name="ปกติ 8 2 7 2 2 3" xfId="3971" xr:uid="{00000000-0005-0000-0000-00003C510000}"/>
    <cellStyle name="ปกติ 8 2 7 2 2 3 2" xfId="3972" xr:uid="{00000000-0005-0000-0000-00003D510000}"/>
    <cellStyle name="ปกติ 8 2 7 2 2 3 2 2" xfId="6218" xr:uid="{00000000-0005-0000-0000-00003E510000}"/>
    <cellStyle name="ปกติ 8 2 7 2 2 3 2 2 2" xfId="12172" xr:uid="{00000000-0005-0000-0000-00003F510000}"/>
    <cellStyle name="ปกติ 8 2 7 2 2 3 2 2 2 2" xfId="20130" xr:uid="{00000000-0005-0000-0000-000040510000}"/>
    <cellStyle name="ปกติ 8 2 7 2 2 3 2 2 3" xfId="15721" xr:uid="{00000000-0005-0000-0000-000041510000}"/>
    <cellStyle name="ปกติ 8 2 7 2 2 3 2 3" xfId="9201" xr:uid="{00000000-0005-0000-0000-000042510000}"/>
    <cellStyle name="ปกติ 8 2 7 2 2 3 2 3 2" xfId="17615" xr:uid="{00000000-0005-0000-0000-000043510000}"/>
    <cellStyle name="ปกติ 8 2 7 2 2 3 2 4" xfId="10311" xr:uid="{00000000-0005-0000-0000-000044510000}"/>
    <cellStyle name="ปกติ 8 2 7 2 2 3 2 4 2" xfId="18289" xr:uid="{00000000-0005-0000-0000-000045510000}"/>
    <cellStyle name="ปกติ 8 2 7 2 2 3 2 5" xfId="13877" xr:uid="{00000000-0005-0000-0000-000046510000}"/>
    <cellStyle name="ปกติ 8 2 7 2 2 3 3" xfId="7658" xr:uid="{00000000-0005-0000-0000-000047510000}"/>
    <cellStyle name="ปกติ 8 2 7 2 2 3 3 2" xfId="13111" xr:uid="{00000000-0005-0000-0000-000048510000}"/>
    <cellStyle name="ปกติ 8 2 7 2 2 3 3 2 2" xfId="21062" xr:uid="{00000000-0005-0000-0000-000049510000}"/>
    <cellStyle name="ปกติ 8 2 7 2 2 3 3 3" xfId="16655" xr:uid="{00000000-0005-0000-0000-00004A510000}"/>
    <cellStyle name="ปกติ 8 2 7 2 2 3 4" xfId="5193" xr:uid="{00000000-0005-0000-0000-00004B510000}"/>
    <cellStyle name="ปกติ 8 2 7 2 2 3 4 2" xfId="11230" xr:uid="{00000000-0005-0000-0000-00004C510000}"/>
    <cellStyle name="ปกติ 8 2 7 2 2 3 4 2 2" xfId="19198" xr:uid="{00000000-0005-0000-0000-00004D510000}"/>
    <cellStyle name="ปกติ 8 2 7 2 2 3 4 3" xfId="14789" xr:uid="{00000000-0005-0000-0000-00004E510000}"/>
    <cellStyle name="ปกติ 8 2 7 2 2 3 5" xfId="22067" xr:uid="{00000000-0005-0000-0000-00004F510000}"/>
    <cellStyle name="ปกติ 8 2 7 2 2 4" xfId="3973" xr:uid="{00000000-0005-0000-0000-000050510000}"/>
    <cellStyle name="ปกติ 8 2 7 2 2 4 2" xfId="6215" xr:uid="{00000000-0005-0000-0000-000051510000}"/>
    <cellStyle name="ปกติ 8 2 7 2 2 4 2 2" xfId="12169" xr:uid="{00000000-0005-0000-0000-000052510000}"/>
    <cellStyle name="ปกติ 8 2 7 2 2 4 2 2 2" xfId="20127" xr:uid="{00000000-0005-0000-0000-000053510000}"/>
    <cellStyle name="ปกติ 8 2 7 2 2 4 2 3" xfId="15718" xr:uid="{00000000-0005-0000-0000-000054510000}"/>
    <cellStyle name="ปกติ 8 2 7 2 2 4 3" xfId="9202" xr:uid="{00000000-0005-0000-0000-000055510000}"/>
    <cellStyle name="ปกติ 8 2 7 2 2 4 3 2" xfId="17616" xr:uid="{00000000-0005-0000-0000-000056510000}"/>
    <cellStyle name="ปกติ 8 2 7 2 2 4 4" xfId="10312" xr:uid="{00000000-0005-0000-0000-000057510000}"/>
    <cellStyle name="ปกติ 8 2 7 2 2 4 4 2" xfId="18290" xr:uid="{00000000-0005-0000-0000-000058510000}"/>
    <cellStyle name="ปกติ 8 2 7 2 2 4 5" xfId="13878" xr:uid="{00000000-0005-0000-0000-000059510000}"/>
    <cellStyle name="ปกติ 8 2 7 2 2 5" xfId="7655" xr:uid="{00000000-0005-0000-0000-00005A510000}"/>
    <cellStyle name="ปกติ 8 2 7 2 2 5 2" xfId="13108" xr:uid="{00000000-0005-0000-0000-00005B510000}"/>
    <cellStyle name="ปกติ 8 2 7 2 2 5 2 2" xfId="21059" xr:uid="{00000000-0005-0000-0000-00005C510000}"/>
    <cellStyle name="ปกติ 8 2 7 2 2 5 3" xfId="16652" xr:uid="{00000000-0005-0000-0000-00005D510000}"/>
    <cellStyle name="ปกติ 8 2 7 2 2 6" xfId="5190" xr:uid="{00000000-0005-0000-0000-00005E510000}"/>
    <cellStyle name="ปกติ 8 2 7 2 2 6 2" xfId="11227" xr:uid="{00000000-0005-0000-0000-00005F510000}"/>
    <cellStyle name="ปกติ 8 2 7 2 2 6 2 2" xfId="19195" xr:uid="{00000000-0005-0000-0000-000060510000}"/>
    <cellStyle name="ปกติ 8 2 7 2 2 6 3" xfId="14786" xr:uid="{00000000-0005-0000-0000-000061510000}"/>
    <cellStyle name="ปกติ 8 2 7 2 2 7" xfId="22064" xr:uid="{00000000-0005-0000-0000-000062510000}"/>
    <cellStyle name="ปกติ 8 2 7 2 3" xfId="3974" xr:uid="{00000000-0005-0000-0000-000063510000}"/>
    <cellStyle name="ปกติ 8 2 7 2 3 2" xfId="3975" xr:uid="{00000000-0005-0000-0000-000064510000}"/>
    <cellStyle name="ปกติ 8 2 7 2 3 2 2" xfId="3976" xr:uid="{00000000-0005-0000-0000-000065510000}"/>
    <cellStyle name="ปกติ 8 2 7 2 3 2 2 2" xfId="3977" xr:uid="{00000000-0005-0000-0000-000066510000}"/>
    <cellStyle name="ปกติ 8 2 7 2 3 2 2 2 2" xfId="6221" xr:uid="{00000000-0005-0000-0000-000067510000}"/>
    <cellStyle name="ปกติ 8 2 7 2 3 2 2 2 2 2" xfId="12175" xr:uid="{00000000-0005-0000-0000-000068510000}"/>
    <cellStyle name="ปกติ 8 2 7 2 3 2 2 2 2 2 2" xfId="20133" xr:uid="{00000000-0005-0000-0000-000069510000}"/>
    <cellStyle name="ปกติ 8 2 7 2 3 2 2 2 2 3" xfId="15724" xr:uid="{00000000-0005-0000-0000-00006A510000}"/>
    <cellStyle name="ปกติ 8 2 7 2 3 2 2 2 3" xfId="9203" xr:uid="{00000000-0005-0000-0000-00006B510000}"/>
    <cellStyle name="ปกติ 8 2 7 2 3 2 2 2 3 2" xfId="17617" xr:uid="{00000000-0005-0000-0000-00006C510000}"/>
    <cellStyle name="ปกติ 8 2 7 2 3 2 2 2 4" xfId="10313" xr:uid="{00000000-0005-0000-0000-00006D510000}"/>
    <cellStyle name="ปกติ 8 2 7 2 3 2 2 2 4 2" xfId="18291" xr:uid="{00000000-0005-0000-0000-00006E510000}"/>
    <cellStyle name="ปกติ 8 2 7 2 3 2 2 2 5" xfId="13879" xr:uid="{00000000-0005-0000-0000-00006F510000}"/>
    <cellStyle name="ปกติ 8 2 7 2 3 2 2 3" xfId="7661" xr:uid="{00000000-0005-0000-0000-000070510000}"/>
    <cellStyle name="ปกติ 8 2 7 2 3 2 2 3 2" xfId="13114" xr:uid="{00000000-0005-0000-0000-000071510000}"/>
    <cellStyle name="ปกติ 8 2 7 2 3 2 2 3 2 2" xfId="21065" xr:uid="{00000000-0005-0000-0000-000072510000}"/>
    <cellStyle name="ปกติ 8 2 7 2 3 2 2 3 3" xfId="16658" xr:uid="{00000000-0005-0000-0000-000073510000}"/>
    <cellStyle name="ปกติ 8 2 7 2 3 2 2 4" xfId="5196" xr:uid="{00000000-0005-0000-0000-000074510000}"/>
    <cellStyle name="ปกติ 8 2 7 2 3 2 2 4 2" xfId="11233" xr:uid="{00000000-0005-0000-0000-000075510000}"/>
    <cellStyle name="ปกติ 8 2 7 2 3 2 2 4 2 2" xfId="19201" xr:uid="{00000000-0005-0000-0000-000076510000}"/>
    <cellStyle name="ปกติ 8 2 7 2 3 2 2 4 3" xfId="14792" xr:uid="{00000000-0005-0000-0000-000077510000}"/>
    <cellStyle name="ปกติ 8 2 7 2 3 2 2 5" xfId="22070" xr:uid="{00000000-0005-0000-0000-000078510000}"/>
    <cellStyle name="ปกติ 8 2 7 2 3 2 3" xfId="3978" xr:uid="{00000000-0005-0000-0000-000079510000}"/>
    <cellStyle name="ปกติ 8 2 7 2 3 2 3 2" xfId="6220" xr:uid="{00000000-0005-0000-0000-00007A510000}"/>
    <cellStyle name="ปกติ 8 2 7 2 3 2 3 2 2" xfId="12174" xr:uid="{00000000-0005-0000-0000-00007B510000}"/>
    <cellStyle name="ปกติ 8 2 7 2 3 2 3 2 2 2" xfId="20132" xr:uid="{00000000-0005-0000-0000-00007C510000}"/>
    <cellStyle name="ปกติ 8 2 7 2 3 2 3 2 3" xfId="15723" xr:uid="{00000000-0005-0000-0000-00007D510000}"/>
    <cellStyle name="ปกติ 8 2 7 2 3 2 3 3" xfId="9204" xr:uid="{00000000-0005-0000-0000-00007E510000}"/>
    <cellStyle name="ปกติ 8 2 7 2 3 2 3 3 2" xfId="17618" xr:uid="{00000000-0005-0000-0000-00007F510000}"/>
    <cellStyle name="ปกติ 8 2 7 2 3 2 3 4" xfId="10314" xr:uid="{00000000-0005-0000-0000-000080510000}"/>
    <cellStyle name="ปกติ 8 2 7 2 3 2 3 4 2" xfId="18292" xr:uid="{00000000-0005-0000-0000-000081510000}"/>
    <cellStyle name="ปกติ 8 2 7 2 3 2 3 5" xfId="13880" xr:uid="{00000000-0005-0000-0000-000082510000}"/>
    <cellStyle name="ปกติ 8 2 7 2 3 2 4" xfId="7660" xr:uid="{00000000-0005-0000-0000-000083510000}"/>
    <cellStyle name="ปกติ 8 2 7 2 3 2 4 2" xfId="13113" xr:uid="{00000000-0005-0000-0000-000084510000}"/>
    <cellStyle name="ปกติ 8 2 7 2 3 2 4 2 2" xfId="21064" xr:uid="{00000000-0005-0000-0000-000085510000}"/>
    <cellStyle name="ปกติ 8 2 7 2 3 2 4 3" xfId="16657" xr:uid="{00000000-0005-0000-0000-000086510000}"/>
    <cellStyle name="ปกติ 8 2 7 2 3 2 5" xfId="5195" xr:uid="{00000000-0005-0000-0000-000087510000}"/>
    <cellStyle name="ปกติ 8 2 7 2 3 2 5 2" xfId="11232" xr:uid="{00000000-0005-0000-0000-000088510000}"/>
    <cellStyle name="ปกติ 8 2 7 2 3 2 5 2 2" xfId="19200" xr:uid="{00000000-0005-0000-0000-000089510000}"/>
    <cellStyle name="ปกติ 8 2 7 2 3 2 5 3" xfId="14791" xr:uid="{00000000-0005-0000-0000-00008A510000}"/>
    <cellStyle name="ปกติ 8 2 7 2 3 2 6" xfId="22069" xr:uid="{00000000-0005-0000-0000-00008B510000}"/>
    <cellStyle name="ปกติ 8 2 7 2 3 3" xfId="3979" xr:uid="{00000000-0005-0000-0000-00008C510000}"/>
    <cellStyle name="ปกติ 8 2 7 2 3 3 2" xfId="3980" xr:uid="{00000000-0005-0000-0000-00008D510000}"/>
    <cellStyle name="ปกติ 8 2 7 2 3 3 2 2" xfId="6222" xr:uid="{00000000-0005-0000-0000-00008E510000}"/>
    <cellStyle name="ปกติ 8 2 7 2 3 3 2 2 2" xfId="12176" xr:uid="{00000000-0005-0000-0000-00008F510000}"/>
    <cellStyle name="ปกติ 8 2 7 2 3 3 2 2 2 2" xfId="20134" xr:uid="{00000000-0005-0000-0000-000090510000}"/>
    <cellStyle name="ปกติ 8 2 7 2 3 3 2 2 3" xfId="15725" xr:uid="{00000000-0005-0000-0000-000091510000}"/>
    <cellStyle name="ปกติ 8 2 7 2 3 3 2 3" xfId="9205" xr:uid="{00000000-0005-0000-0000-000092510000}"/>
    <cellStyle name="ปกติ 8 2 7 2 3 3 2 3 2" xfId="17619" xr:uid="{00000000-0005-0000-0000-000093510000}"/>
    <cellStyle name="ปกติ 8 2 7 2 3 3 2 4" xfId="10315" xr:uid="{00000000-0005-0000-0000-000094510000}"/>
    <cellStyle name="ปกติ 8 2 7 2 3 3 2 4 2" xfId="18293" xr:uid="{00000000-0005-0000-0000-000095510000}"/>
    <cellStyle name="ปกติ 8 2 7 2 3 3 2 5" xfId="13881" xr:uid="{00000000-0005-0000-0000-000096510000}"/>
    <cellStyle name="ปกติ 8 2 7 2 3 3 3" xfId="7662" xr:uid="{00000000-0005-0000-0000-000097510000}"/>
    <cellStyle name="ปกติ 8 2 7 2 3 3 3 2" xfId="13115" xr:uid="{00000000-0005-0000-0000-000098510000}"/>
    <cellStyle name="ปกติ 8 2 7 2 3 3 3 2 2" xfId="21066" xr:uid="{00000000-0005-0000-0000-000099510000}"/>
    <cellStyle name="ปกติ 8 2 7 2 3 3 3 3" xfId="16659" xr:uid="{00000000-0005-0000-0000-00009A510000}"/>
    <cellStyle name="ปกติ 8 2 7 2 3 3 4" xfId="5197" xr:uid="{00000000-0005-0000-0000-00009B510000}"/>
    <cellStyle name="ปกติ 8 2 7 2 3 3 4 2" xfId="11234" xr:uid="{00000000-0005-0000-0000-00009C510000}"/>
    <cellStyle name="ปกติ 8 2 7 2 3 3 4 2 2" xfId="19202" xr:uid="{00000000-0005-0000-0000-00009D510000}"/>
    <cellStyle name="ปกติ 8 2 7 2 3 3 4 3" xfId="14793" xr:uid="{00000000-0005-0000-0000-00009E510000}"/>
    <cellStyle name="ปกติ 8 2 7 2 3 3 5" xfId="22071" xr:uid="{00000000-0005-0000-0000-00009F510000}"/>
    <cellStyle name="ปกติ 8 2 7 2 3 4" xfId="3981" xr:uid="{00000000-0005-0000-0000-0000A0510000}"/>
    <cellStyle name="ปกติ 8 2 7 2 3 4 2" xfId="6219" xr:uid="{00000000-0005-0000-0000-0000A1510000}"/>
    <cellStyle name="ปกติ 8 2 7 2 3 4 2 2" xfId="12173" xr:uid="{00000000-0005-0000-0000-0000A2510000}"/>
    <cellStyle name="ปกติ 8 2 7 2 3 4 2 2 2" xfId="20131" xr:uid="{00000000-0005-0000-0000-0000A3510000}"/>
    <cellStyle name="ปกติ 8 2 7 2 3 4 2 3" xfId="15722" xr:uid="{00000000-0005-0000-0000-0000A4510000}"/>
    <cellStyle name="ปกติ 8 2 7 2 3 4 3" xfId="9206" xr:uid="{00000000-0005-0000-0000-0000A5510000}"/>
    <cellStyle name="ปกติ 8 2 7 2 3 4 3 2" xfId="17620" xr:uid="{00000000-0005-0000-0000-0000A6510000}"/>
    <cellStyle name="ปกติ 8 2 7 2 3 4 4" xfId="10316" xr:uid="{00000000-0005-0000-0000-0000A7510000}"/>
    <cellStyle name="ปกติ 8 2 7 2 3 4 4 2" xfId="18294" xr:uid="{00000000-0005-0000-0000-0000A8510000}"/>
    <cellStyle name="ปกติ 8 2 7 2 3 4 5" xfId="13882" xr:uid="{00000000-0005-0000-0000-0000A9510000}"/>
    <cellStyle name="ปกติ 8 2 7 2 3 5" xfId="7659" xr:uid="{00000000-0005-0000-0000-0000AA510000}"/>
    <cellStyle name="ปกติ 8 2 7 2 3 5 2" xfId="13112" xr:uid="{00000000-0005-0000-0000-0000AB510000}"/>
    <cellStyle name="ปกติ 8 2 7 2 3 5 2 2" xfId="21063" xr:uid="{00000000-0005-0000-0000-0000AC510000}"/>
    <cellStyle name="ปกติ 8 2 7 2 3 5 3" xfId="16656" xr:uid="{00000000-0005-0000-0000-0000AD510000}"/>
    <cellStyle name="ปกติ 8 2 7 2 3 6" xfId="5194" xr:uid="{00000000-0005-0000-0000-0000AE510000}"/>
    <cellStyle name="ปกติ 8 2 7 2 3 6 2" xfId="11231" xr:uid="{00000000-0005-0000-0000-0000AF510000}"/>
    <cellStyle name="ปกติ 8 2 7 2 3 6 2 2" xfId="19199" xr:uid="{00000000-0005-0000-0000-0000B0510000}"/>
    <cellStyle name="ปกติ 8 2 7 2 3 6 3" xfId="14790" xr:uid="{00000000-0005-0000-0000-0000B1510000}"/>
    <cellStyle name="ปกติ 8 2 7 2 3 7" xfId="22068" xr:uid="{00000000-0005-0000-0000-0000B2510000}"/>
    <cellStyle name="ปกติ 8 2 7 2 4" xfId="3982" xr:uid="{00000000-0005-0000-0000-0000B3510000}"/>
    <cellStyle name="ปกติ 8 2 7 2 4 2" xfId="3983" xr:uid="{00000000-0005-0000-0000-0000B4510000}"/>
    <cellStyle name="ปกติ 8 2 7 2 4 2 2" xfId="3984" xr:uid="{00000000-0005-0000-0000-0000B5510000}"/>
    <cellStyle name="ปกติ 8 2 7 2 4 2 2 2" xfId="3985" xr:uid="{00000000-0005-0000-0000-0000B6510000}"/>
    <cellStyle name="ปกติ 8 2 7 2 4 2 2 2 2" xfId="6225" xr:uid="{00000000-0005-0000-0000-0000B7510000}"/>
    <cellStyle name="ปกติ 8 2 7 2 4 2 2 2 2 2" xfId="12179" xr:uid="{00000000-0005-0000-0000-0000B8510000}"/>
    <cellStyle name="ปกติ 8 2 7 2 4 2 2 2 2 2 2" xfId="20137" xr:uid="{00000000-0005-0000-0000-0000B9510000}"/>
    <cellStyle name="ปกติ 8 2 7 2 4 2 2 2 2 3" xfId="15728" xr:uid="{00000000-0005-0000-0000-0000BA510000}"/>
    <cellStyle name="ปกติ 8 2 7 2 4 2 2 2 3" xfId="9209" xr:uid="{00000000-0005-0000-0000-0000BB510000}"/>
    <cellStyle name="ปกติ 8 2 7 2 4 2 2 2 3 2" xfId="17621" xr:uid="{00000000-0005-0000-0000-0000BC510000}"/>
    <cellStyle name="ปกติ 8 2 7 2 4 2 2 2 4" xfId="10317" xr:uid="{00000000-0005-0000-0000-0000BD510000}"/>
    <cellStyle name="ปกติ 8 2 7 2 4 2 2 2 4 2" xfId="18295" xr:uid="{00000000-0005-0000-0000-0000BE510000}"/>
    <cellStyle name="ปกติ 8 2 7 2 4 2 2 2 5" xfId="13883" xr:uid="{00000000-0005-0000-0000-0000BF510000}"/>
    <cellStyle name="ปกติ 8 2 7 2 4 2 2 3" xfId="7665" xr:uid="{00000000-0005-0000-0000-0000C0510000}"/>
    <cellStyle name="ปกติ 8 2 7 2 4 2 2 3 2" xfId="13118" xr:uid="{00000000-0005-0000-0000-0000C1510000}"/>
    <cellStyle name="ปกติ 8 2 7 2 4 2 2 3 2 2" xfId="21069" xr:uid="{00000000-0005-0000-0000-0000C2510000}"/>
    <cellStyle name="ปกติ 8 2 7 2 4 2 2 3 3" xfId="16662" xr:uid="{00000000-0005-0000-0000-0000C3510000}"/>
    <cellStyle name="ปกติ 8 2 7 2 4 2 2 4" xfId="5200" xr:uid="{00000000-0005-0000-0000-0000C4510000}"/>
    <cellStyle name="ปกติ 8 2 7 2 4 2 2 4 2" xfId="11237" xr:uid="{00000000-0005-0000-0000-0000C5510000}"/>
    <cellStyle name="ปกติ 8 2 7 2 4 2 2 4 2 2" xfId="19205" xr:uid="{00000000-0005-0000-0000-0000C6510000}"/>
    <cellStyle name="ปกติ 8 2 7 2 4 2 2 4 3" xfId="14796" xr:uid="{00000000-0005-0000-0000-0000C7510000}"/>
    <cellStyle name="ปกติ 8 2 7 2 4 2 2 5" xfId="22074" xr:uid="{00000000-0005-0000-0000-0000C8510000}"/>
    <cellStyle name="ปกติ 8 2 7 2 4 2 3" xfId="3986" xr:uid="{00000000-0005-0000-0000-0000C9510000}"/>
    <cellStyle name="ปกติ 8 2 7 2 4 2 3 2" xfId="6224" xr:uid="{00000000-0005-0000-0000-0000CA510000}"/>
    <cellStyle name="ปกติ 8 2 7 2 4 2 3 2 2" xfId="12178" xr:uid="{00000000-0005-0000-0000-0000CB510000}"/>
    <cellStyle name="ปกติ 8 2 7 2 4 2 3 2 2 2" xfId="20136" xr:uid="{00000000-0005-0000-0000-0000CC510000}"/>
    <cellStyle name="ปกติ 8 2 7 2 4 2 3 2 3" xfId="15727" xr:uid="{00000000-0005-0000-0000-0000CD510000}"/>
    <cellStyle name="ปกติ 8 2 7 2 4 2 3 3" xfId="9210" xr:uid="{00000000-0005-0000-0000-0000CE510000}"/>
    <cellStyle name="ปกติ 8 2 7 2 4 2 3 3 2" xfId="17622" xr:uid="{00000000-0005-0000-0000-0000CF510000}"/>
    <cellStyle name="ปกติ 8 2 7 2 4 2 3 4" xfId="10318" xr:uid="{00000000-0005-0000-0000-0000D0510000}"/>
    <cellStyle name="ปกติ 8 2 7 2 4 2 3 4 2" xfId="18296" xr:uid="{00000000-0005-0000-0000-0000D1510000}"/>
    <cellStyle name="ปกติ 8 2 7 2 4 2 3 5" xfId="13884" xr:uid="{00000000-0005-0000-0000-0000D2510000}"/>
    <cellStyle name="ปกติ 8 2 7 2 4 2 4" xfId="7664" xr:uid="{00000000-0005-0000-0000-0000D3510000}"/>
    <cellStyle name="ปกติ 8 2 7 2 4 2 4 2" xfId="13117" xr:uid="{00000000-0005-0000-0000-0000D4510000}"/>
    <cellStyle name="ปกติ 8 2 7 2 4 2 4 2 2" xfId="21068" xr:uid="{00000000-0005-0000-0000-0000D5510000}"/>
    <cellStyle name="ปกติ 8 2 7 2 4 2 4 3" xfId="16661" xr:uid="{00000000-0005-0000-0000-0000D6510000}"/>
    <cellStyle name="ปกติ 8 2 7 2 4 2 5" xfId="5199" xr:uid="{00000000-0005-0000-0000-0000D7510000}"/>
    <cellStyle name="ปกติ 8 2 7 2 4 2 5 2" xfId="11236" xr:uid="{00000000-0005-0000-0000-0000D8510000}"/>
    <cellStyle name="ปกติ 8 2 7 2 4 2 5 2 2" xfId="19204" xr:uid="{00000000-0005-0000-0000-0000D9510000}"/>
    <cellStyle name="ปกติ 8 2 7 2 4 2 5 3" xfId="14795" xr:uid="{00000000-0005-0000-0000-0000DA510000}"/>
    <cellStyle name="ปกติ 8 2 7 2 4 2 6" xfId="22073" xr:uid="{00000000-0005-0000-0000-0000DB510000}"/>
    <cellStyle name="ปกติ 8 2 7 2 4 3" xfId="3987" xr:uid="{00000000-0005-0000-0000-0000DC510000}"/>
    <cellStyle name="ปกติ 8 2 7 2 4 3 2" xfId="3988" xr:uid="{00000000-0005-0000-0000-0000DD510000}"/>
    <cellStyle name="ปกติ 8 2 7 2 4 3 2 2" xfId="6226" xr:uid="{00000000-0005-0000-0000-0000DE510000}"/>
    <cellStyle name="ปกติ 8 2 7 2 4 3 2 2 2" xfId="12180" xr:uid="{00000000-0005-0000-0000-0000DF510000}"/>
    <cellStyle name="ปกติ 8 2 7 2 4 3 2 2 2 2" xfId="20138" xr:uid="{00000000-0005-0000-0000-0000E0510000}"/>
    <cellStyle name="ปกติ 8 2 7 2 4 3 2 2 3" xfId="15729" xr:uid="{00000000-0005-0000-0000-0000E1510000}"/>
    <cellStyle name="ปกติ 8 2 7 2 4 3 2 3" xfId="9211" xr:uid="{00000000-0005-0000-0000-0000E2510000}"/>
    <cellStyle name="ปกติ 8 2 7 2 4 3 2 3 2" xfId="17623" xr:uid="{00000000-0005-0000-0000-0000E3510000}"/>
    <cellStyle name="ปกติ 8 2 7 2 4 3 2 4" xfId="10319" xr:uid="{00000000-0005-0000-0000-0000E4510000}"/>
    <cellStyle name="ปกติ 8 2 7 2 4 3 2 4 2" xfId="18297" xr:uid="{00000000-0005-0000-0000-0000E5510000}"/>
    <cellStyle name="ปกติ 8 2 7 2 4 3 2 5" xfId="13885" xr:uid="{00000000-0005-0000-0000-0000E6510000}"/>
    <cellStyle name="ปกติ 8 2 7 2 4 3 3" xfId="7666" xr:uid="{00000000-0005-0000-0000-0000E7510000}"/>
    <cellStyle name="ปกติ 8 2 7 2 4 3 3 2" xfId="13119" xr:uid="{00000000-0005-0000-0000-0000E8510000}"/>
    <cellStyle name="ปกติ 8 2 7 2 4 3 3 2 2" xfId="21070" xr:uid="{00000000-0005-0000-0000-0000E9510000}"/>
    <cellStyle name="ปกติ 8 2 7 2 4 3 3 3" xfId="16663" xr:uid="{00000000-0005-0000-0000-0000EA510000}"/>
    <cellStyle name="ปกติ 8 2 7 2 4 3 4" xfId="5201" xr:uid="{00000000-0005-0000-0000-0000EB510000}"/>
    <cellStyle name="ปกติ 8 2 7 2 4 3 4 2" xfId="11238" xr:uid="{00000000-0005-0000-0000-0000EC510000}"/>
    <cellStyle name="ปกติ 8 2 7 2 4 3 4 2 2" xfId="19206" xr:uid="{00000000-0005-0000-0000-0000ED510000}"/>
    <cellStyle name="ปกติ 8 2 7 2 4 3 4 3" xfId="14797" xr:uid="{00000000-0005-0000-0000-0000EE510000}"/>
    <cellStyle name="ปกติ 8 2 7 2 4 3 5" xfId="22075" xr:uid="{00000000-0005-0000-0000-0000EF510000}"/>
    <cellStyle name="ปกติ 8 2 7 2 4 4" xfId="3989" xr:uid="{00000000-0005-0000-0000-0000F0510000}"/>
    <cellStyle name="ปกติ 8 2 7 2 4 4 2" xfId="6223" xr:uid="{00000000-0005-0000-0000-0000F1510000}"/>
    <cellStyle name="ปกติ 8 2 7 2 4 4 2 2" xfId="12177" xr:uid="{00000000-0005-0000-0000-0000F2510000}"/>
    <cellStyle name="ปกติ 8 2 7 2 4 4 2 2 2" xfId="20135" xr:uid="{00000000-0005-0000-0000-0000F3510000}"/>
    <cellStyle name="ปกติ 8 2 7 2 4 4 2 3" xfId="15726" xr:uid="{00000000-0005-0000-0000-0000F4510000}"/>
    <cellStyle name="ปกติ 8 2 7 2 4 4 3" xfId="9212" xr:uid="{00000000-0005-0000-0000-0000F5510000}"/>
    <cellStyle name="ปกติ 8 2 7 2 4 4 3 2" xfId="17624" xr:uid="{00000000-0005-0000-0000-0000F6510000}"/>
    <cellStyle name="ปกติ 8 2 7 2 4 4 4" xfId="10320" xr:uid="{00000000-0005-0000-0000-0000F7510000}"/>
    <cellStyle name="ปกติ 8 2 7 2 4 4 4 2" xfId="18298" xr:uid="{00000000-0005-0000-0000-0000F8510000}"/>
    <cellStyle name="ปกติ 8 2 7 2 4 4 5" xfId="13886" xr:uid="{00000000-0005-0000-0000-0000F9510000}"/>
    <cellStyle name="ปกติ 8 2 7 2 4 5" xfId="7663" xr:uid="{00000000-0005-0000-0000-0000FA510000}"/>
    <cellStyle name="ปกติ 8 2 7 2 4 5 2" xfId="13116" xr:uid="{00000000-0005-0000-0000-0000FB510000}"/>
    <cellStyle name="ปกติ 8 2 7 2 4 5 2 2" xfId="21067" xr:uid="{00000000-0005-0000-0000-0000FC510000}"/>
    <cellStyle name="ปกติ 8 2 7 2 4 5 3" xfId="16660" xr:uid="{00000000-0005-0000-0000-0000FD510000}"/>
    <cellStyle name="ปกติ 8 2 7 2 4 6" xfId="5198" xr:uid="{00000000-0005-0000-0000-0000FE510000}"/>
    <cellStyle name="ปกติ 8 2 7 2 4 6 2" xfId="11235" xr:uid="{00000000-0005-0000-0000-0000FF510000}"/>
    <cellStyle name="ปกติ 8 2 7 2 4 6 2 2" xfId="19203" xr:uid="{00000000-0005-0000-0000-000000520000}"/>
    <cellStyle name="ปกติ 8 2 7 2 4 6 3" xfId="14794" xr:uid="{00000000-0005-0000-0000-000001520000}"/>
    <cellStyle name="ปกติ 8 2 7 2 4 7" xfId="22072" xr:uid="{00000000-0005-0000-0000-000002520000}"/>
    <cellStyle name="ปกติ 8 2 7 2 5" xfId="3990" xr:uid="{00000000-0005-0000-0000-000003520000}"/>
    <cellStyle name="ปกติ 8 2 7 2 5 2" xfId="3991" xr:uid="{00000000-0005-0000-0000-000004520000}"/>
    <cellStyle name="ปกติ 8 2 7 2 5 2 2" xfId="3992" xr:uid="{00000000-0005-0000-0000-000005520000}"/>
    <cellStyle name="ปกติ 8 2 7 2 5 2 2 2" xfId="6228" xr:uid="{00000000-0005-0000-0000-000006520000}"/>
    <cellStyle name="ปกติ 8 2 7 2 5 2 2 2 2" xfId="12182" xr:uid="{00000000-0005-0000-0000-000007520000}"/>
    <cellStyle name="ปกติ 8 2 7 2 5 2 2 2 2 2" xfId="20140" xr:uid="{00000000-0005-0000-0000-000008520000}"/>
    <cellStyle name="ปกติ 8 2 7 2 5 2 2 2 3" xfId="15731" xr:uid="{00000000-0005-0000-0000-000009520000}"/>
    <cellStyle name="ปกติ 8 2 7 2 5 2 2 3" xfId="9214" xr:uid="{00000000-0005-0000-0000-00000A520000}"/>
    <cellStyle name="ปกติ 8 2 7 2 5 2 2 3 2" xfId="17625" xr:uid="{00000000-0005-0000-0000-00000B520000}"/>
    <cellStyle name="ปกติ 8 2 7 2 5 2 2 4" xfId="10321" xr:uid="{00000000-0005-0000-0000-00000C520000}"/>
    <cellStyle name="ปกติ 8 2 7 2 5 2 2 4 2" xfId="18299" xr:uid="{00000000-0005-0000-0000-00000D520000}"/>
    <cellStyle name="ปกติ 8 2 7 2 5 2 2 5" xfId="13887" xr:uid="{00000000-0005-0000-0000-00000E520000}"/>
    <cellStyle name="ปกติ 8 2 7 2 5 2 3" xfId="7668" xr:uid="{00000000-0005-0000-0000-00000F520000}"/>
    <cellStyle name="ปกติ 8 2 7 2 5 2 3 2" xfId="13121" xr:uid="{00000000-0005-0000-0000-000010520000}"/>
    <cellStyle name="ปกติ 8 2 7 2 5 2 3 2 2" xfId="21072" xr:uid="{00000000-0005-0000-0000-000011520000}"/>
    <cellStyle name="ปกติ 8 2 7 2 5 2 3 3" xfId="16665" xr:uid="{00000000-0005-0000-0000-000012520000}"/>
    <cellStyle name="ปกติ 8 2 7 2 5 2 4" xfId="5203" xr:uid="{00000000-0005-0000-0000-000013520000}"/>
    <cellStyle name="ปกติ 8 2 7 2 5 2 4 2" xfId="11240" xr:uid="{00000000-0005-0000-0000-000014520000}"/>
    <cellStyle name="ปกติ 8 2 7 2 5 2 4 2 2" xfId="19208" xr:uid="{00000000-0005-0000-0000-000015520000}"/>
    <cellStyle name="ปกติ 8 2 7 2 5 2 4 3" xfId="14799" xr:uid="{00000000-0005-0000-0000-000016520000}"/>
    <cellStyle name="ปกติ 8 2 7 2 5 2 5" xfId="22077" xr:uid="{00000000-0005-0000-0000-000017520000}"/>
    <cellStyle name="ปกติ 8 2 7 2 5 3" xfId="3993" xr:uid="{00000000-0005-0000-0000-000018520000}"/>
    <cellStyle name="ปกติ 8 2 7 2 5 3 2" xfId="6227" xr:uid="{00000000-0005-0000-0000-000019520000}"/>
    <cellStyle name="ปกติ 8 2 7 2 5 3 2 2" xfId="12181" xr:uid="{00000000-0005-0000-0000-00001A520000}"/>
    <cellStyle name="ปกติ 8 2 7 2 5 3 2 2 2" xfId="20139" xr:uid="{00000000-0005-0000-0000-00001B520000}"/>
    <cellStyle name="ปกติ 8 2 7 2 5 3 2 3" xfId="15730" xr:uid="{00000000-0005-0000-0000-00001C520000}"/>
    <cellStyle name="ปกติ 8 2 7 2 5 3 3" xfId="9215" xr:uid="{00000000-0005-0000-0000-00001D520000}"/>
    <cellStyle name="ปกติ 8 2 7 2 5 3 3 2" xfId="17626" xr:uid="{00000000-0005-0000-0000-00001E520000}"/>
    <cellStyle name="ปกติ 8 2 7 2 5 3 4" xfId="10322" xr:uid="{00000000-0005-0000-0000-00001F520000}"/>
    <cellStyle name="ปกติ 8 2 7 2 5 3 4 2" xfId="18300" xr:uid="{00000000-0005-0000-0000-000020520000}"/>
    <cellStyle name="ปกติ 8 2 7 2 5 3 5" xfId="13888" xr:uid="{00000000-0005-0000-0000-000021520000}"/>
    <cellStyle name="ปกติ 8 2 7 2 5 4" xfId="7667" xr:uid="{00000000-0005-0000-0000-000022520000}"/>
    <cellStyle name="ปกติ 8 2 7 2 5 4 2" xfId="13120" xr:uid="{00000000-0005-0000-0000-000023520000}"/>
    <cellStyle name="ปกติ 8 2 7 2 5 4 2 2" xfId="21071" xr:uid="{00000000-0005-0000-0000-000024520000}"/>
    <cellStyle name="ปกติ 8 2 7 2 5 4 3" xfId="16664" xr:uid="{00000000-0005-0000-0000-000025520000}"/>
    <cellStyle name="ปกติ 8 2 7 2 5 5" xfId="5202" xr:uid="{00000000-0005-0000-0000-000026520000}"/>
    <cellStyle name="ปกติ 8 2 7 2 5 5 2" xfId="11239" xr:uid="{00000000-0005-0000-0000-000027520000}"/>
    <cellStyle name="ปกติ 8 2 7 2 5 5 2 2" xfId="19207" xr:uid="{00000000-0005-0000-0000-000028520000}"/>
    <cellStyle name="ปกติ 8 2 7 2 5 5 3" xfId="14798" xr:uid="{00000000-0005-0000-0000-000029520000}"/>
    <cellStyle name="ปกติ 8 2 7 2 5 6" xfId="22076" xr:uid="{00000000-0005-0000-0000-00002A520000}"/>
    <cellStyle name="ปกติ 8 2 7 2 6" xfId="3994" xr:uid="{00000000-0005-0000-0000-00002B520000}"/>
    <cellStyle name="ปกติ 8 2 7 2 6 2" xfId="3995" xr:uid="{00000000-0005-0000-0000-00002C520000}"/>
    <cellStyle name="ปกติ 8 2 7 2 6 2 2" xfId="3996" xr:uid="{00000000-0005-0000-0000-00002D520000}"/>
    <cellStyle name="ปกติ 8 2 7 2 6 2 2 2" xfId="6230" xr:uid="{00000000-0005-0000-0000-00002E520000}"/>
    <cellStyle name="ปกติ 8 2 7 2 6 2 2 2 2" xfId="12184" xr:uid="{00000000-0005-0000-0000-00002F520000}"/>
    <cellStyle name="ปกติ 8 2 7 2 6 2 2 2 2 2" xfId="20142" xr:uid="{00000000-0005-0000-0000-000030520000}"/>
    <cellStyle name="ปกติ 8 2 7 2 6 2 2 2 3" xfId="15733" xr:uid="{00000000-0005-0000-0000-000031520000}"/>
    <cellStyle name="ปกติ 8 2 7 2 6 2 2 3" xfId="9216" xr:uid="{00000000-0005-0000-0000-000032520000}"/>
    <cellStyle name="ปกติ 8 2 7 2 6 2 2 3 2" xfId="17627" xr:uid="{00000000-0005-0000-0000-000033520000}"/>
    <cellStyle name="ปกติ 8 2 7 2 6 2 2 4" xfId="10323" xr:uid="{00000000-0005-0000-0000-000034520000}"/>
    <cellStyle name="ปกติ 8 2 7 2 6 2 2 4 2" xfId="18301" xr:uid="{00000000-0005-0000-0000-000035520000}"/>
    <cellStyle name="ปกติ 8 2 7 2 6 2 2 5" xfId="13889" xr:uid="{00000000-0005-0000-0000-000036520000}"/>
    <cellStyle name="ปกติ 8 2 7 2 6 2 3" xfId="7670" xr:uid="{00000000-0005-0000-0000-000037520000}"/>
    <cellStyle name="ปกติ 8 2 7 2 6 2 3 2" xfId="13123" xr:uid="{00000000-0005-0000-0000-000038520000}"/>
    <cellStyle name="ปกติ 8 2 7 2 6 2 3 2 2" xfId="21074" xr:uid="{00000000-0005-0000-0000-000039520000}"/>
    <cellStyle name="ปกติ 8 2 7 2 6 2 3 3" xfId="16667" xr:uid="{00000000-0005-0000-0000-00003A520000}"/>
    <cellStyle name="ปกติ 8 2 7 2 6 2 4" xfId="5205" xr:uid="{00000000-0005-0000-0000-00003B520000}"/>
    <cellStyle name="ปกติ 8 2 7 2 6 2 4 2" xfId="11242" xr:uid="{00000000-0005-0000-0000-00003C520000}"/>
    <cellStyle name="ปกติ 8 2 7 2 6 2 4 2 2" xfId="19210" xr:uid="{00000000-0005-0000-0000-00003D520000}"/>
    <cellStyle name="ปกติ 8 2 7 2 6 2 4 3" xfId="14801" xr:uid="{00000000-0005-0000-0000-00003E520000}"/>
    <cellStyle name="ปกติ 8 2 7 2 6 2 5" xfId="22079" xr:uid="{00000000-0005-0000-0000-00003F520000}"/>
    <cellStyle name="ปกติ 8 2 7 2 6 3" xfId="3997" xr:uid="{00000000-0005-0000-0000-000040520000}"/>
    <cellStyle name="ปกติ 8 2 7 2 6 3 2" xfId="6229" xr:uid="{00000000-0005-0000-0000-000041520000}"/>
    <cellStyle name="ปกติ 8 2 7 2 6 3 2 2" xfId="12183" xr:uid="{00000000-0005-0000-0000-000042520000}"/>
    <cellStyle name="ปกติ 8 2 7 2 6 3 2 2 2" xfId="20141" xr:uid="{00000000-0005-0000-0000-000043520000}"/>
    <cellStyle name="ปกติ 8 2 7 2 6 3 2 3" xfId="15732" xr:uid="{00000000-0005-0000-0000-000044520000}"/>
    <cellStyle name="ปกติ 8 2 7 2 6 3 3" xfId="9217" xr:uid="{00000000-0005-0000-0000-000045520000}"/>
    <cellStyle name="ปกติ 8 2 7 2 6 3 3 2" xfId="17628" xr:uid="{00000000-0005-0000-0000-000046520000}"/>
    <cellStyle name="ปกติ 8 2 7 2 6 3 4" xfId="10324" xr:uid="{00000000-0005-0000-0000-000047520000}"/>
    <cellStyle name="ปกติ 8 2 7 2 6 3 4 2" xfId="18302" xr:uid="{00000000-0005-0000-0000-000048520000}"/>
    <cellStyle name="ปกติ 8 2 7 2 6 3 5" xfId="13890" xr:uid="{00000000-0005-0000-0000-000049520000}"/>
    <cellStyle name="ปกติ 8 2 7 2 6 4" xfId="7669" xr:uid="{00000000-0005-0000-0000-00004A520000}"/>
    <cellStyle name="ปกติ 8 2 7 2 6 4 2" xfId="13122" xr:uid="{00000000-0005-0000-0000-00004B520000}"/>
    <cellStyle name="ปกติ 8 2 7 2 6 4 2 2" xfId="21073" xr:uid="{00000000-0005-0000-0000-00004C520000}"/>
    <cellStyle name="ปกติ 8 2 7 2 6 4 3" xfId="16666" xr:uid="{00000000-0005-0000-0000-00004D520000}"/>
    <cellStyle name="ปกติ 8 2 7 2 6 5" xfId="5204" xr:uid="{00000000-0005-0000-0000-00004E520000}"/>
    <cellStyle name="ปกติ 8 2 7 2 6 5 2" xfId="11241" xr:uid="{00000000-0005-0000-0000-00004F520000}"/>
    <cellStyle name="ปกติ 8 2 7 2 6 5 2 2" xfId="19209" xr:uid="{00000000-0005-0000-0000-000050520000}"/>
    <cellStyle name="ปกติ 8 2 7 2 6 5 3" xfId="14800" xr:uid="{00000000-0005-0000-0000-000051520000}"/>
    <cellStyle name="ปกติ 8 2 7 2 6 6" xfId="22078" xr:uid="{00000000-0005-0000-0000-000052520000}"/>
    <cellStyle name="ปกติ 8 2 7 2 7" xfId="3998" xr:uid="{00000000-0005-0000-0000-000053520000}"/>
    <cellStyle name="ปกติ 8 2 7 2 7 2" xfId="3999" xr:uid="{00000000-0005-0000-0000-000054520000}"/>
    <cellStyle name="ปกติ 8 2 7 2 7 2 2" xfId="6231" xr:uid="{00000000-0005-0000-0000-000055520000}"/>
    <cellStyle name="ปกติ 8 2 7 2 7 2 2 2" xfId="12185" xr:uid="{00000000-0005-0000-0000-000056520000}"/>
    <cellStyle name="ปกติ 8 2 7 2 7 2 2 2 2" xfId="20143" xr:uid="{00000000-0005-0000-0000-000057520000}"/>
    <cellStyle name="ปกติ 8 2 7 2 7 2 2 3" xfId="15734" xr:uid="{00000000-0005-0000-0000-000058520000}"/>
    <cellStyle name="ปกติ 8 2 7 2 7 2 3" xfId="9218" xr:uid="{00000000-0005-0000-0000-000059520000}"/>
    <cellStyle name="ปกติ 8 2 7 2 7 2 3 2" xfId="17629" xr:uid="{00000000-0005-0000-0000-00005A520000}"/>
    <cellStyle name="ปกติ 8 2 7 2 7 2 4" xfId="10325" xr:uid="{00000000-0005-0000-0000-00005B520000}"/>
    <cellStyle name="ปกติ 8 2 7 2 7 2 4 2" xfId="18303" xr:uid="{00000000-0005-0000-0000-00005C520000}"/>
    <cellStyle name="ปกติ 8 2 7 2 7 2 5" xfId="13891" xr:uid="{00000000-0005-0000-0000-00005D520000}"/>
    <cellStyle name="ปกติ 8 2 7 2 7 3" xfId="7671" xr:uid="{00000000-0005-0000-0000-00005E520000}"/>
    <cellStyle name="ปกติ 8 2 7 2 7 3 2" xfId="13124" xr:uid="{00000000-0005-0000-0000-00005F520000}"/>
    <cellStyle name="ปกติ 8 2 7 2 7 3 2 2" xfId="21075" xr:uid="{00000000-0005-0000-0000-000060520000}"/>
    <cellStyle name="ปกติ 8 2 7 2 7 3 3" xfId="16668" xr:uid="{00000000-0005-0000-0000-000061520000}"/>
    <cellStyle name="ปกติ 8 2 7 2 7 4" xfId="5206" xr:uid="{00000000-0005-0000-0000-000062520000}"/>
    <cellStyle name="ปกติ 8 2 7 2 7 4 2" xfId="11243" xr:uid="{00000000-0005-0000-0000-000063520000}"/>
    <cellStyle name="ปกติ 8 2 7 2 7 4 2 2" xfId="19211" xr:uid="{00000000-0005-0000-0000-000064520000}"/>
    <cellStyle name="ปกติ 8 2 7 2 7 4 3" xfId="14802" xr:uid="{00000000-0005-0000-0000-000065520000}"/>
    <cellStyle name="ปกติ 8 2 7 2 7 5" xfId="22080" xr:uid="{00000000-0005-0000-0000-000066520000}"/>
    <cellStyle name="ปกติ 8 2 7 2 8" xfId="4000" xr:uid="{00000000-0005-0000-0000-000067520000}"/>
    <cellStyle name="ปกติ 8 2 7 2 8 2" xfId="6214" xr:uid="{00000000-0005-0000-0000-000068520000}"/>
    <cellStyle name="ปกติ 8 2 7 2 8 2 2" xfId="12168" xr:uid="{00000000-0005-0000-0000-000069520000}"/>
    <cellStyle name="ปกติ 8 2 7 2 8 2 2 2" xfId="20126" xr:uid="{00000000-0005-0000-0000-00006A520000}"/>
    <cellStyle name="ปกติ 8 2 7 2 8 2 3" xfId="15717" xr:uid="{00000000-0005-0000-0000-00006B520000}"/>
    <cellStyle name="ปกติ 8 2 7 2 8 3" xfId="9219" xr:uid="{00000000-0005-0000-0000-00006C520000}"/>
    <cellStyle name="ปกติ 8 2 7 2 8 3 2" xfId="17630" xr:uid="{00000000-0005-0000-0000-00006D520000}"/>
    <cellStyle name="ปกติ 8 2 7 2 8 4" xfId="10326" xr:uid="{00000000-0005-0000-0000-00006E520000}"/>
    <cellStyle name="ปกติ 8 2 7 2 8 4 2" xfId="18304" xr:uid="{00000000-0005-0000-0000-00006F520000}"/>
    <cellStyle name="ปกติ 8 2 7 2 8 5" xfId="13892" xr:uid="{00000000-0005-0000-0000-000070520000}"/>
    <cellStyle name="ปกติ 8 2 7 2 9" xfId="7654" xr:uid="{00000000-0005-0000-0000-000071520000}"/>
    <cellStyle name="ปกติ 8 2 7 2 9 2" xfId="13107" xr:uid="{00000000-0005-0000-0000-000072520000}"/>
    <cellStyle name="ปกติ 8 2 7 2 9 2 2" xfId="21058" xr:uid="{00000000-0005-0000-0000-000073520000}"/>
    <cellStyle name="ปกติ 8 2 7 2 9 3" xfId="16651" xr:uid="{00000000-0005-0000-0000-000074520000}"/>
    <cellStyle name="ปกติ 8 2 7 3" xfId="4001" xr:uid="{00000000-0005-0000-0000-000075520000}"/>
    <cellStyle name="ปกติ 8 2 7 3 2" xfId="4002" xr:uid="{00000000-0005-0000-0000-000076520000}"/>
    <cellStyle name="ปกติ 8 2 7 3 2 2" xfId="4003" xr:uid="{00000000-0005-0000-0000-000077520000}"/>
    <cellStyle name="ปกติ 8 2 7 3 2 2 2" xfId="4004" xr:uid="{00000000-0005-0000-0000-000078520000}"/>
    <cellStyle name="ปกติ 8 2 7 3 2 2 2 2" xfId="6234" xr:uid="{00000000-0005-0000-0000-000079520000}"/>
    <cellStyle name="ปกติ 8 2 7 3 2 2 2 2 2" xfId="12188" xr:uid="{00000000-0005-0000-0000-00007A520000}"/>
    <cellStyle name="ปกติ 8 2 7 3 2 2 2 2 2 2" xfId="20146" xr:uid="{00000000-0005-0000-0000-00007B520000}"/>
    <cellStyle name="ปกติ 8 2 7 3 2 2 2 2 3" xfId="15737" xr:uid="{00000000-0005-0000-0000-00007C520000}"/>
    <cellStyle name="ปกติ 8 2 7 3 2 2 2 3" xfId="9220" xr:uid="{00000000-0005-0000-0000-00007D520000}"/>
    <cellStyle name="ปกติ 8 2 7 3 2 2 2 3 2" xfId="17631" xr:uid="{00000000-0005-0000-0000-00007E520000}"/>
    <cellStyle name="ปกติ 8 2 7 3 2 2 2 4" xfId="10327" xr:uid="{00000000-0005-0000-0000-00007F520000}"/>
    <cellStyle name="ปกติ 8 2 7 3 2 2 2 4 2" xfId="18305" xr:uid="{00000000-0005-0000-0000-000080520000}"/>
    <cellStyle name="ปกติ 8 2 7 3 2 2 2 5" xfId="13893" xr:uid="{00000000-0005-0000-0000-000081520000}"/>
    <cellStyle name="ปกติ 8 2 7 3 2 2 3" xfId="7674" xr:uid="{00000000-0005-0000-0000-000082520000}"/>
    <cellStyle name="ปกติ 8 2 7 3 2 2 3 2" xfId="13127" xr:uid="{00000000-0005-0000-0000-000083520000}"/>
    <cellStyle name="ปกติ 8 2 7 3 2 2 3 2 2" xfId="21078" xr:uid="{00000000-0005-0000-0000-000084520000}"/>
    <cellStyle name="ปกติ 8 2 7 3 2 2 3 3" xfId="16671" xr:uid="{00000000-0005-0000-0000-000085520000}"/>
    <cellStyle name="ปกติ 8 2 7 3 2 2 4" xfId="5209" xr:uid="{00000000-0005-0000-0000-000086520000}"/>
    <cellStyle name="ปกติ 8 2 7 3 2 2 4 2" xfId="11246" xr:uid="{00000000-0005-0000-0000-000087520000}"/>
    <cellStyle name="ปกติ 8 2 7 3 2 2 4 2 2" xfId="19214" xr:uid="{00000000-0005-0000-0000-000088520000}"/>
    <cellStyle name="ปกติ 8 2 7 3 2 2 4 3" xfId="14805" xr:uid="{00000000-0005-0000-0000-000089520000}"/>
    <cellStyle name="ปกติ 8 2 7 3 2 2 5" xfId="22083" xr:uid="{00000000-0005-0000-0000-00008A520000}"/>
    <cellStyle name="ปกติ 8 2 7 3 2 3" xfId="4005" xr:uid="{00000000-0005-0000-0000-00008B520000}"/>
    <cellStyle name="ปกติ 8 2 7 3 2 3 2" xfId="6233" xr:uid="{00000000-0005-0000-0000-00008C520000}"/>
    <cellStyle name="ปกติ 8 2 7 3 2 3 2 2" xfId="12187" xr:uid="{00000000-0005-0000-0000-00008D520000}"/>
    <cellStyle name="ปกติ 8 2 7 3 2 3 2 2 2" xfId="20145" xr:uid="{00000000-0005-0000-0000-00008E520000}"/>
    <cellStyle name="ปกติ 8 2 7 3 2 3 2 3" xfId="15736" xr:uid="{00000000-0005-0000-0000-00008F520000}"/>
    <cellStyle name="ปกติ 8 2 7 3 2 3 3" xfId="9221" xr:uid="{00000000-0005-0000-0000-000090520000}"/>
    <cellStyle name="ปกติ 8 2 7 3 2 3 3 2" xfId="17632" xr:uid="{00000000-0005-0000-0000-000091520000}"/>
    <cellStyle name="ปกติ 8 2 7 3 2 3 4" xfId="10328" xr:uid="{00000000-0005-0000-0000-000092520000}"/>
    <cellStyle name="ปกติ 8 2 7 3 2 3 4 2" xfId="18306" xr:uid="{00000000-0005-0000-0000-000093520000}"/>
    <cellStyle name="ปกติ 8 2 7 3 2 3 5" xfId="13894" xr:uid="{00000000-0005-0000-0000-000094520000}"/>
    <cellStyle name="ปกติ 8 2 7 3 2 4" xfId="7673" xr:uid="{00000000-0005-0000-0000-000095520000}"/>
    <cellStyle name="ปกติ 8 2 7 3 2 4 2" xfId="13126" xr:uid="{00000000-0005-0000-0000-000096520000}"/>
    <cellStyle name="ปกติ 8 2 7 3 2 4 2 2" xfId="21077" xr:uid="{00000000-0005-0000-0000-000097520000}"/>
    <cellStyle name="ปกติ 8 2 7 3 2 4 3" xfId="16670" xr:uid="{00000000-0005-0000-0000-000098520000}"/>
    <cellStyle name="ปกติ 8 2 7 3 2 5" xfId="5208" xr:uid="{00000000-0005-0000-0000-000099520000}"/>
    <cellStyle name="ปกติ 8 2 7 3 2 5 2" xfId="11245" xr:uid="{00000000-0005-0000-0000-00009A520000}"/>
    <cellStyle name="ปกติ 8 2 7 3 2 5 2 2" xfId="19213" xr:uid="{00000000-0005-0000-0000-00009B520000}"/>
    <cellStyle name="ปกติ 8 2 7 3 2 5 3" xfId="14804" xr:uid="{00000000-0005-0000-0000-00009C520000}"/>
    <cellStyle name="ปกติ 8 2 7 3 2 6" xfId="22082" xr:uid="{00000000-0005-0000-0000-00009D520000}"/>
    <cellStyle name="ปกติ 8 2 7 3 3" xfId="4006" xr:uid="{00000000-0005-0000-0000-00009E520000}"/>
    <cellStyle name="ปกติ 8 2 7 3 3 2" xfId="4007" xr:uid="{00000000-0005-0000-0000-00009F520000}"/>
    <cellStyle name="ปกติ 8 2 7 3 3 2 2" xfId="6235" xr:uid="{00000000-0005-0000-0000-0000A0520000}"/>
    <cellStyle name="ปกติ 8 2 7 3 3 2 2 2" xfId="12189" xr:uid="{00000000-0005-0000-0000-0000A1520000}"/>
    <cellStyle name="ปกติ 8 2 7 3 3 2 2 2 2" xfId="20147" xr:uid="{00000000-0005-0000-0000-0000A2520000}"/>
    <cellStyle name="ปกติ 8 2 7 3 3 2 2 3" xfId="15738" xr:uid="{00000000-0005-0000-0000-0000A3520000}"/>
    <cellStyle name="ปกติ 8 2 7 3 3 2 3" xfId="9222" xr:uid="{00000000-0005-0000-0000-0000A4520000}"/>
    <cellStyle name="ปกติ 8 2 7 3 3 2 3 2" xfId="17633" xr:uid="{00000000-0005-0000-0000-0000A5520000}"/>
    <cellStyle name="ปกติ 8 2 7 3 3 2 4" xfId="10329" xr:uid="{00000000-0005-0000-0000-0000A6520000}"/>
    <cellStyle name="ปกติ 8 2 7 3 3 2 4 2" xfId="18307" xr:uid="{00000000-0005-0000-0000-0000A7520000}"/>
    <cellStyle name="ปกติ 8 2 7 3 3 2 5" xfId="13895" xr:uid="{00000000-0005-0000-0000-0000A8520000}"/>
    <cellStyle name="ปกติ 8 2 7 3 3 3" xfId="7675" xr:uid="{00000000-0005-0000-0000-0000A9520000}"/>
    <cellStyle name="ปกติ 8 2 7 3 3 3 2" xfId="13128" xr:uid="{00000000-0005-0000-0000-0000AA520000}"/>
    <cellStyle name="ปกติ 8 2 7 3 3 3 2 2" xfId="21079" xr:uid="{00000000-0005-0000-0000-0000AB520000}"/>
    <cellStyle name="ปกติ 8 2 7 3 3 3 3" xfId="16672" xr:uid="{00000000-0005-0000-0000-0000AC520000}"/>
    <cellStyle name="ปกติ 8 2 7 3 3 4" xfId="5210" xr:uid="{00000000-0005-0000-0000-0000AD520000}"/>
    <cellStyle name="ปกติ 8 2 7 3 3 4 2" xfId="11247" xr:uid="{00000000-0005-0000-0000-0000AE520000}"/>
    <cellStyle name="ปกติ 8 2 7 3 3 4 2 2" xfId="19215" xr:uid="{00000000-0005-0000-0000-0000AF520000}"/>
    <cellStyle name="ปกติ 8 2 7 3 3 4 3" xfId="14806" xr:uid="{00000000-0005-0000-0000-0000B0520000}"/>
    <cellStyle name="ปกติ 8 2 7 3 3 5" xfId="22084" xr:uid="{00000000-0005-0000-0000-0000B1520000}"/>
    <cellStyle name="ปกติ 8 2 7 3 4" xfId="4008" xr:uid="{00000000-0005-0000-0000-0000B2520000}"/>
    <cellStyle name="ปกติ 8 2 7 3 4 2" xfId="6232" xr:uid="{00000000-0005-0000-0000-0000B3520000}"/>
    <cellStyle name="ปกติ 8 2 7 3 4 2 2" xfId="12186" xr:uid="{00000000-0005-0000-0000-0000B4520000}"/>
    <cellStyle name="ปกติ 8 2 7 3 4 2 2 2" xfId="20144" xr:uid="{00000000-0005-0000-0000-0000B5520000}"/>
    <cellStyle name="ปกติ 8 2 7 3 4 2 3" xfId="15735" xr:uid="{00000000-0005-0000-0000-0000B6520000}"/>
    <cellStyle name="ปกติ 8 2 7 3 4 3" xfId="9223" xr:uid="{00000000-0005-0000-0000-0000B7520000}"/>
    <cellStyle name="ปกติ 8 2 7 3 4 3 2" xfId="17634" xr:uid="{00000000-0005-0000-0000-0000B8520000}"/>
    <cellStyle name="ปกติ 8 2 7 3 4 4" xfId="10330" xr:uid="{00000000-0005-0000-0000-0000B9520000}"/>
    <cellStyle name="ปกติ 8 2 7 3 4 4 2" xfId="18308" xr:uid="{00000000-0005-0000-0000-0000BA520000}"/>
    <cellStyle name="ปกติ 8 2 7 3 4 5" xfId="13896" xr:uid="{00000000-0005-0000-0000-0000BB520000}"/>
    <cellStyle name="ปกติ 8 2 7 3 5" xfId="7672" xr:uid="{00000000-0005-0000-0000-0000BC520000}"/>
    <cellStyle name="ปกติ 8 2 7 3 5 2" xfId="13125" xr:uid="{00000000-0005-0000-0000-0000BD520000}"/>
    <cellStyle name="ปกติ 8 2 7 3 5 2 2" xfId="21076" xr:uid="{00000000-0005-0000-0000-0000BE520000}"/>
    <cellStyle name="ปกติ 8 2 7 3 5 3" xfId="16669" xr:uid="{00000000-0005-0000-0000-0000BF520000}"/>
    <cellStyle name="ปกติ 8 2 7 3 6" xfId="5207" xr:uid="{00000000-0005-0000-0000-0000C0520000}"/>
    <cellStyle name="ปกติ 8 2 7 3 6 2" xfId="11244" xr:uid="{00000000-0005-0000-0000-0000C1520000}"/>
    <cellStyle name="ปกติ 8 2 7 3 6 2 2" xfId="19212" xr:uid="{00000000-0005-0000-0000-0000C2520000}"/>
    <cellStyle name="ปกติ 8 2 7 3 6 3" xfId="14803" xr:uid="{00000000-0005-0000-0000-0000C3520000}"/>
    <cellStyle name="ปกติ 8 2 7 3 7" xfId="22081" xr:uid="{00000000-0005-0000-0000-0000C4520000}"/>
    <cellStyle name="ปกติ 8 2 7 4" xfId="4009" xr:uid="{00000000-0005-0000-0000-0000C5520000}"/>
    <cellStyle name="ปกติ 8 2 7 4 2" xfId="4010" xr:uid="{00000000-0005-0000-0000-0000C6520000}"/>
    <cellStyle name="ปกติ 8 2 7 4 2 2" xfId="4011" xr:uid="{00000000-0005-0000-0000-0000C7520000}"/>
    <cellStyle name="ปกติ 8 2 7 4 2 2 2" xfId="4012" xr:uid="{00000000-0005-0000-0000-0000C8520000}"/>
    <cellStyle name="ปกติ 8 2 7 4 2 2 2 2" xfId="6238" xr:uid="{00000000-0005-0000-0000-0000C9520000}"/>
    <cellStyle name="ปกติ 8 2 7 4 2 2 2 2 2" xfId="12192" xr:uid="{00000000-0005-0000-0000-0000CA520000}"/>
    <cellStyle name="ปกติ 8 2 7 4 2 2 2 2 2 2" xfId="20150" xr:uid="{00000000-0005-0000-0000-0000CB520000}"/>
    <cellStyle name="ปกติ 8 2 7 4 2 2 2 2 3" xfId="15741" xr:uid="{00000000-0005-0000-0000-0000CC520000}"/>
    <cellStyle name="ปกติ 8 2 7 4 2 2 2 3" xfId="9224" xr:uid="{00000000-0005-0000-0000-0000CD520000}"/>
    <cellStyle name="ปกติ 8 2 7 4 2 2 2 3 2" xfId="17635" xr:uid="{00000000-0005-0000-0000-0000CE520000}"/>
    <cellStyle name="ปกติ 8 2 7 4 2 2 2 4" xfId="10331" xr:uid="{00000000-0005-0000-0000-0000CF520000}"/>
    <cellStyle name="ปกติ 8 2 7 4 2 2 2 4 2" xfId="18309" xr:uid="{00000000-0005-0000-0000-0000D0520000}"/>
    <cellStyle name="ปกติ 8 2 7 4 2 2 2 5" xfId="13897" xr:uid="{00000000-0005-0000-0000-0000D1520000}"/>
    <cellStyle name="ปกติ 8 2 7 4 2 2 3" xfId="7678" xr:uid="{00000000-0005-0000-0000-0000D2520000}"/>
    <cellStyle name="ปกติ 8 2 7 4 2 2 3 2" xfId="13131" xr:uid="{00000000-0005-0000-0000-0000D3520000}"/>
    <cellStyle name="ปกติ 8 2 7 4 2 2 3 2 2" xfId="21082" xr:uid="{00000000-0005-0000-0000-0000D4520000}"/>
    <cellStyle name="ปกติ 8 2 7 4 2 2 3 3" xfId="16675" xr:uid="{00000000-0005-0000-0000-0000D5520000}"/>
    <cellStyle name="ปกติ 8 2 7 4 2 2 4" xfId="5213" xr:uid="{00000000-0005-0000-0000-0000D6520000}"/>
    <cellStyle name="ปกติ 8 2 7 4 2 2 4 2" xfId="11250" xr:uid="{00000000-0005-0000-0000-0000D7520000}"/>
    <cellStyle name="ปกติ 8 2 7 4 2 2 4 2 2" xfId="19218" xr:uid="{00000000-0005-0000-0000-0000D8520000}"/>
    <cellStyle name="ปกติ 8 2 7 4 2 2 4 3" xfId="14809" xr:uid="{00000000-0005-0000-0000-0000D9520000}"/>
    <cellStyle name="ปกติ 8 2 7 4 2 2 5" xfId="22087" xr:uid="{00000000-0005-0000-0000-0000DA520000}"/>
    <cellStyle name="ปกติ 8 2 7 4 2 3" xfId="4013" xr:uid="{00000000-0005-0000-0000-0000DB520000}"/>
    <cellStyle name="ปกติ 8 2 7 4 2 3 2" xfId="6237" xr:uid="{00000000-0005-0000-0000-0000DC520000}"/>
    <cellStyle name="ปกติ 8 2 7 4 2 3 2 2" xfId="12191" xr:uid="{00000000-0005-0000-0000-0000DD520000}"/>
    <cellStyle name="ปกติ 8 2 7 4 2 3 2 2 2" xfId="20149" xr:uid="{00000000-0005-0000-0000-0000DE520000}"/>
    <cellStyle name="ปกติ 8 2 7 4 2 3 2 3" xfId="15740" xr:uid="{00000000-0005-0000-0000-0000DF520000}"/>
    <cellStyle name="ปกติ 8 2 7 4 2 3 3" xfId="9225" xr:uid="{00000000-0005-0000-0000-0000E0520000}"/>
    <cellStyle name="ปกติ 8 2 7 4 2 3 3 2" xfId="17636" xr:uid="{00000000-0005-0000-0000-0000E1520000}"/>
    <cellStyle name="ปกติ 8 2 7 4 2 3 4" xfId="10332" xr:uid="{00000000-0005-0000-0000-0000E2520000}"/>
    <cellStyle name="ปกติ 8 2 7 4 2 3 4 2" xfId="18310" xr:uid="{00000000-0005-0000-0000-0000E3520000}"/>
    <cellStyle name="ปกติ 8 2 7 4 2 3 5" xfId="13898" xr:uid="{00000000-0005-0000-0000-0000E4520000}"/>
    <cellStyle name="ปกติ 8 2 7 4 2 4" xfId="7677" xr:uid="{00000000-0005-0000-0000-0000E5520000}"/>
    <cellStyle name="ปกติ 8 2 7 4 2 4 2" xfId="13130" xr:uid="{00000000-0005-0000-0000-0000E6520000}"/>
    <cellStyle name="ปกติ 8 2 7 4 2 4 2 2" xfId="21081" xr:uid="{00000000-0005-0000-0000-0000E7520000}"/>
    <cellStyle name="ปกติ 8 2 7 4 2 4 3" xfId="16674" xr:uid="{00000000-0005-0000-0000-0000E8520000}"/>
    <cellStyle name="ปกติ 8 2 7 4 2 5" xfId="5212" xr:uid="{00000000-0005-0000-0000-0000E9520000}"/>
    <cellStyle name="ปกติ 8 2 7 4 2 5 2" xfId="11249" xr:uid="{00000000-0005-0000-0000-0000EA520000}"/>
    <cellStyle name="ปกติ 8 2 7 4 2 5 2 2" xfId="19217" xr:uid="{00000000-0005-0000-0000-0000EB520000}"/>
    <cellStyle name="ปกติ 8 2 7 4 2 5 3" xfId="14808" xr:uid="{00000000-0005-0000-0000-0000EC520000}"/>
    <cellStyle name="ปกติ 8 2 7 4 2 6" xfId="22086" xr:uid="{00000000-0005-0000-0000-0000ED520000}"/>
    <cellStyle name="ปกติ 8 2 7 4 3" xfId="4014" xr:uid="{00000000-0005-0000-0000-0000EE520000}"/>
    <cellStyle name="ปกติ 8 2 7 4 3 2" xfId="4015" xr:uid="{00000000-0005-0000-0000-0000EF520000}"/>
    <cellStyle name="ปกติ 8 2 7 4 3 2 2" xfId="6239" xr:uid="{00000000-0005-0000-0000-0000F0520000}"/>
    <cellStyle name="ปกติ 8 2 7 4 3 2 2 2" xfId="12193" xr:uid="{00000000-0005-0000-0000-0000F1520000}"/>
    <cellStyle name="ปกติ 8 2 7 4 3 2 2 2 2" xfId="20151" xr:uid="{00000000-0005-0000-0000-0000F2520000}"/>
    <cellStyle name="ปกติ 8 2 7 4 3 2 2 3" xfId="15742" xr:uid="{00000000-0005-0000-0000-0000F3520000}"/>
    <cellStyle name="ปกติ 8 2 7 4 3 2 3" xfId="9227" xr:uid="{00000000-0005-0000-0000-0000F4520000}"/>
    <cellStyle name="ปกติ 8 2 7 4 3 2 3 2" xfId="17637" xr:uid="{00000000-0005-0000-0000-0000F5520000}"/>
    <cellStyle name="ปกติ 8 2 7 4 3 2 4" xfId="10333" xr:uid="{00000000-0005-0000-0000-0000F6520000}"/>
    <cellStyle name="ปกติ 8 2 7 4 3 2 4 2" xfId="18311" xr:uid="{00000000-0005-0000-0000-0000F7520000}"/>
    <cellStyle name="ปกติ 8 2 7 4 3 2 5" xfId="13899" xr:uid="{00000000-0005-0000-0000-0000F8520000}"/>
    <cellStyle name="ปกติ 8 2 7 4 3 3" xfId="7679" xr:uid="{00000000-0005-0000-0000-0000F9520000}"/>
    <cellStyle name="ปกติ 8 2 7 4 3 3 2" xfId="13132" xr:uid="{00000000-0005-0000-0000-0000FA520000}"/>
    <cellStyle name="ปกติ 8 2 7 4 3 3 2 2" xfId="21083" xr:uid="{00000000-0005-0000-0000-0000FB520000}"/>
    <cellStyle name="ปกติ 8 2 7 4 3 3 3" xfId="16676" xr:uid="{00000000-0005-0000-0000-0000FC520000}"/>
    <cellStyle name="ปกติ 8 2 7 4 3 4" xfId="5214" xr:uid="{00000000-0005-0000-0000-0000FD520000}"/>
    <cellStyle name="ปกติ 8 2 7 4 3 4 2" xfId="11251" xr:uid="{00000000-0005-0000-0000-0000FE520000}"/>
    <cellStyle name="ปกติ 8 2 7 4 3 4 2 2" xfId="19219" xr:uid="{00000000-0005-0000-0000-0000FF520000}"/>
    <cellStyle name="ปกติ 8 2 7 4 3 4 3" xfId="14810" xr:uid="{00000000-0005-0000-0000-000000530000}"/>
    <cellStyle name="ปกติ 8 2 7 4 3 5" xfId="22088" xr:uid="{00000000-0005-0000-0000-000001530000}"/>
    <cellStyle name="ปกติ 8 2 7 4 4" xfId="4016" xr:uid="{00000000-0005-0000-0000-000002530000}"/>
    <cellStyle name="ปกติ 8 2 7 4 4 2" xfId="6236" xr:uid="{00000000-0005-0000-0000-000003530000}"/>
    <cellStyle name="ปกติ 8 2 7 4 4 2 2" xfId="12190" xr:uid="{00000000-0005-0000-0000-000004530000}"/>
    <cellStyle name="ปกติ 8 2 7 4 4 2 2 2" xfId="20148" xr:uid="{00000000-0005-0000-0000-000005530000}"/>
    <cellStyle name="ปกติ 8 2 7 4 4 2 3" xfId="15739" xr:uid="{00000000-0005-0000-0000-000006530000}"/>
    <cellStyle name="ปกติ 8 2 7 4 4 3" xfId="9228" xr:uid="{00000000-0005-0000-0000-000007530000}"/>
    <cellStyle name="ปกติ 8 2 7 4 4 3 2" xfId="17638" xr:uid="{00000000-0005-0000-0000-000008530000}"/>
    <cellStyle name="ปกติ 8 2 7 4 4 4" xfId="10334" xr:uid="{00000000-0005-0000-0000-000009530000}"/>
    <cellStyle name="ปกติ 8 2 7 4 4 4 2" xfId="18312" xr:uid="{00000000-0005-0000-0000-00000A530000}"/>
    <cellStyle name="ปกติ 8 2 7 4 4 5" xfId="13900" xr:uid="{00000000-0005-0000-0000-00000B530000}"/>
    <cellStyle name="ปกติ 8 2 7 4 5" xfId="7676" xr:uid="{00000000-0005-0000-0000-00000C530000}"/>
    <cellStyle name="ปกติ 8 2 7 4 5 2" xfId="13129" xr:uid="{00000000-0005-0000-0000-00000D530000}"/>
    <cellStyle name="ปกติ 8 2 7 4 5 2 2" xfId="21080" xr:uid="{00000000-0005-0000-0000-00000E530000}"/>
    <cellStyle name="ปกติ 8 2 7 4 5 3" xfId="16673" xr:uid="{00000000-0005-0000-0000-00000F530000}"/>
    <cellStyle name="ปกติ 8 2 7 4 6" xfId="5211" xr:uid="{00000000-0005-0000-0000-000010530000}"/>
    <cellStyle name="ปกติ 8 2 7 4 6 2" xfId="11248" xr:uid="{00000000-0005-0000-0000-000011530000}"/>
    <cellStyle name="ปกติ 8 2 7 4 6 2 2" xfId="19216" xr:uid="{00000000-0005-0000-0000-000012530000}"/>
    <cellStyle name="ปกติ 8 2 7 4 6 3" xfId="14807" xr:uid="{00000000-0005-0000-0000-000013530000}"/>
    <cellStyle name="ปกติ 8 2 7 4 7" xfId="22085" xr:uid="{00000000-0005-0000-0000-000014530000}"/>
    <cellStyle name="ปกติ 8 2 7 5" xfId="4017" xr:uid="{00000000-0005-0000-0000-000015530000}"/>
    <cellStyle name="ปกติ 8 2 7 5 2" xfId="4018" xr:uid="{00000000-0005-0000-0000-000016530000}"/>
    <cellStyle name="ปกติ 8 2 7 5 2 2" xfId="4019" xr:uid="{00000000-0005-0000-0000-000017530000}"/>
    <cellStyle name="ปกติ 8 2 7 5 2 2 2" xfId="4020" xr:uid="{00000000-0005-0000-0000-000018530000}"/>
    <cellStyle name="ปกติ 8 2 7 5 2 2 2 2" xfId="6242" xr:uid="{00000000-0005-0000-0000-000019530000}"/>
    <cellStyle name="ปกติ 8 2 7 5 2 2 2 2 2" xfId="12196" xr:uid="{00000000-0005-0000-0000-00001A530000}"/>
    <cellStyle name="ปกติ 8 2 7 5 2 2 2 2 2 2" xfId="20154" xr:uid="{00000000-0005-0000-0000-00001B530000}"/>
    <cellStyle name="ปกติ 8 2 7 5 2 2 2 2 3" xfId="15745" xr:uid="{00000000-0005-0000-0000-00001C530000}"/>
    <cellStyle name="ปกติ 8 2 7 5 2 2 2 3" xfId="9230" xr:uid="{00000000-0005-0000-0000-00001D530000}"/>
    <cellStyle name="ปกติ 8 2 7 5 2 2 2 3 2" xfId="17639" xr:uid="{00000000-0005-0000-0000-00001E530000}"/>
    <cellStyle name="ปกติ 8 2 7 5 2 2 2 4" xfId="10335" xr:uid="{00000000-0005-0000-0000-00001F530000}"/>
    <cellStyle name="ปกติ 8 2 7 5 2 2 2 4 2" xfId="18313" xr:uid="{00000000-0005-0000-0000-000020530000}"/>
    <cellStyle name="ปกติ 8 2 7 5 2 2 2 5" xfId="13902" xr:uid="{00000000-0005-0000-0000-000021530000}"/>
    <cellStyle name="ปกติ 8 2 7 5 2 2 3" xfId="7682" xr:uid="{00000000-0005-0000-0000-000022530000}"/>
    <cellStyle name="ปกติ 8 2 7 5 2 2 3 2" xfId="13135" xr:uid="{00000000-0005-0000-0000-000023530000}"/>
    <cellStyle name="ปกติ 8 2 7 5 2 2 3 2 2" xfId="21086" xr:uid="{00000000-0005-0000-0000-000024530000}"/>
    <cellStyle name="ปกติ 8 2 7 5 2 2 3 3" xfId="16679" xr:uid="{00000000-0005-0000-0000-000025530000}"/>
    <cellStyle name="ปกติ 8 2 7 5 2 2 4" xfId="5217" xr:uid="{00000000-0005-0000-0000-000026530000}"/>
    <cellStyle name="ปกติ 8 2 7 5 2 2 4 2" xfId="11254" xr:uid="{00000000-0005-0000-0000-000027530000}"/>
    <cellStyle name="ปกติ 8 2 7 5 2 2 4 2 2" xfId="19222" xr:uid="{00000000-0005-0000-0000-000028530000}"/>
    <cellStyle name="ปกติ 8 2 7 5 2 2 4 3" xfId="14813" xr:uid="{00000000-0005-0000-0000-000029530000}"/>
    <cellStyle name="ปกติ 8 2 7 5 2 2 5" xfId="22091" xr:uid="{00000000-0005-0000-0000-00002A530000}"/>
    <cellStyle name="ปกติ 8 2 7 5 2 3" xfId="4021" xr:uid="{00000000-0005-0000-0000-00002B530000}"/>
    <cellStyle name="ปกติ 8 2 7 5 2 3 2" xfId="6241" xr:uid="{00000000-0005-0000-0000-00002C530000}"/>
    <cellStyle name="ปกติ 8 2 7 5 2 3 2 2" xfId="12195" xr:uid="{00000000-0005-0000-0000-00002D530000}"/>
    <cellStyle name="ปกติ 8 2 7 5 2 3 2 2 2" xfId="20153" xr:uid="{00000000-0005-0000-0000-00002E530000}"/>
    <cellStyle name="ปกติ 8 2 7 5 2 3 2 3" xfId="15744" xr:uid="{00000000-0005-0000-0000-00002F530000}"/>
    <cellStyle name="ปกติ 8 2 7 5 2 3 3" xfId="9231" xr:uid="{00000000-0005-0000-0000-000030530000}"/>
    <cellStyle name="ปกติ 8 2 7 5 2 3 3 2" xfId="17640" xr:uid="{00000000-0005-0000-0000-000031530000}"/>
    <cellStyle name="ปกติ 8 2 7 5 2 3 4" xfId="10336" xr:uid="{00000000-0005-0000-0000-000032530000}"/>
    <cellStyle name="ปกติ 8 2 7 5 2 3 4 2" xfId="18314" xr:uid="{00000000-0005-0000-0000-000033530000}"/>
    <cellStyle name="ปกติ 8 2 7 5 2 3 5" xfId="13903" xr:uid="{00000000-0005-0000-0000-000034530000}"/>
    <cellStyle name="ปกติ 8 2 7 5 2 4" xfId="7681" xr:uid="{00000000-0005-0000-0000-000035530000}"/>
    <cellStyle name="ปกติ 8 2 7 5 2 4 2" xfId="13134" xr:uid="{00000000-0005-0000-0000-000036530000}"/>
    <cellStyle name="ปกติ 8 2 7 5 2 4 2 2" xfId="21085" xr:uid="{00000000-0005-0000-0000-000037530000}"/>
    <cellStyle name="ปกติ 8 2 7 5 2 4 3" xfId="16678" xr:uid="{00000000-0005-0000-0000-000038530000}"/>
    <cellStyle name="ปกติ 8 2 7 5 2 5" xfId="5216" xr:uid="{00000000-0005-0000-0000-000039530000}"/>
    <cellStyle name="ปกติ 8 2 7 5 2 5 2" xfId="11253" xr:uid="{00000000-0005-0000-0000-00003A530000}"/>
    <cellStyle name="ปกติ 8 2 7 5 2 5 2 2" xfId="19221" xr:uid="{00000000-0005-0000-0000-00003B530000}"/>
    <cellStyle name="ปกติ 8 2 7 5 2 5 3" xfId="14812" xr:uid="{00000000-0005-0000-0000-00003C530000}"/>
    <cellStyle name="ปกติ 8 2 7 5 2 6" xfId="22090" xr:uid="{00000000-0005-0000-0000-00003D530000}"/>
    <cellStyle name="ปกติ 8 2 7 5 3" xfId="4022" xr:uid="{00000000-0005-0000-0000-00003E530000}"/>
    <cellStyle name="ปกติ 8 2 7 5 3 2" xfId="4023" xr:uid="{00000000-0005-0000-0000-00003F530000}"/>
    <cellStyle name="ปกติ 8 2 7 5 3 2 2" xfId="6243" xr:uid="{00000000-0005-0000-0000-000040530000}"/>
    <cellStyle name="ปกติ 8 2 7 5 3 2 2 2" xfId="12197" xr:uid="{00000000-0005-0000-0000-000041530000}"/>
    <cellStyle name="ปกติ 8 2 7 5 3 2 2 2 2" xfId="20155" xr:uid="{00000000-0005-0000-0000-000042530000}"/>
    <cellStyle name="ปกติ 8 2 7 5 3 2 2 3" xfId="15746" xr:uid="{00000000-0005-0000-0000-000043530000}"/>
    <cellStyle name="ปกติ 8 2 7 5 3 2 3" xfId="9232" xr:uid="{00000000-0005-0000-0000-000044530000}"/>
    <cellStyle name="ปกติ 8 2 7 5 3 2 3 2" xfId="17641" xr:uid="{00000000-0005-0000-0000-000045530000}"/>
    <cellStyle name="ปกติ 8 2 7 5 3 2 4" xfId="10337" xr:uid="{00000000-0005-0000-0000-000046530000}"/>
    <cellStyle name="ปกติ 8 2 7 5 3 2 4 2" xfId="18315" xr:uid="{00000000-0005-0000-0000-000047530000}"/>
    <cellStyle name="ปกติ 8 2 7 5 3 2 5" xfId="13904" xr:uid="{00000000-0005-0000-0000-000048530000}"/>
    <cellStyle name="ปกติ 8 2 7 5 3 3" xfId="7683" xr:uid="{00000000-0005-0000-0000-000049530000}"/>
    <cellStyle name="ปกติ 8 2 7 5 3 3 2" xfId="13136" xr:uid="{00000000-0005-0000-0000-00004A530000}"/>
    <cellStyle name="ปกติ 8 2 7 5 3 3 2 2" xfId="21087" xr:uid="{00000000-0005-0000-0000-00004B530000}"/>
    <cellStyle name="ปกติ 8 2 7 5 3 3 3" xfId="16680" xr:uid="{00000000-0005-0000-0000-00004C530000}"/>
    <cellStyle name="ปกติ 8 2 7 5 3 4" xfId="5218" xr:uid="{00000000-0005-0000-0000-00004D530000}"/>
    <cellStyle name="ปกติ 8 2 7 5 3 4 2" xfId="11255" xr:uid="{00000000-0005-0000-0000-00004E530000}"/>
    <cellStyle name="ปกติ 8 2 7 5 3 4 2 2" xfId="19223" xr:uid="{00000000-0005-0000-0000-00004F530000}"/>
    <cellStyle name="ปกติ 8 2 7 5 3 4 3" xfId="14814" xr:uid="{00000000-0005-0000-0000-000050530000}"/>
    <cellStyle name="ปกติ 8 2 7 5 3 5" xfId="22092" xr:uid="{00000000-0005-0000-0000-000051530000}"/>
    <cellStyle name="ปกติ 8 2 7 5 4" xfId="4024" xr:uid="{00000000-0005-0000-0000-000052530000}"/>
    <cellStyle name="ปกติ 8 2 7 5 4 2" xfId="6240" xr:uid="{00000000-0005-0000-0000-000053530000}"/>
    <cellStyle name="ปกติ 8 2 7 5 4 2 2" xfId="12194" xr:uid="{00000000-0005-0000-0000-000054530000}"/>
    <cellStyle name="ปกติ 8 2 7 5 4 2 2 2" xfId="20152" xr:uid="{00000000-0005-0000-0000-000055530000}"/>
    <cellStyle name="ปกติ 8 2 7 5 4 2 3" xfId="15743" xr:uid="{00000000-0005-0000-0000-000056530000}"/>
    <cellStyle name="ปกติ 8 2 7 5 4 3" xfId="9233" xr:uid="{00000000-0005-0000-0000-000057530000}"/>
    <cellStyle name="ปกติ 8 2 7 5 4 3 2" xfId="17642" xr:uid="{00000000-0005-0000-0000-000058530000}"/>
    <cellStyle name="ปกติ 8 2 7 5 4 4" xfId="10338" xr:uid="{00000000-0005-0000-0000-000059530000}"/>
    <cellStyle name="ปกติ 8 2 7 5 4 4 2" xfId="18316" xr:uid="{00000000-0005-0000-0000-00005A530000}"/>
    <cellStyle name="ปกติ 8 2 7 5 4 5" xfId="13905" xr:uid="{00000000-0005-0000-0000-00005B530000}"/>
    <cellStyle name="ปกติ 8 2 7 5 5" xfId="7680" xr:uid="{00000000-0005-0000-0000-00005C530000}"/>
    <cellStyle name="ปกติ 8 2 7 5 5 2" xfId="13133" xr:uid="{00000000-0005-0000-0000-00005D530000}"/>
    <cellStyle name="ปกติ 8 2 7 5 5 2 2" xfId="21084" xr:uid="{00000000-0005-0000-0000-00005E530000}"/>
    <cellStyle name="ปกติ 8 2 7 5 5 3" xfId="16677" xr:uid="{00000000-0005-0000-0000-00005F530000}"/>
    <cellStyle name="ปกติ 8 2 7 5 6" xfId="5215" xr:uid="{00000000-0005-0000-0000-000060530000}"/>
    <cellStyle name="ปกติ 8 2 7 5 6 2" xfId="11252" xr:uid="{00000000-0005-0000-0000-000061530000}"/>
    <cellStyle name="ปกติ 8 2 7 5 6 2 2" xfId="19220" xr:uid="{00000000-0005-0000-0000-000062530000}"/>
    <cellStyle name="ปกติ 8 2 7 5 6 3" xfId="14811" xr:uid="{00000000-0005-0000-0000-000063530000}"/>
    <cellStyle name="ปกติ 8 2 7 5 7" xfId="22089" xr:uid="{00000000-0005-0000-0000-000064530000}"/>
    <cellStyle name="ปกติ 8 2 7 6" xfId="4025" xr:uid="{00000000-0005-0000-0000-000065530000}"/>
    <cellStyle name="ปกติ 8 2 7 6 2" xfId="4026" xr:uid="{00000000-0005-0000-0000-000066530000}"/>
    <cellStyle name="ปกติ 8 2 7 6 2 2" xfId="4027" xr:uid="{00000000-0005-0000-0000-000067530000}"/>
    <cellStyle name="ปกติ 8 2 7 6 2 2 2" xfId="6245" xr:uid="{00000000-0005-0000-0000-000068530000}"/>
    <cellStyle name="ปกติ 8 2 7 6 2 2 2 2" xfId="12199" xr:uid="{00000000-0005-0000-0000-000069530000}"/>
    <cellStyle name="ปกติ 8 2 7 6 2 2 2 2 2" xfId="20157" xr:uid="{00000000-0005-0000-0000-00006A530000}"/>
    <cellStyle name="ปกติ 8 2 7 6 2 2 2 3" xfId="15748" xr:uid="{00000000-0005-0000-0000-00006B530000}"/>
    <cellStyle name="ปกติ 8 2 7 6 2 2 3" xfId="9234" xr:uid="{00000000-0005-0000-0000-00006C530000}"/>
    <cellStyle name="ปกติ 8 2 7 6 2 2 3 2" xfId="17643" xr:uid="{00000000-0005-0000-0000-00006D530000}"/>
    <cellStyle name="ปกติ 8 2 7 6 2 2 4" xfId="10339" xr:uid="{00000000-0005-0000-0000-00006E530000}"/>
    <cellStyle name="ปกติ 8 2 7 6 2 2 4 2" xfId="18317" xr:uid="{00000000-0005-0000-0000-00006F530000}"/>
    <cellStyle name="ปกติ 8 2 7 6 2 2 5" xfId="13906" xr:uid="{00000000-0005-0000-0000-000070530000}"/>
    <cellStyle name="ปกติ 8 2 7 6 2 3" xfId="7685" xr:uid="{00000000-0005-0000-0000-000071530000}"/>
    <cellStyle name="ปกติ 8 2 7 6 2 3 2" xfId="13138" xr:uid="{00000000-0005-0000-0000-000072530000}"/>
    <cellStyle name="ปกติ 8 2 7 6 2 3 2 2" xfId="21089" xr:uid="{00000000-0005-0000-0000-000073530000}"/>
    <cellStyle name="ปกติ 8 2 7 6 2 3 3" xfId="16682" xr:uid="{00000000-0005-0000-0000-000074530000}"/>
    <cellStyle name="ปกติ 8 2 7 6 2 4" xfId="5220" xr:uid="{00000000-0005-0000-0000-000075530000}"/>
    <cellStyle name="ปกติ 8 2 7 6 2 4 2" xfId="11257" xr:uid="{00000000-0005-0000-0000-000076530000}"/>
    <cellStyle name="ปกติ 8 2 7 6 2 4 2 2" xfId="19225" xr:uid="{00000000-0005-0000-0000-000077530000}"/>
    <cellStyle name="ปกติ 8 2 7 6 2 4 3" xfId="14816" xr:uid="{00000000-0005-0000-0000-000078530000}"/>
    <cellStyle name="ปกติ 8 2 7 6 2 5" xfId="22094" xr:uid="{00000000-0005-0000-0000-000079530000}"/>
    <cellStyle name="ปกติ 8 2 7 6 3" xfId="4028" xr:uid="{00000000-0005-0000-0000-00007A530000}"/>
    <cellStyle name="ปกติ 8 2 7 6 3 2" xfId="6244" xr:uid="{00000000-0005-0000-0000-00007B530000}"/>
    <cellStyle name="ปกติ 8 2 7 6 3 2 2" xfId="12198" xr:uid="{00000000-0005-0000-0000-00007C530000}"/>
    <cellStyle name="ปกติ 8 2 7 6 3 2 2 2" xfId="20156" xr:uid="{00000000-0005-0000-0000-00007D530000}"/>
    <cellStyle name="ปกติ 8 2 7 6 3 2 3" xfId="15747" xr:uid="{00000000-0005-0000-0000-00007E530000}"/>
    <cellStyle name="ปกติ 8 2 7 6 3 3" xfId="9235" xr:uid="{00000000-0005-0000-0000-00007F530000}"/>
    <cellStyle name="ปกติ 8 2 7 6 3 3 2" xfId="17644" xr:uid="{00000000-0005-0000-0000-000080530000}"/>
    <cellStyle name="ปกติ 8 2 7 6 3 4" xfId="10340" xr:uid="{00000000-0005-0000-0000-000081530000}"/>
    <cellStyle name="ปกติ 8 2 7 6 3 4 2" xfId="18318" xr:uid="{00000000-0005-0000-0000-000082530000}"/>
    <cellStyle name="ปกติ 8 2 7 6 3 5" xfId="13907" xr:uid="{00000000-0005-0000-0000-000083530000}"/>
    <cellStyle name="ปกติ 8 2 7 6 4" xfId="7684" xr:uid="{00000000-0005-0000-0000-000084530000}"/>
    <cellStyle name="ปกติ 8 2 7 6 4 2" xfId="13137" xr:uid="{00000000-0005-0000-0000-000085530000}"/>
    <cellStyle name="ปกติ 8 2 7 6 4 2 2" xfId="21088" xr:uid="{00000000-0005-0000-0000-000086530000}"/>
    <cellStyle name="ปกติ 8 2 7 6 4 3" xfId="16681" xr:uid="{00000000-0005-0000-0000-000087530000}"/>
    <cellStyle name="ปกติ 8 2 7 6 5" xfId="5219" xr:uid="{00000000-0005-0000-0000-000088530000}"/>
    <cellStyle name="ปกติ 8 2 7 6 5 2" xfId="11256" xr:uid="{00000000-0005-0000-0000-000089530000}"/>
    <cellStyle name="ปกติ 8 2 7 6 5 2 2" xfId="19224" xr:uid="{00000000-0005-0000-0000-00008A530000}"/>
    <cellStyle name="ปกติ 8 2 7 6 5 3" xfId="14815" xr:uid="{00000000-0005-0000-0000-00008B530000}"/>
    <cellStyle name="ปกติ 8 2 7 6 6" xfId="22093" xr:uid="{00000000-0005-0000-0000-00008C530000}"/>
    <cellStyle name="ปกติ 8 2 7 7" xfId="4029" xr:uid="{00000000-0005-0000-0000-00008D530000}"/>
    <cellStyle name="ปกติ 8 2 7 7 2" xfId="4030" xr:uid="{00000000-0005-0000-0000-00008E530000}"/>
    <cellStyle name="ปกติ 8 2 7 7 2 2" xfId="4031" xr:uid="{00000000-0005-0000-0000-00008F530000}"/>
    <cellStyle name="ปกติ 8 2 7 7 2 2 2" xfId="6247" xr:uid="{00000000-0005-0000-0000-000090530000}"/>
    <cellStyle name="ปกติ 8 2 7 7 2 2 2 2" xfId="12201" xr:uid="{00000000-0005-0000-0000-000091530000}"/>
    <cellStyle name="ปกติ 8 2 7 7 2 2 2 2 2" xfId="20159" xr:uid="{00000000-0005-0000-0000-000092530000}"/>
    <cellStyle name="ปกติ 8 2 7 7 2 2 2 3" xfId="15750" xr:uid="{00000000-0005-0000-0000-000093530000}"/>
    <cellStyle name="ปกติ 8 2 7 7 2 2 3" xfId="9236" xr:uid="{00000000-0005-0000-0000-000094530000}"/>
    <cellStyle name="ปกติ 8 2 7 7 2 2 3 2" xfId="17645" xr:uid="{00000000-0005-0000-0000-000095530000}"/>
    <cellStyle name="ปกติ 8 2 7 7 2 2 4" xfId="10341" xr:uid="{00000000-0005-0000-0000-000096530000}"/>
    <cellStyle name="ปกติ 8 2 7 7 2 2 4 2" xfId="18319" xr:uid="{00000000-0005-0000-0000-000097530000}"/>
    <cellStyle name="ปกติ 8 2 7 7 2 2 5" xfId="13908" xr:uid="{00000000-0005-0000-0000-000098530000}"/>
    <cellStyle name="ปกติ 8 2 7 7 2 3" xfId="7687" xr:uid="{00000000-0005-0000-0000-000099530000}"/>
    <cellStyle name="ปกติ 8 2 7 7 2 3 2" xfId="13140" xr:uid="{00000000-0005-0000-0000-00009A530000}"/>
    <cellStyle name="ปกติ 8 2 7 7 2 3 2 2" xfId="21091" xr:uid="{00000000-0005-0000-0000-00009B530000}"/>
    <cellStyle name="ปกติ 8 2 7 7 2 3 3" xfId="16684" xr:uid="{00000000-0005-0000-0000-00009C530000}"/>
    <cellStyle name="ปกติ 8 2 7 7 2 4" xfId="5222" xr:uid="{00000000-0005-0000-0000-00009D530000}"/>
    <cellStyle name="ปกติ 8 2 7 7 2 4 2" xfId="11259" xr:uid="{00000000-0005-0000-0000-00009E530000}"/>
    <cellStyle name="ปกติ 8 2 7 7 2 4 2 2" xfId="19227" xr:uid="{00000000-0005-0000-0000-00009F530000}"/>
    <cellStyle name="ปกติ 8 2 7 7 2 4 3" xfId="14818" xr:uid="{00000000-0005-0000-0000-0000A0530000}"/>
    <cellStyle name="ปกติ 8 2 7 7 2 5" xfId="22096" xr:uid="{00000000-0005-0000-0000-0000A1530000}"/>
    <cellStyle name="ปกติ 8 2 7 7 3" xfId="4032" xr:uid="{00000000-0005-0000-0000-0000A2530000}"/>
    <cellStyle name="ปกติ 8 2 7 7 3 2" xfId="6246" xr:uid="{00000000-0005-0000-0000-0000A3530000}"/>
    <cellStyle name="ปกติ 8 2 7 7 3 2 2" xfId="12200" xr:uid="{00000000-0005-0000-0000-0000A4530000}"/>
    <cellStyle name="ปกติ 8 2 7 7 3 2 2 2" xfId="20158" xr:uid="{00000000-0005-0000-0000-0000A5530000}"/>
    <cellStyle name="ปกติ 8 2 7 7 3 2 3" xfId="15749" xr:uid="{00000000-0005-0000-0000-0000A6530000}"/>
    <cellStyle name="ปกติ 8 2 7 7 3 3" xfId="9237" xr:uid="{00000000-0005-0000-0000-0000A7530000}"/>
    <cellStyle name="ปกติ 8 2 7 7 3 3 2" xfId="17646" xr:uid="{00000000-0005-0000-0000-0000A8530000}"/>
    <cellStyle name="ปกติ 8 2 7 7 3 4" xfId="10342" xr:uid="{00000000-0005-0000-0000-0000A9530000}"/>
    <cellStyle name="ปกติ 8 2 7 7 3 4 2" xfId="18320" xr:uid="{00000000-0005-0000-0000-0000AA530000}"/>
    <cellStyle name="ปกติ 8 2 7 7 3 5" xfId="13909" xr:uid="{00000000-0005-0000-0000-0000AB530000}"/>
    <cellStyle name="ปกติ 8 2 7 7 4" xfId="7686" xr:uid="{00000000-0005-0000-0000-0000AC530000}"/>
    <cellStyle name="ปกติ 8 2 7 7 4 2" xfId="13139" xr:uid="{00000000-0005-0000-0000-0000AD530000}"/>
    <cellStyle name="ปกติ 8 2 7 7 4 2 2" xfId="21090" xr:uid="{00000000-0005-0000-0000-0000AE530000}"/>
    <cellStyle name="ปกติ 8 2 7 7 4 3" xfId="16683" xr:uid="{00000000-0005-0000-0000-0000AF530000}"/>
    <cellStyle name="ปกติ 8 2 7 7 5" xfId="5221" xr:uid="{00000000-0005-0000-0000-0000B0530000}"/>
    <cellStyle name="ปกติ 8 2 7 7 5 2" xfId="11258" xr:uid="{00000000-0005-0000-0000-0000B1530000}"/>
    <cellStyle name="ปกติ 8 2 7 7 5 2 2" xfId="19226" xr:uid="{00000000-0005-0000-0000-0000B2530000}"/>
    <cellStyle name="ปกติ 8 2 7 7 5 3" xfId="14817" xr:uid="{00000000-0005-0000-0000-0000B3530000}"/>
    <cellStyle name="ปกติ 8 2 7 7 6" xfId="22095" xr:uid="{00000000-0005-0000-0000-0000B4530000}"/>
    <cellStyle name="ปกติ 8 2 7 8" xfId="4033" xr:uid="{00000000-0005-0000-0000-0000B5530000}"/>
    <cellStyle name="ปกติ 8 2 7 8 2" xfId="4034" xr:uid="{00000000-0005-0000-0000-0000B6530000}"/>
    <cellStyle name="ปกติ 8 2 7 8 2 2" xfId="6248" xr:uid="{00000000-0005-0000-0000-0000B7530000}"/>
    <cellStyle name="ปกติ 8 2 7 8 2 2 2" xfId="12202" xr:uid="{00000000-0005-0000-0000-0000B8530000}"/>
    <cellStyle name="ปกติ 8 2 7 8 2 2 2 2" xfId="20160" xr:uid="{00000000-0005-0000-0000-0000B9530000}"/>
    <cellStyle name="ปกติ 8 2 7 8 2 2 3" xfId="15751" xr:uid="{00000000-0005-0000-0000-0000BA530000}"/>
    <cellStyle name="ปกติ 8 2 7 8 2 3" xfId="9238" xr:uid="{00000000-0005-0000-0000-0000BB530000}"/>
    <cellStyle name="ปกติ 8 2 7 8 2 3 2" xfId="17647" xr:uid="{00000000-0005-0000-0000-0000BC530000}"/>
    <cellStyle name="ปกติ 8 2 7 8 2 4" xfId="10343" xr:uid="{00000000-0005-0000-0000-0000BD530000}"/>
    <cellStyle name="ปกติ 8 2 7 8 2 4 2" xfId="18321" xr:uid="{00000000-0005-0000-0000-0000BE530000}"/>
    <cellStyle name="ปกติ 8 2 7 8 2 5" xfId="13910" xr:uid="{00000000-0005-0000-0000-0000BF530000}"/>
    <cellStyle name="ปกติ 8 2 7 8 3" xfId="7688" xr:uid="{00000000-0005-0000-0000-0000C0530000}"/>
    <cellStyle name="ปกติ 8 2 7 8 3 2" xfId="13141" xr:uid="{00000000-0005-0000-0000-0000C1530000}"/>
    <cellStyle name="ปกติ 8 2 7 8 3 2 2" xfId="21092" xr:uid="{00000000-0005-0000-0000-0000C2530000}"/>
    <cellStyle name="ปกติ 8 2 7 8 3 3" xfId="16685" xr:uid="{00000000-0005-0000-0000-0000C3530000}"/>
    <cellStyle name="ปกติ 8 2 7 8 4" xfId="5223" xr:uid="{00000000-0005-0000-0000-0000C4530000}"/>
    <cellStyle name="ปกติ 8 2 7 8 4 2" xfId="11260" xr:uid="{00000000-0005-0000-0000-0000C5530000}"/>
    <cellStyle name="ปกติ 8 2 7 8 4 2 2" xfId="19228" xr:uid="{00000000-0005-0000-0000-0000C6530000}"/>
    <cellStyle name="ปกติ 8 2 7 8 4 3" xfId="14819" xr:uid="{00000000-0005-0000-0000-0000C7530000}"/>
    <cellStyle name="ปกติ 8 2 7 8 5" xfId="22097" xr:uid="{00000000-0005-0000-0000-0000C8530000}"/>
    <cellStyle name="ปกติ 8 2 7 9" xfId="4035" xr:uid="{00000000-0005-0000-0000-0000C9530000}"/>
    <cellStyle name="ปกติ 8 2 7 9 2" xfId="6213" xr:uid="{00000000-0005-0000-0000-0000CA530000}"/>
    <cellStyle name="ปกติ 8 2 7 9 2 2" xfId="12167" xr:uid="{00000000-0005-0000-0000-0000CB530000}"/>
    <cellStyle name="ปกติ 8 2 7 9 2 2 2" xfId="20125" xr:uid="{00000000-0005-0000-0000-0000CC530000}"/>
    <cellStyle name="ปกติ 8 2 7 9 2 3" xfId="15716" xr:uid="{00000000-0005-0000-0000-0000CD530000}"/>
    <cellStyle name="ปกติ 8 2 7 9 3" xfId="9239" xr:uid="{00000000-0005-0000-0000-0000CE530000}"/>
    <cellStyle name="ปกติ 8 2 7 9 3 2" xfId="17648" xr:uid="{00000000-0005-0000-0000-0000CF530000}"/>
    <cellStyle name="ปกติ 8 2 7 9 4" xfId="10344" xr:uid="{00000000-0005-0000-0000-0000D0530000}"/>
    <cellStyle name="ปกติ 8 2 7 9 4 2" xfId="18322" xr:uid="{00000000-0005-0000-0000-0000D1530000}"/>
    <cellStyle name="ปกติ 8 2 7 9 5" xfId="13911" xr:uid="{00000000-0005-0000-0000-0000D2530000}"/>
    <cellStyle name="ปกติ 8 2 8" xfId="4036" xr:uid="{00000000-0005-0000-0000-0000D3530000}"/>
    <cellStyle name="ปกติ 8 2 8 10" xfId="22098" xr:uid="{00000000-0005-0000-0000-0000D4530000}"/>
    <cellStyle name="ปกติ 8 2 8 2" xfId="4037" xr:uid="{00000000-0005-0000-0000-0000D5530000}"/>
    <cellStyle name="ปกติ 8 2 8 2 2" xfId="4038" xr:uid="{00000000-0005-0000-0000-0000D6530000}"/>
    <cellStyle name="ปกติ 8 2 8 2 2 2" xfId="4039" xr:uid="{00000000-0005-0000-0000-0000D7530000}"/>
    <cellStyle name="ปกติ 8 2 8 2 2 2 2" xfId="6251" xr:uid="{00000000-0005-0000-0000-0000D8530000}"/>
    <cellStyle name="ปกติ 8 2 8 2 2 2 2 2" xfId="12205" xr:uid="{00000000-0005-0000-0000-0000D9530000}"/>
    <cellStyle name="ปกติ 8 2 8 2 2 2 2 2 2" xfId="20163" xr:uid="{00000000-0005-0000-0000-0000DA530000}"/>
    <cellStyle name="ปกติ 8 2 8 2 2 2 2 3" xfId="15754" xr:uid="{00000000-0005-0000-0000-0000DB530000}"/>
    <cellStyle name="ปกติ 8 2 8 2 2 2 3" xfId="9243" xr:uid="{00000000-0005-0000-0000-0000DC530000}"/>
    <cellStyle name="ปกติ 8 2 8 2 2 3" xfId="7691" xr:uid="{00000000-0005-0000-0000-0000DD530000}"/>
    <cellStyle name="ปกติ 8 2 8 2 2 3 2" xfId="13144" xr:uid="{00000000-0005-0000-0000-0000DE530000}"/>
    <cellStyle name="ปกติ 8 2 8 2 2 3 2 2" xfId="21095" xr:uid="{00000000-0005-0000-0000-0000DF530000}"/>
    <cellStyle name="ปกติ 8 2 8 2 2 3 3" xfId="16688" xr:uid="{00000000-0005-0000-0000-0000E0530000}"/>
    <cellStyle name="ปกติ 8 2 8 2 2 4" xfId="5226" xr:uid="{00000000-0005-0000-0000-0000E1530000}"/>
    <cellStyle name="ปกติ 8 2 8 2 2 4 2" xfId="11263" xr:uid="{00000000-0005-0000-0000-0000E2530000}"/>
    <cellStyle name="ปกติ 8 2 8 2 2 4 2 2" xfId="19231" xr:uid="{00000000-0005-0000-0000-0000E3530000}"/>
    <cellStyle name="ปกติ 8 2 8 2 2 4 3" xfId="14822" xr:uid="{00000000-0005-0000-0000-0000E4530000}"/>
    <cellStyle name="ปกติ 8 2 8 2 2 5" xfId="9242" xr:uid="{00000000-0005-0000-0000-0000E5530000}"/>
    <cellStyle name="ปกติ 8 2 8 2 2 6" xfId="8246" xr:uid="{00000000-0005-0000-0000-0000E6530000}"/>
    <cellStyle name="ปกติ 8 2 8 2 2 6 2" xfId="16740" xr:uid="{00000000-0005-0000-0000-0000E7530000}"/>
    <cellStyle name="ปกติ 8 2 8 2 2 7" xfId="9601" xr:uid="{00000000-0005-0000-0000-0000E8530000}"/>
    <cellStyle name="ปกติ 8 2 8 2 2 8" xfId="22100" xr:uid="{00000000-0005-0000-0000-0000E9530000}"/>
    <cellStyle name="ปกติ 8 2 8 2 3" xfId="4040" xr:uid="{00000000-0005-0000-0000-0000EA530000}"/>
    <cellStyle name="ปกติ 8 2 8 2 3 2" xfId="6250" xr:uid="{00000000-0005-0000-0000-0000EB530000}"/>
    <cellStyle name="ปกติ 8 2 8 2 3 2 2" xfId="12204" xr:uid="{00000000-0005-0000-0000-0000EC530000}"/>
    <cellStyle name="ปกติ 8 2 8 2 3 2 2 2" xfId="20162" xr:uid="{00000000-0005-0000-0000-0000ED530000}"/>
    <cellStyle name="ปกติ 8 2 8 2 3 2 3" xfId="15753" xr:uid="{00000000-0005-0000-0000-0000EE530000}"/>
    <cellStyle name="ปกติ 8 2 8 2 3 3" xfId="9244" xr:uid="{00000000-0005-0000-0000-0000EF530000}"/>
    <cellStyle name="ปกติ 8 2 8 2 4" xfId="7690" xr:uid="{00000000-0005-0000-0000-0000F0530000}"/>
    <cellStyle name="ปกติ 8 2 8 2 4 2" xfId="13143" xr:uid="{00000000-0005-0000-0000-0000F1530000}"/>
    <cellStyle name="ปกติ 8 2 8 2 4 2 2" xfId="21094" xr:uid="{00000000-0005-0000-0000-0000F2530000}"/>
    <cellStyle name="ปกติ 8 2 8 2 4 3" xfId="16687" xr:uid="{00000000-0005-0000-0000-0000F3530000}"/>
    <cellStyle name="ปกติ 8 2 8 2 5" xfId="5225" xr:uid="{00000000-0005-0000-0000-0000F4530000}"/>
    <cellStyle name="ปกติ 8 2 8 2 5 2" xfId="11262" xr:uid="{00000000-0005-0000-0000-0000F5530000}"/>
    <cellStyle name="ปกติ 8 2 8 2 5 2 2" xfId="19230" xr:uid="{00000000-0005-0000-0000-0000F6530000}"/>
    <cellStyle name="ปกติ 8 2 8 2 5 3" xfId="14821" xr:uid="{00000000-0005-0000-0000-0000F7530000}"/>
    <cellStyle name="ปกติ 8 2 8 2 6" xfId="9241" xr:uid="{00000000-0005-0000-0000-0000F8530000}"/>
    <cellStyle name="ปกติ 8 2 8 2 7" xfId="8247" xr:uid="{00000000-0005-0000-0000-0000F9530000}"/>
    <cellStyle name="ปกติ 8 2 8 2 7 2" xfId="16741" xr:uid="{00000000-0005-0000-0000-0000FA530000}"/>
    <cellStyle name="ปกติ 8 2 8 2 8" xfId="9600" xr:uid="{00000000-0005-0000-0000-0000FB530000}"/>
    <cellStyle name="ปกติ 8 2 8 2 9" xfId="22099" xr:uid="{00000000-0005-0000-0000-0000FC530000}"/>
    <cellStyle name="ปกติ 8 2 8 3" xfId="4041" xr:uid="{00000000-0005-0000-0000-0000FD530000}"/>
    <cellStyle name="ปกติ 8 2 8 3 2" xfId="4042" xr:uid="{00000000-0005-0000-0000-0000FE530000}"/>
    <cellStyle name="ปกติ 8 2 8 3 2 2" xfId="6252" xr:uid="{00000000-0005-0000-0000-0000FF530000}"/>
    <cellStyle name="ปกติ 8 2 8 3 2 2 2" xfId="12206" xr:uid="{00000000-0005-0000-0000-000000540000}"/>
    <cellStyle name="ปกติ 8 2 8 3 2 2 2 2" xfId="20164" xr:uid="{00000000-0005-0000-0000-000001540000}"/>
    <cellStyle name="ปกติ 8 2 8 3 2 2 3" xfId="15755" xr:uid="{00000000-0005-0000-0000-000002540000}"/>
    <cellStyle name="ปกติ 8 2 8 3 2 3" xfId="9246" xr:uid="{00000000-0005-0000-0000-000003540000}"/>
    <cellStyle name="ปกติ 8 2 8 3 3" xfId="7692" xr:uid="{00000000-0005-0000-0000-000004540000}"/>
    <cellStyle name="ปกติ 8 2 8 3 3 2" xfId="13145" xr:uid="{00000000-0005-0000-0000-000005540000}"/>
    <cellStyle name="ปกติ 8 2 8 3 3 2 2" xfId="21096" xr:uid="{00000000-0005-0000-0000-000006540000}"/>
    <cellStyle name="ปกติ 8 2 8 3 3 3" xfId="16689" xr:uid="{00000000-0005-0000-0000-000007540000}"/>
    <cellStyle name="ปกติ 8 2 8 3 4" xfId="5227" xr:uid="{00000000-0005-0000-0000-000008540000}"/>
    <cellStyle name="ปกติ 8 2 8 3 4 2" xfId="11264" xr:uid="{00000000-0005-0000-0000-000009540000}"/>
    <cellStyle name="ปกติ 8 2 8 3 4 2 2" xfId="19232" xr:uid="{00000000-0005-0000-0000-00000A540000}"/>
    <cellStyle name="ปกติ 8 2 8 3 4 3" xfId="14823" xr:uid="{00000000-0005-0000-0000-00000B540000}"/>
    <cellStyle name="ปกติ 8 2 8 3 5" xfId="9245" xr:uid="{00000000-0005-0000-0000-00000C540000}"/>
    <cellStyle name="ปกติ 8 2 8 3 6" xfId="8245" xr:uid="{00000000-0005-0000-0000-00000D540000}"/>
    <cellStyle name="ปกติ 8 2 8 3 6 2" xfId="16739" xr:uid="{00000000-0005-0000-0000-00000E540000}"/>
    <cellStyle name="ปกติ 8 2 8 3 7" xfId="9602" xr:uid="{00000000-0005-0000-0000-00000F540000}"/>
    <cellStyle name="ปกติ 8 2 8 3 8" xfId="22101" xr:uid="{00000000-0005-0000-0000-000010540000}"/>
    <cellStyle name="ปกติ 8 2 8 4" xfId="4043" xr:uid="{00000000-0005-0000-0000-000011540000}"/>
    <cellStyle name="ปกติ 8 2 8 4 2" xfId="6249" xr:uid="{00000000-0005-0000-0000-000012540000}"/>
    <cellStyle name="ปกติ 8 2 8 4 2 2" xfId="12203" xr:uid="{00000000-0005-0000-0000-000013540000}"/>
    <cellStyle name="ปกติ 8 2 8 4 2 2 2" xfId="20161" xr:uid="{00000000-0005-0000-0000-000014540000}"/>
    <cellStyle name="ปกติ 8 2 8 4 2 3" xfId="15752" xr:uid="{00000000-0005-0000-0000-000015540000}"/>
    <cellStyle name="ปกติ 8 2 8 4 3" xfId="9247" xr:uid="{00000000-0005-0000-0000-000016540000}"/>
    <cellStyle name="ปกติ 8 2 8 5" xfId="7689" xr:uid="{00000000-0005-0000-0000-000017540000}"/>
    <cellStyle name="ปกติ 8 2 8 5 2" xfId="13142" xr:uid="{00000000-0005-0000-0000-000018540000}"/>
    <cellStyle name="ปกติ 8 2 8 5 2 2" xfId="21093" xr:uid="{00000000-0005-0000-0000-000019540000}"/>
    <cellStyle name="ปกติ 8 2 8 5 3" xfId="16686" xr:uid="{00000000-0005-0000-0000-00001A540000}"/>
    <cellStyle name="ปกติ 8 2 8 6" xfId="5224" xr:uid="{00000000-0005-0000-0000-00001B540000}"/>
    <cellStyle name="ปกติ 8 2 8 6 2" xfId="11261" xr:uid="{00000000-0005-0000-0000-00001C540000}"/>
    <cellStyle name="ปกติ 8 2 8 6 2 2" xfId="19229" xr:uid="{00000000-0005-0000-0000-00001D540000}"/>
    <cellStyle name="ปกติ 8 2 8 6 3" xfId="14820" xr:uid="{00000000-0005-0000-0000-00001E540000}"/>
    <cellStyle name="ปกติ 8 2 8 7" xfId="9240" xr:uid="{00000000-0005-0000-0000-00001F540000}"/>
    <cellStyle name="ปกติ 8 2 8 8" xfId="8248" xr:uid="{00000000-0005-0000-0000-000020540000}"/>
    <cellStyle name="ปกติ 8 2 8 8 2" xfId="16742" xr:uid="{00000000-0005-0000-0000-000021540000}"/>
    <cellStyle name="ปกติ 8 2 8 9" xfId="9599" xr:uid="{00000000-0005-0000-0000-000022540000}"/>
    <cellStyle name="ปกติ 8 2 9" xfId="4044" xr:uid="{00000000-0005-0000-0000-000023540000}"/>
    <cellStyle name="ปกติ 8 2 9 10" xfId="22102" xr:uid="{00000000-0005-0000-0000-000024540000}"/>
    <cellStyle name="ปกติ 8 2 9 2" xfId="4045" xr:uid="{00000000-0005-0000-0000-000025540000}"/>
    <cellStyle name="ปกติ 8 2 9 2 2" xfId="4046" xr:uid="{00000000-0005-0000-0000-000026540000}"/>
    <cellStyle name="ปกติ 8 2 9 2 2 2" xfId="4047" xr:uid="{00000000-0005-0000-0000-000027540000}"/>
    <cellStyle name="ปกติ 8 2 9 2 2 2 2" xfId="6255" xr:uid="{00000000-0005-0000-0000-000028540000}"/>
    <cellStyle name="ปกติ 8 2 9 2 2 2 2 2" xfId="12209" xr:uid="{00000000-0005-0000-0000-000029540000}"/>
    <cellStyle name="ปกติ 8 2 9 2 2 2 2 2 2" xfId="20167" xr:uid="{00000000-0005-0000-0000-00002A540000}"/>
    <cellStyle name="ปกติ 8 2 9 2 2 2 2 3" xfId="15758" xr:uid="{00000000-0005-0000-0000-00002B540000}"/>
    <cellStyle name="ปกติ 8 2 9 2 2 2 3" xfId="9251" xr:uid="{00000000-0005-0000-0000-00002C540000}"/>
    <cellStyle name="ปกติ 8 2 9 2 2 3" xfId="7695" xr:uid="{00000000-0005-0000-0000-00002D540000}"/>
    <cellStyle name="ปกติ 8 2 9 2 2 3 2" xfId="13148" xr:uid="{00000000-0005-0000-0000-00002E540000}"/>
    <cellStyle name="ปกติ 8 2 9 2 2 3 2 2" xfId="21099" xr:uid="{00000000-0005-0000-0000-00002F540000}"/>
    <cellStyle name="ปกติ 8 2 9 2 2 3 3" xfId="16692" xr:uid="{00000000-0005-0000-0000-000030540000}"/>
    <cellStyle name="ปกติ 8 2 9 2 2 4" xfId="5230" xr:uid="{00000000-0005-0000-0000-000031540000}"/>
    <cellStyle name="ปกติ 8 2 9 2 2 4 2" xfId="11267" xr:uid="{00000000-0005-0000-0000-000032540000}"/>
    <cellStyle name="ปกติ 8 2 9 2 2 4 2 2" xfId="19235" xr:uid="{00000000-0005-0000-0000-000033540000}"/>
    <cellStyle name="ปกติ 8 2 9 2 2 4 3" xfId="14826" xr:uid="{00000000-0005-0000-0000-000034540000}"/>
    <cellStyle name="ปกติ 8 2 9 2 2 5" xfId="9250" xr:uid="{00000000-0005-0000-0000-000035540000}"/>
    <cellStyle name="ปกติ 8 2 9 2 2 6" xfId="8242" xr:uid="{00000000-0005-0000-0000-000036540000}"/>
    <cellStyle name="ปกติ 8 2 9 2 2 6 2" xfId="16736" xr:uid="{00000000-0005-0000-0000-000037540000}"/>
    <cellStyle name="ปกติ 8 2 9 2 2 7" xfId="9605" xr:uid="{00000000-0005-0000-0000-000038540000}"/>
    <cellStyle name="ปกติ 8 2 9 2 2 8" xfId="22104" xr:uid="{00000000-0005-0000-0000-000039540000}"/>
    <cellStyle name="ปกติ 8 2 9 2 3" xfId="4048" xr:uid="{00000000-0005-0000-0000-00003A540000}"/>
    <cellStyle name="ปกติ 8 2 9 2 3 2" xfId="6254" xr:uid="{00000000-0005-0000-0000-00003B540000}"/>
    <cellStyle name="ปกติ 8 2 9 2 3 2 2" xfId="12208" xr:uid="{00000000-0005-0000-0000-00003C540000}"/>
    <cellStyle name="ปกติ 8 2 9 2 3 2 2 2" xfId="20166" xr:uid="{00000000-0005-0000-0000-00003D540000}"/>
    <cellStyle name="ปกติ 8 2 9 2 3 2 3" xfId="15757" xr:uid="{00000000-0005-0000-0000-00003E540000}"/>
    <cellStyle name="ปกติ 8 2 9 2 3 3" xfId="9252" xr:uid="{00000000-0005-0000-0000-00003F540000}"/>
    <cellStyle name="ปกติ 8 2 9 2 4" xfId="7694" xr:uid="{00000000-0005-0000-0000-000040540000}"/>
    <cellStyle name="ปกติ 8 2 9 2 4 2" xfId="13147" xr:uid="{00000000-0005-0000-0000-000041540000}"/>
    <cellStyle name="ปกติ 8 2 9 2 4 2 2" xfId="21098" xr:uid="{00000000-0005-0000-0000-000042540000}"/>
    <cellStyle name="ปกติ 8 2 9 2 4 3" xfId="16691" xr:uid="{00000000-0005-0000-0000-000043540000}"/>
    <cellStyle name="ปกติ 8 2 9 2 5" xfId="5229" xr:uid="{00000000-0005-0000-0000-000044540000}"/>
    <cellStyle name="ปกติ 8 2 9 2 5 2" xfId="11266" xr:uid="{00000000-0005-0000-0000-000045540000}"/>
    <cellStyle name="ปกติ 8 2 9 2 5 2 2" xfId="19234" xr:uid="{00000000-0005-0000-0000-000046540000}"/>
    <cellStyle name="ปกติ 8 2 9 2 5 3" xfId="14825" xr:uid="{00000000-0005-0000-0000-000047540000}"/>
    <cellStyle name="ปกติ 8 2 9 2 6" xfId="9249" xr:uid="{00000000-0005-0000-0000-000048540000}"/>
    <cellStyle name="ปกติ 8 2 9 2 7" xfId="8243" xr:uid="{00000000-0005-0000-0000-000049540000}"/>
    <cellStyle name="ปกติ 8 2 9 2 7 2" xfId="16737" xr:uid="{00000000-0005-0000-0000-00004A540000}"/>
    <cellStyle name="ปกติ 8 2 9 2 8" xfId="9604" xr:uid="{00000000-0005-0000-0000-00004B540000}"/>
    <cellStyle name="ปกติ 8 2 9 2 9" xfId="22103" xr:uid="{00000000-0005-0000-0000-00004C540000}"/>
    <cellStyle name="ปกติ 8 2 9 3" xfId="4049" xr:uid="{00000000-0005-0000-0000-00004D540000}"/>
    <cellStyle name="ปกติ 8 2 9 3 2" xfId="4050" xr:uid="{00000000-0005-0000-0000-00004E540000}"/>
    <cellStyle name="ปกติ 8 2 9 3 2 2" xfId="6256" xr:uid="{00000000-0005-0000-0000-00004F540000}"/>
    <cellStyle name="ปกติ 8 2 9 3 2 2 2" xfId="12210" xr:uid="{00000000-0005-0000-0000-000050540000}"/>
    <cellStyle name="ปกติ 8 2 9 3 2 2 2 2" xfId="20168" xr:uid="{00000000-0005-0000-0000-000051540000}"/>
    <cellStyle name="ปกติ 8 2 9 3 2 2 3" xfId="15759" xr:uid="{00000000-0005-0000-0000-000052540000}"/>
    <cellStyle name="ปกติ 8 2 9 3 2 3" xfId="9254" xr:uid="{00000000-0005-0000-0000-000053540000}"/>
    <cellStyle name="ปกติ 8 2 9 3 3" xfId="7696" xr:uid="{00000000-0005-0000-0000-000054540000}"/>
    <cellStyle name="ปกติ 8 2 9 3 3 2" xfId="13149" xr:uid="{00000000-0005-0000-0000-000055540000}"/>
    <cellStyle name="ปกติ 8 2 9 3 3 2 2" xfId="21100" xr:uid="{00000000-0005-0000-0000-000056540000}"/>
    <cellStyle name="ปกติ 8 2 9 3 3 3" xfId="16693" xr:uid="{00000000-0005-0000-0000-000057540000}"/>
    <cellStyle name="ปกติ 8 2 9 3 4" xfId="5231" xr:uid="{00000000-0005-0000-0000-000058540000}"/>
    <cellStyle name="ปกติ 8 2 9 3 4 2" xfId="11268" xr:uid="{00000000-0005-0000-0000-000059540000}"/>
    <cellStyle name="ปกติ 8 2 9 3 4 2 2" xfId="19236" xr:uid="{00000000-0005-0000-0000-00005A540000}"/>
    <cellStyle name="ปกติ 8 2 9 3 4 3" xfId="14827" xr:uid="{00000000-0005-0000-0000-00005B540000}"/>
    <cellStyle name="ปกติ 8 2 9 3 5" xfId="9253" xr:uid="{00000000-0005-0000-0000-00005C540000}"/>
    <cellStyle name="ปกติ 8 2 9 3 6" xfId="8241" xr:uid="{00000000-0005-0000-0000-00005D540000}"/>
    <cellStyle name="ปกติ 8 2 9 3 6 2" xfId="16735" xr:uid="{00000000-0005-0000-0000-00005E540000}"/>
    <cellStyle name="ปกติ 8 2 9 3 7" xfId="9606" xr:uid="{00000000-0005-0000-0000-00005F540000}"/>
    <cellStyle name="ปกติ 8 2 9 3 8" xfId="22105" xr:uid="{00000000-0005-0000-0000-000060540000}"/>
    <cellStyle name="ปกติ 8 2 9 4" xfId="4051" xr:uid="{00000000-0005-0000-0000-000061540000}"/>
    <cellStyle name="ปกติ 8 2 9 4 2" xfId="6253" xr:uid="{00000000-0005-0000-0000-000062540000}"/>
    <cellStyle name="ปกติ 8 2 9 4 2 2" xfId="12207" xr:uid="{00000000-0005-0000-0000-000063540000}"/>
    <cellStyle name="ปกติ 8 2 9 4 2 2 2" xfId="20165" xr:uid="{00000000-0005-0000-0000-000064540000}"/>
    <cellStyle name="ปกติ 8 2 9 4 2 3" xfId="15756" xr:uid="{00000000-0005-0000-0000-000065540000}"/>
    <cellStyle name="ปกติ 8 2 9 4 3" xfId="9255" xr:uid="{00000000-0005-0000-0000-000066540000}"/>
    <cellStyle name="ปกติ 8 2 9 5" xfId="7693" xr:uid="{00000000-0005-0000-0000-000067540000}"/>
    <cellStyle name="ปกติ 8 2 9 5 2" xfId="13146" xr:uid="{00000000-0005-0000-0000-000068540000}"/>
    <cellStyle name="ปกติ 8 2 9 5 2 2" xfId="21097" xr:uid="{00000000-0005-0000-0000-000069540000}"/>
    <cellStyle name="ปกติ 8 2 9 5 3" xfId="16690" xr:uid="{00000000-0005-0000-0000-00006A540000}"/>
    <cellStyle name="ปกติ 8 2 9 6" xfId="5228" xr:uid="{00000000-0005-0000-0000-00006B540000}"/>
    <cellStyle name="ปกติ 8 2 9 6 2" xfId="11265" xr:uid="{00000000-0005-0000-0000-00006C540000}"/>
    <cellStyle name="ปกติ 8 2 9 6 2 2" xfId="19233" xr:uid="{00000000-0005-0000-0000-00006D540000}"/>
    <cellStyle name="ปกติ 8 2 9 6 3" xfId="14824" xr:uid="{00000000-0005-0000-0000-00006E540000}"/>
    <cellStyle name="ปกติ 8 2 9 7" xfId="9248" xr:uid="{00000000-0005-0000-0000-00006F540000}"/>
    <cellStyle name="ปกติ 8 2 9 8" xfId="8244" xr:uid="{00000000-0005-0000-0000-000070540000}"/>
    <cellStyle name="ปกติ 8 2 9 8 2" xfId="16738" xr:uid="{00000000-0005-0000-0000-000071540000}"/>
    <cellStyle name="ปกติ 8 2 9 9" xfId="9603" xr:uid="{00000000-0005-0000-0000-000072540000}"/>
    <cellStyle name="ปกติ 9" xfId="4052" xr:uid="{00000000-0005-0000-0000-000073540000}"/>
    <cellStyle name="ปกติ 9 10" xfId="5232" xr:uid="{00000000-0005-0000-0000-000074540000}"/>
    <cellStyle name="ปกติ 9 10 2" xfId="11269" xr:uid="{00000000-0005-0000-0000-000075540000}"/>
    <cellStyle name="ปกติ 9 10 2 2" xfId="19237" xr:uid="{00000000-0005-0000-0000-000076540000}"/>
    <cellStyle name="ปกติ 9 10 3" xfId="14828" xr:uid="{00000000-0005-0000-0000-000077540000}"/>
    <cellStyle name="ปกติ 9 11" xfId="9256" xr:uid="{00000000-0005-0000-0000-000078540000}"/>
    <cellStyle name="ปกติ 9 12" xfId="8240" xr:uid="{00000000-0005-0000-0000-000079540000}"/>
    <cellStyle name="ปกติ 9 12 2" xfId="16734" xr:uid="{00000000-0005-0000-0000-00007A540000}"/>
    <cellStyle name="ปกติ 9 13" xfId="9607" xr:uid="{00000000-0005-0000-0000-00007B540000}"/>
    <cellStyle name="ปกติ 9 14" xfId="22106" xr:uid="{00000000-0005-0000-0000-00007C540000}"/>
    <cellStyle name="ปกติ 9 2" xfId="4053" xr:uid="{00000000-0005-0000-0000-00007D540000}"/>
    <cellStyle name="ปกติ 9 2 10" xfId="22107" xr:uid="{00000000-0005-0000-0000-00007E540000}"/>
    <cellStyle name="ปกติ 9 2 2" xfId="4054" xr:uid="{00000000-0005-0000-0000-00007F540000}"/>
    <cellStyle name="ปกติ 9 2 2 2" xfId="4055" xr:uid="{00000000-0005-0000-0000-000080540000}"/>
    <cellStyle name="ปกติ 9 2 2 2 2" xfId="4056" xr:uid="{00000000-0005-0000-0000-000081540000}"/>
    <cellStyle name="ปกติ 9 2 2 2 2 2" xfId="6260" xr:uid="{00000000-0005-0000-0000-000082540000}"/>
    <cellStyle name="ปกติ 9 2 2 2 2 2 2" xfId="12214" xr:uid="{00000000-0005-0000-0000-000083540000}"/>
    <cellStyle name="ปกติ 9 2 2 2 2 2 2 2" xfId="20172" xr:uid="{00000000-0005-0000-0000-000084540000}"/>
    <cellStyle name="ปกติ 9 2 2 2 2 2 3" xfId="15763" xr:uid="{00000000-0005-0000-0000-000085540000}"/>
    <cellStyle name="ปกติ 9 2 2 2 2 3" xfId="9260" xr:uid="{00000000-0005-0000-0000-000086540000}"/>
    <cellStyle name="ปกติ 9 2 2 2 3" xfId="7700" xr:uid="{00000000-0005-0000-0000-000087540000}"/>
    <cellStyle name="ปกติ 9 2 2 2 3 2" xfId="13153" xr:uid="{00000000-0005-0000-0000-000088540000}"/>
    <cellStyle name="ปกติ 9 2 2 2 3 2 2" xfId="21104" xr:uid="{00000000-0005-0000-0000-000089540000}"/>
    <cellStyle name="ปกติ 9 2 2 2 3 3" xfId="16697" xr:uid="{00000000-0005-0000-0000-00008A540000}"/>
    <cellStyle name="ปกติ 9 2 2 2 4" xfId="5235" xr:uid="{00000000-0005-0000-0000-00008B540000}"/>
    <cellStyle name="ปกติ 9 2 2 2 4 2" xfId="11272" xr:uid="{00000000-0005-0000-0000-00008C540000}"/>
    <cellStyle name="ปกติ 9 2 2 2 4 2 2" xfId="19240" xr:uid="{00000000-0005-0000-0000-00008D540000}"/>
    <cellStyle name="ปกติ 9 2 2 2 4 3" xfId="14831" xr:uid="{00000000-0005-0000-0000-00008E540000}"/>
    <cellStyle name="ปกติ 9 2 2 2 5" xfId="9259" xr:uid="{00000000-0005-0000-0000-00008F540000}"/>
    <cellStyle name="ปกติ 9 2 2 2 6" xfId="8237" xr:uid="{00000000-0005-0000-0000-000090540000}"/>
    <cellStyle name="ปกติ 9 2 2 2 6 2" xfId="16731" xr:uid="{00000000-0005-0000-0000-000091540000}"/>
    <cellStyle name="ปกติ 9 2 2 2 7" xfId="9610" xr:uid="{00000000-0005-0000-0000-000092540000}"/>
    <cellStyle name="ปกติ 9 2 2 2 8" xfId="22109" xr:uid="{00000000-0005-0000-0000-000093540000}"/>
    <cellStyle name="ปกติ 9 2 2 3" xfId="4057" xr:uid="{00000000-0005-0000-0000-000094540000}"/>
    <cellStyle name="ปกติ 9 2 2 3 2" xfId="6259" xr:uid="{00000000-0005-0000-0000-000095540000}"/>
    <cellStyle name="ปกติ 9 2 2 3 2 2" xfId="12213" xr:uid="{00000000-0005-0000-0000-000096540000}"/>
    <cellStyle name="ปกติ 9 2 2 3 2 2 2" xfId="20171" xr:uid="{00000000-0005-0000-0000-000097540000}"/>
    <cellStyle name="ปกติ 9 2 2 3 2 3" xfId="15762" xr:uid="{00000000-0005-0000-0000-000098540000}"/>
    <cellStyle name="ปกติ 9 2 2 3 3" xfId="9261" xr:uid="{00000000-0005-0000-0000-000099540000}"/>
    <cellStyle name="ปกติ 9 2 2 4" xfId="7699" xr:uid="{00000000-0005-0000-0000-00009A540000}"/>
    <cellStyle name="ปกติ 9 2 2 4 2" xfId="13152" xr:uid="{00000000-0005-0000-0000-00009B540000}"/>
    <cellStyle name="ปกติ 9 2 2 4 2 2" xfId="21103" xr:uid="{00000000-0005-0000-0000-00009C540000}"/>
    <cellStyle name="ปกติ 9 2 2 4 3" xfId="16696" xr:uid="{00000000-0005-0000-0000-00009D540000}"/>
    <cellStyle name="ปกติ 9 2 2 5" xfId="5234" xr:uid="{00000000-0005-0000-0000-00009E540000}"/>
    <cellStyle name="ปกติ 9 2 2 5 2" xfId="11271" xr:uid="{00000000-0005-0000-0000-00009F540000}"/>
    <cellStyle name="ปกติ 9 2 2 5 2 2" xfId="19239" xr:uid="{00000000-0005-0000-0000-0000A0540000}"/>
    <cellStyle name="ปกติ 9 2 2 5 3" xfId="14830" xr:uid="{00000000-0005-0000-0000-0000A1540000}"/>
    <cellStyle name="ปกติ 9 2 2 6" xfId="9258" xr:uid="{00000000-0005-0000-0000-0000A2540000}"/>
    <cellStyle name="ปกติ 9 2 2 7" xfId="8238" xr:uid="{00000000-0005-0000-0000-0000A3540000}"/>
    <cellStyle name="ปกติ 9 2 2 7 2" xfId="16732" xr:uid="{00000000-0005-0000-0000-0000A4540000}"/>
    <cellStyle name="ปกติ 9 2 2 8" xfId="9609" xr:uid="{00000000-0005-0000-0000-0000A5540000}"/>
    <cellStyle name="ปกติ 9 2 2 9" xfId="22108" xr:uid="{00000000-0005-0000-0000-0000A6540000}"/>
    <cellStyle name="ปกติ 9 2 3" xfId="4058" xr:uid="{00000000-0005-0000-0000-0000A7540000}"/>
    <cellStyle name="ปกติ 9 2 3 2" xfId="4059" xr:uid="{00000000-0005-0000-0000-0000A8540000}"/>
    <cellStyle name="ปกติ 9 2 3 2 2" xfId="6261" xr:uid="{00000000-0005-0000-0000-0000A9540000}"/>
    <cellStyle name="ปกติ 9 2 3 2 2 2" xfId="12215" xr:uid="{00000000-0005-0000-0000-0000AA540000}"/>
    <cellStyle name="ปกติ 9 2 3 2 2 2 2" xfId="20173" xr:uid="{00000000-0005-0000-0000-0000AB540000}"/>
    <cellStyle name="ปกติ 9 2 3 2 2 3" xfId="15764" xr:uid="{00000000-0005-0000-0000-0000AC540000}"/>
    <cellStyle name="ปกติ 9 2 3 2 3" xfId="9263" xr:uid="{00000000-0005-0000-0000-0000AD540000}"/>
    <cellStyle name="ปกติ 9 2 3 3" xfId="7701" xr:uid="{00000000-0005-0000-0000-0000AE540000}"/>
    <cellStyle name="ปกติ 9 2 3 3 2" xfId="13154" xr:uid="{00000000-0005-0000-0000-0000AF540000}"/>
    <cellStyle name="ปกติ 9 2 3 3 2 2" xfId="21105" xr:uid="{00000000-0005-0000-0000-0000B0540000}"/>
    <cellStyle name="ปกติ 9 2 3 3 3" xfId="16698" xr:uid="{00000000-0005-0000-0000-0000B1540000}"/>
    <cellStyle name="ปกติ 9 2 3 4" xfId="5236" xr:uid="{00000000-0005-0000-0000-0000B2540000}"/>
    <cellStyle name="ปกติ 9 2 3 4 2" xfId="11273" xr:uid="{00000000-0005-0000-0000-0000B3540000}"/>
    <cellStyle name="ปกติ 9 2 3 4 2 2" xfId="19241" xr:uid="{00000000-0005-0000-0000-0000B4540000}"/>
    <cellStyle name="ปกติ 9 2 3 4 3" xfId="14832" xr:uid="{00000000-0005-0000-0000-0000B5540000}"/>
    <cellStyle name="ปกติ 9 2 3 5" xfId="9262" xr:uid="{00000000-0005-0000-0000-0000B6540000}"/>
    <cellStyle name="ปกติ 9 2 3 6" xfId="8236" xr:uid="{00000000-0005-0000-0000-0000B7540000}"/>
    <cellStyle name="ปกติ 9 2 3 6 2" xfId="16730" xr:uid="{00000000-0005-0000-0000-0000B8540000}"/>
    <cellStyle name="ปกติ 9 2 3 7" xfId="9611" xr:uid="{00000000-0005-0000-0000-0000B9540000}"/>
    <cellStyle name="ปกติ 9 2 3 8" xfId="22110" xr:uid="{00000000-0005-0000-0000-0000BA540000}"/>
    <cellStyle name="ปกติ 9 2 4" xfId="4060" xr:uid="{00000000-0005-0000-0000-0000BB540000}"/>
    <cellStyle name="ปกติ 9 2 4 2" xfId="6258" xr:uid="{00000000-0005-0000-0000-0000BC540000}"/>
    <cellStyle name="ปกติ 9 2 4 2 2" xfId="12212" xr:uid="{00000000-0005-0000-0000-0000BD540000}"/>
    <cellStyle name="ปกติ 9 2 4 2 2 2" xfId="20170" xr:uid="{00000000-0005-0000-0000-0000BE540000}"/>
    <cellStyle name="ปกติ 9 2 4 2 3" xfId="15761" xr:uid="{00000000-0005-0000-0000-0000BF540000}"/>
    <cellStyle name="ปกติ 9 2 4 3" xfId="9264" xr:uid="{00000000-0005-0000-0000-0000C0540000}"/>
    <cellStyle name="ปกติ 9 2 5" xfId="7698" xr:uid="{00000000-0005-0000-0000-0000C1540000}"/>
    <cellStyle name="ปกติ 9 2 5 2" xfId="13151" xr:uid="{00000000-0005-0000-0000-0000C2540000}"/>
    <cellStyle name="ปกติ 9 2 5 2 2" xfId="21102" xr:uid="{00000000-0005-0000-0000-0000C3540000}"/>
    <cellStyle name="ปกติ 9 2 5 3" xfId="16695" xr:uid="{00000000-0005-0000-0000-0000C4540000}"/>
    <cellStyle name="ปกติ 9 2 6" xfId="5233" xr:uid="{00000000-0005-0000-0000-0000C5540000}"/>
    <cellStyle name="ปกติ 9 2 6 2" xfId="11270" xr:uid="{00000000-0005-0000-0000-0000C6540000}"/>
    <cellStyle name="ปกติ 9 2 6 2 2" xfId="19238" xr:uid="{00000000-0005-0000-0000-0000C7540000}"/>
    <cellStyle name="ปกติ 9 2 6 3" xfId="14829" xr:uid="{00000000-0005-0000-0000-0000C8540000}"/>
    <cellStyle name="ปกติ 9 2 7" xfId="9257" xr:uid="{00000000-0005-0000-0000-0000C9540000}"/>
    <cellStyle name="ปกติ 9 2 8" xfId="8239" xr:uid="{00000000-0005-0000-0000-0000CA540000}"/>
    <cellStyle name="ปกติ 9 2 8 2" xfId="16733" xr:uid="{00000000-0005-0000-0000-0000CB540000}"/>
    <cellStyle name="ปกติ 9 2 9" xfId="9608" xr:uid="{00000000-0005-0000-0000-0000CC540000}"/>
    <cellStyle name="ปกติ 9 3" xfId="4061" xr:uid="{00000000-0005-0000-0000-0000CD540000}"/>
    <cellStyle name="ปกติ 9 3 10" xfId="22111" xr:uid="{00000000-0005-0000-0000-0000CE540000}"/>
    <cellStyle name="ปกติ 9 3 2" xfId="4062" xr:uid="{00000000-0005-0000-0000-0000CF540000}"/>
    <cellStyle name="ปกติ 9 3 2 2" xfId="4063" xr:uid="{00000000-0005-0000-0000-0000D0540000}"/>
    <cellStyle name="ปกติ 9 3 2 2 2" xfId="4064" xr:uid="{00000000-0005-0000-0000-0000D1540000}"/>
    <cellStyle name="ปกติ 9 3 2 2 2 2" xfId="6264" xr:uid="{00000000-0005-0000-0000-0000D2540000}"/>
    <cellStyle name="ปกติ 9 3 2 2 2 2 2" xfId="12218" xr:uid="{00000000-0005-0000-0000-0000D3540000}"/>
    <cellStyle name="ปกติ 9 3 2 2 2 2 2 2" xfId="20176" xr:uid="{00000000-0005-0000-0000-0000D4540000}"/>
    <cellStyle name="ปกติ 9 3 2 2 2 2 3" xfId="15767" xr:uid="{00000000-0005-0000-0000-0000D5540000}"/>
    <cellStyle name="ปกติ 9 3 2 2 2 3" xfId="9268" xr:uid="{00000000-0005-0000-0000-0000D6540000}"/>
    <cellStyle name="ปกติ 9 3 2 2 3" xfId="7704" xr:uid="{00000000-0005-0000-0000-0000D7540000}"/>
    <cellStyle name="ปกติ 9 3 2 2 3 2" xfId="13157" xr:uid="{00000000-0005-0000-0000-0000D8540000}"/>
    <cellStyle name="ปกติ 9 3 2 2 3 2 2" xfId="21108" xr:uid="{00000000-0005-0000-0000-0000D9540000}"/>
    <cellStyle name="ปกติ 9 3 2 2 3 3" xfId="16701" xr:uid="{00000000-0005-0000-0000-0000DA540000}"/>
    <cellStyle name="ปกติ 9 3 2 2 4" xfId="5239" xr:uid="{00000000-0005-0000-0000-0000DB540000}"/>
    <cellStyle name="ปกติ 9 3 2 2 4 2" xfId="11276" xr:uid="{00000000-0005-0000-0000-0000DC540000}"/>
    <cellStyle name="ปกติ 9 3 2 2 4 2 2" xfId="19244" xr:uid="{00000000-0005-0000-0000-0000DD540000}"/>
    <cellStyle name="ปกติ 9 3 2 2 4 3" xfId="14835" xr:uid="{00000000-0005-0000-0000-0000DE540000}"/>
    <cellStyle name="ปกติ 9 3 2 2 5" xfId="9267" xr:uid="{00000000-0005-0000-0000-0000DF540000}"/>
    <cellStyle name="ปกติ 9 3 2 2 6" xfId="8233" xr:uid="{00000000-0005-0000-0000-0000E0540000}"/>
    <cellStyle name="ปกติ 9 3 2 2 6 2" xfId="16727" xr:uid="{00000000-0005-0000-0000-0000E1540000}"/>
    <cellStyle name="ปกติ 9 3 2 2 7" xfId="9614" xr:uid="{00000000-0005-0000-0000-0000E2540000}"/>
    <cellStyle name="ปกติ 9 3 2 2 8" xfId="22113" xr:uid="{00000000-0005-0000-0000-0000E3540000}"/>
    <cellStyle name="ปกติ 9 3 2 3" xfId="4065" xr:uid="{00000000-0005-0000-0000-0000E4540000}"/>
    <cellStyle name="ปกติ 9 3 2 3 2" xfId="6263" xr:uid="{00000000-0005-0000-0000-0000E5540000}"/>
    <cellStyle name="ปกติ 9 3 2 3 2 2" xfId="12217" xr:uid="{00000000-0005-0000-0000-0000E6540000}"/>
    <cellStyle name="ปกติ 9 3 2 3 2 2 2" xfId="20175" xr:uid="{00000000-0005-0000-0000-0000E7540000}"/>
    <cellStyle name="ปกติ 9 3 2 3 2 3" xfId="15766" xr:uid="{00000000-0005-0000-0000-0000E8540000}"/>
    <cellStyle name="ปกติ 9 3 2 3 3" xfId="9269" xr:uid="{00000000-0005-0000-0000-0000E9540000}"/>
    <cellStyle name="ปกติ 9 3 2 4" xfId="7703" xr:uid="{00000000-0005-0000-0000-0000EA540000}"/>
    <cellStyle name="ปกติ 9 3 2 4 2" xfId="13156" xr:uid="{00000000-0005-0000-0000-0000EB540000}"/>
    <cellStyle name="ปกติ 9 3 2 4 2 2" xfId="21107" xr:uid="{00000000-0005-0000-0000-0000EC540000}"/>
    <cellStyle name="ปกติ 9 3 2 4 3" xfId="16700" xr:uid="{00000000-0005-0000-0000-0000ED540000}"/>
    <cellStyle name="ปกติ 9 3 2 5" xfId="5238" xr:uid="{00000000-0005-0000-0000-0000EE540000}"/>
    <cellStyle name="ปกติ 9 3 2 5 2" xfId="11275" xr:uid="{00000000-0005-0000-0000-0000EF540000}"/>
    <cellStyle name="ปกติ 9 3 2 5 2 2" xfId="19243" xr:uid="{00000000-0005-0000-0000-0000F0540000}"/>
    <cellStyle name="ปกติ 9 3 2 5 3" xfId="14834" xr:uid="{00000000-0005-0000-0000-0000F1540000}"/>
    <cellStyle name="ปกติ 9 3 2 6" xfId="9266" xr:uid="{00000000-0005-0000-0000-0000F2540000}"/>
    <cellStyle name="ปกติ 9 3 2 7" xfId="8234" xr:uid="{00000000-0005-0000-0000-0000F3540000}"/>
    <cellStyle name="ปกติ 9 3 2 7 2" xfId="16728" xr:uid="{00000000-0005-0000-0000-0000F4540000}"/>
    <cellStyle name="ปกติ 9 3 2 8" xfId="9613" xr:uid="{00000000-0005-0000-0000-0000F5540000}"/>
    <cellStyle name="ปกติ 9 3 2 9" xfId="22112" xr:uid="{00000000-0005-0000-0000-0000F6540000}"/>
    <cellStyle name="ปกติ 9 3 3" xfId="4066" xr:uid="{00000000-0005-0000-0000-0000F7540000}"/>
    <cellStyle name="ปกติ 9 3 3 2" xfId="4067" xr:uid="{00000000-0005-0000-0000-0000F8540000}"/>
    <cellStyle name="ปกติ 9 3 3 2 2" xfId="6265" xr:uid="{00000000-0005-0000-0000-0000F9540000}"/>
    <cellStyle name="ปกติ 9 3 3 2 2 2" xfId="12219" xr:uid="{00000000-0005-0000-0000-0000FA540000}"/>
    <cellStyle name="ปกติ 9 3 3 2 2 2 2" xfId="20177" xr:uid="{00000000-0005-0000-0000-0000FB540000}"/>
    <cellStyle name="ปกติ 9 3 3 2 2 3" xfId="15768" xr:uid="{00000000-0005-0000-0000-0000FC540000}"/>
    <cellStyle name="ปกติ 9 3 3 2 3" xfId="9271" xr:uid="{00000000-0005-0000-0000-0000FD540000}"/>
    <cellStyle name="ปกติ 9 3 3 3" xfId="7705" xr:uid="{00000000-0005-0000-0000-0000FE540000}"/>
    <cellStyle name="ปกติ 9 3 3 3 2" xfId="13158" xr:uid="{00000000-0005-0000-0000-0000FF540000}"/>
    <cellStyle name="ปกติ 9 3 3 3 2 2" xfId="21109" xr:uid="{00000000-0005-0000-0000-000000550000}"/>
    <cellStyle name="ปกติ 9 3 3 3 3" xfId="16702" xr:uid="{00000000-0005-0000-0000-000001550000}"/>
    <cellStyle name="ปกติ 9 3 3 4" xfId="5240" xr:uid="{00000000-0005-0000-0000-000002550000}"/>
    <cellStyle name="ปกติ 9 3 3 4 2" xfId="11277" xr:uid="{00000000-0005-0000-0000-000003550000}"/>
    <cellStyle name="ปกติ 9 3 3 4 2 2" xfId="19245" xr:uid="{00000000-0005-0000-0000-000004550000}"/>
    <cellStyle name="ปกติ 9 3 3 4 3" xfId="14836" xr:uid="{00000000-0005-0000-0000-000005550000}"/>
    <cellStyle name="ปกติ 9 3 3 5" xfId="9270" xr:uid="{00000000-0005-0000-0000-000006550000}"/>
    <cellStyle name="ปกติ 9 3 3 6" xfId="8232" xr:uid="{00000000-0005-0000-0000-000007550000}"/>
    <cellStyle name="ปกติ 9 3 3 6 2" xfId="16726" xr:uid="{00000000-0005-0000-0000-000008550000}"/>
    <cellStyle name="ปกติ 9 3 3 7" xfId="9615" xr:uid="{00000000-0005-0000-0000-000009550000}"/>
    <cellStyle name="ปกติ 9 3 3 8" xfId="22114" xr:uid="{00000000-0005-0000-0000-00000A550000}"/>
    <cellStyle name="ปกติ 9 3 4" xfId="4068" xr:uid="{00000000-0005-0000-0000-00000B550000}"/>
    <cellStyle name="ปกติ 9 3 4 2" xfId="6262" xr:uid="{00000000-0005-0000-0000-00000C550000}"/>
    <cellStyle name="ปกติ 9 3 4 2 2" xfId="12216" xr:uid="{00000000-0005-0000-0000-00000D550000}"/>
    <cellStyle name="ปกติ 9 3 4 2 2 2" xfId="20174" xr:uid="{00000000-0005-0000-0000-00000E550000}"/>
    <cellStyle name="ปกติ 9 3 4 2 3" xfId="15765" xr:uid="{00000000-0005-0000-0000-00000F550000}"/>
    <cellStyle name="ปกติ 9 3 4 3" xfId="9272" xr:uid="{00000000-0005-0000-0000-000010550000}"/>
    <cellStyle name="ปกติ 9 3 5" xfId="7702" xr:uid="{00000000-0005-0000-0000-000011550000}"/>
    <cellStyle name="ปกติ 9 3 5 2" xfId="13155" xr:uid="{00000000-0005-0000-0000-000012550000}"/>
    <cellStyle name="ปกติ 9 3 5 2 2" xfId="21106" xr:uid="{00000000-0005-0000-0000-000013550000}"/>
    <cellStyle name="ปกติ 9 3 5 3" xfId="16699" xr:uid="{00000000-0005-0000-0000-000014550000}"/>
    <cellStyle name="ปกติ 9 3 6" xfId="5237" xr:uid="{00000000-0005-0000-0000-000015550000}"/>
    <cellStyle name="ปกติ 9 3 6 2" xfId="11274" xr:uid="{00000000-0005-0000-0000-000016550000}"/>
    <cellStyle name="ปกติ 9 3 6 2 2" xfId="19242" xr:uid="{00000000-0005-0000-0000-000017550000}"/>
    <cellStyle name="ปกติ 9 3 6 3" xfId="14833" xr:uid="{00000000-0005-0000-0000-000018550000}"/>
    <cellStyle name="ปกติ 9 3 7" xfId="9265" xr:uid="{00000000-0005-0000-0000-000019550000}"/>
    <cellStyle name="ปกติ 9 3 8" xfId="8235" xr:uid="{00000000-0005-0000-0000-00001A550000}"/>
    <cellStyle name="ปกติ 9 3 8 2" xfId="16729" xr:uid="{00000000-0005-0000-0000-00001B550000}"/>
    <cellStyle name="ปกติ 9 3 9" xfId="9612" xr:uid="{00000000-0005-0000-0000-00001C550000}"/>
    <cellStyle name="ปกติ 9 4" xfId="4069" xr:uid="{00000000-0005-0000-0000-00001D550000}"/>
    <cellStyle name="ปกติ 9 4 10" xfId="22115" xr:uid="{00000000-0005-0000-0000-00001E550000}"/>
    <cellStyle name="ปกติ 9 4 2" xfId="4070" xr:uid="{00000000-0005-0000-0000-00001F550000}"/>
    <cellStyle name="ปกติ 9 4 2 2" xfId="4071" xr:uid="{00000000-0005-0000-0000-000020550000}"/>
    <cellStyle name="ปกติ 9 4 2 2 2" xfId="4072" xr:uid="{00000000-0005-0000-0000-000021550000}"/>
    <cellStyle name="ปกติ 9 4 2 2 2 2" xfId="6268" xr:uid="{00000000-0005-0000-0000-000022550000}"/>
    <cellStyle name="ปกติ 9 4 2 2 2 2 2" xfId="12222" xr:uid="{00000000-0005-0000-0000-000023550000}"/>
    <cellStyle name="ปกติ 9 4 2 2 2 2 2 2" xfId="20180" xr:uid="{00000000-0005-0000-0000-000024550000}"/>
    <cellStyle name="ปกติ 9 4 2 2 2 2 3" xfId="15771" xr:uid="{00000000-0005-0000-0000-000025550000}"/>
    <cellStyle name="ปกติ 9 4 2 2 2 3" xfId="9276" xr:uid="{00000000-0005-0000-0000-000026550000}"/>
    <cellStyle name="ปกติ 9 4 2 2 3" xfId="7708" xr:uid="{00000000-0005-0000-0000-000027550000}"/>
    <cellStyle name="ปกติ 9 4 2 2 3 2" xfId="13161" xr:uid="{00000000-0005-0000-0000-000028550000}"/>
    <cellStyle name="ปกติ 9 4 2 2 3 2 2" xfId="21112" xr:uid="{00000000-0005-0000-0000-000029550000}"/>
    <cellStyle name="ปกติ 9 4 2 2 3 3" xfId="16705" xr:uid="{00000000-0005-0000-0000-00002A550000}"/>
    <cellStyle name="ปกติ 9 4 2 2 4" xfId="5243" xr:uid="{00000000-0005-0000-0000-00002B550000}"/>
    <cellStyle name="ปกติ 9 4 2 2 4 2" xfId="11280" xr:uid="{00000000-0005-0000-0000-00002C550000}"/>
    <cellStyle name="ปกติ 9 4 2 2 4 2 2" xfId="19248" xr:uid="{00000000-0005-0000-0000-00002D550000}"/>
    <cellStyle name="ปกติ 9 4 2 2 4 3" xfId="14839" xr:uid="{00000000-0005-0000-0000-00002E550000}"/>
    <cellStyle name="ปกติ 9 4 2 2 5" xfId="9275" xr:uid="{00000000-0005-0000-0000-00002F550000}"/>
    <cellStyle name="ปกติ 9 4 2 2 6" xfId="8229" xr:uid="{00000000-0005-0000-0000-000030550000}"/>
    <cellStyle name="ปกติ 9 4 2 2 6 2" xfId="16723" xr:uid="{00000000-0005-0000-0000-000031550000}"/>
    <cellStyle name="ปกติ 9 4 2 2 7" xfId="9618" xr:uid="{00000000-0005-0000-0000-000032550000}"/>
    <cellStyle name="ปกติ 9 4 2 2 8" xfId="22117" xr:uid="{00000000-0005-0000-0000-000033550000}"/>
    <cellStyle name="ปกติ 9 4 2 3" xfId="4073" xr:uid="{00000000-0005-0000-0000-000034550000}"/>
    <cellStyle name="ปกติ 9 4 2 3 2" xfId="6267" xr:uid="{00000000-0005-0000-0000-000035550000}"/>
    <cellStyle name="ปกติ 9 4 2 3 2 2" xfId="12221" xr:uid="{00000000-0005-0000-0000-000036550000}"/>
    <cellStyle name="ปกติ 9 4 2 3 2 2 2" xfId="20179" xr:uid="{00000000-0005-0000-0000-000037550000}"/>
    <cellStyle name="ปกติ 9 4 2 3 2 3" xfId="15770" xr:uid="{00000000-0005-0000-0000-000038550000}"/>
    <cellStyle name="ปกติ 9 4 2 3 3" xfId="9277" xr:uid="{00000000-0005-0000-0000-000039550000}"/>
    <cellStyle name="ปกติ 9 4 2 4" xfId="7707" xr:uid="{00000000-0005-0000-0000-00003A550000}"/>
    <cellStyle name="ปกติ 9 4 2 4 2" xfId="13160" xr:uid="{00000000-0005-0000-0000-00003B550000}"/>
    <cellStyle name="ปกติ 9 4 2 4 2 2" xfId="21111" xr:uid="{00000000-0005-0000-0000-00003C550000}"/>
    <cellStyle name="ปกติ 9 4 2 4 3" xfId="16704" xr:uid="{00000000-0005-0000-0000-00003D550000}"/>
    <cellStyle name="ปกติ 9 4 2 5" xfId="5242" xr:uid="{00000000-0005-0000-0000-00003E550000}"/>
    <cellStyle name="ปกติ 9 4 2 5 2" xfId="11279" xr:uid="{00000000-0005-0000-0000-00003F550000}"/>
    <cellStyle name="ปกติ 9 4 2 5 2 2" xfId="19247" xr:uid="{00000000-0005-0000-0000-000040550000}"/>
    <cellStyle name="ปกติ 9 4 2 5 3" xfId="14838" xr:uid="{00000000-0005-0000-0000-000041550000}"/>
    <cellStyle name="ปกติ 9 4 2 6" xfId="9274" xr:uid="{00000000-0005-0000-0000-000042550000}"/>
    <cellStyle name="ปกติ 9 4 2 7" xfId="8230" xr:uid="{00000000-0005-0000-0000-000043550000}"/>
    <cellStyle name="ปกติ 9 4 2 7 2" xfId="16724" xr:uid="{00000000-0005-0000-0000-000044550000}"/>
    <cellStyle name="ปกติ 9 4 2 8" xfId="9617" xr:uid="{00000000-0005-0000-0000-000045550000}"/>
    <cellStyle name="ปกติ 9 4 2 9" xfId="22116" xr:uid="{00000000-0005-0000-0000-000046550000}"/>
    <cellStyle name="ปกติ 9 4 3" xfId="4074" xr:uid="{00000000-0005-0000-0000-000047550000}"/>
    <cellStyle name="ปกติ 9 4 3 2" xfId="4075" xr:uid="{00000000-0005-0000-0000-000048550000}"/>
    <cellStyle name="ปกติ 9 4 3 2 2" xfId="6269" xr:uid="{00000000-0005-0000-0000-000049550000}"/>
    <cellStyle name="ปกติ 9 4 3 2 2 2" xfId="12223" xr:uid="{00000000-0005-0000-0000-00004A550000}"/>
    <cellStyle name="ปกติ 9 4 3 2 2 2 2" xfId="20181" xr:uid="{00000000-0005-0000-0000-00004B550000}"/>
    <cellStyle name="ปกติ 9 4 3 2 2 3" xfId="15772" xr:uid="{00000000-0005-0000-0000-00004C550000}"/>
    <cellStyle name="ปกติ 9 4 3 2 3" xfId="9279" xr:uid="{00000000-0005-0000-0000-00004D550000}"/>
    <cellStyle name="ปกติ 9 4 3 3" xfId="7709" xr:uid="{00000000-0005-0000-0000-00004E550000}"/>
    <cellStyle name="ปกติ 9 4 3 3 2" xfId="13162" xr:uid="{00000000-0005-0000-0000-00004F550000}"/>
    <cellStyle name="ปกติ 9 4 3 3 2 2" xfId="21113" xr:uid="{00000000-0005-0000-0000-000050550000}"/>
    <cellStyle name="ปกติ 9 4 3 3 3" xfId="16706" xr:uid="{00000000-0005-0000-0000-000051550000}"/>
    <cellStyle name="ปกติ 9 4 3 4" xfId="5244" xr:uid="{00000000-0005-0000-0000-000052550000}"/>
    <cellStyle name="ปกติ 9 4 3 4 2" xfId="11281" xr:uid="{00000000-0005-0000-0000-000053550000}"/>
    <cellStyle name="ปกติ 9 4 3 4 2 2" xfId="19249" xr:uid="{00000000-0005-0000-0000-000054550000}"/>
    <cellStyle name="ปกติ 9 4 3 4 3" xfId="14840" xr:uid="{00000000-0005-0000-0000-000055550000}"/>
    <cellStyle name="ปกติ 9 4 3 5" xfId="9278" xr:uid="{00000000-0005-0000-0000-000056550000}"/>
    <cellStyle name="ปกติ 9 4 3 6" xfId="8228" xr:uid="{00000000-0005-0000-0000-000057550000}"/>
    <cellStyle name="ปกติ 9 4 3 6 2" xfId="16722" xr:uid="{00000000-0005-0000-0000-000058550000}"/>
    <cellStyle name="ปกติ 9 4 3 7" xfId="9619" xr:uid="{00000000-0005-0000-0000-000059550000}"/>
    <cellStyle name="ปกติ 9 4 3 8" xfId="22118" xr:uid="{00000000-0005-0000-0000-00005A550000}"/>
    <cellStyle name="ปกติ 9 4 4" xfId="4076" xr:uid="{00000000-0005-0000-0000-00005B550000}"/>
    <cellStyle name="ปกติ 9 4 4 2" xfId="6266" xr:uid="{00000000-0005-0000-0000-00005C550000}"/>
    <cellStyle name="ปกติ 9 4 4 2 2" xfId="12220" xr:uid="{00000000-0005-0000-0000-00005D550000}"/>
    <cellStyle name="ปกติ 9 4 4 2 2 2" xfId="20178" xr:uid="{00000000-0005-0000-0000-00005E550000}"/>
    <cellStyle name="ปกติ 9 4 4 2 3" xfId="15769" xr:uid="{00000000-0005-0000-0000-00005F550000}"/>
    <cellStyle name="ปกติ 9 4 4 3" xfId="9280" xr:uid="{00000000-0005-0000-0000-000060550000}"/>
    <cellStyle name="ปกติ 9 4 5" xfId="7706" xr:uid="{00000000-0005-0000-0000-000061550000}"/>
    <cellStyle name="ปกติ 9 4 5 2" xfId="13159" xr:uid="{00000000-0005-0000-0000-000062550000}"/>
    <cellStyle name="ปกติ 9 4 5 2 2" xfId="21110" xr:uid="{00000000-0005-0000-0000-000063550000}"/>
    <cellStyle name="ปกติ 9 4 5 3" xfId="16703" xr:uid="{00000000-0005-0000-0000-000064550000}"/>
    <cellStyle name="ปกติ 9 4 6" xfId="5241" xr:uid="{00000000-0005-0000-0000-000065550000}"/>
    <cellStyle name="ปกติ 9 4 6 2" xfId="11278" xr:uid="{00000000-0005-0000-0000-000066550000}"/>
    <cellStyle name="ปกติ 9 4 6 2 2" xfId="19246" xr:uid="{00000000-0005-0000-0000-000067550000}"/>
    <cellStyle name="ปกติ 9 4 6 3" xfId="14837" xr:uid="{00000000-0005-0000-0000-000068550000}"/>
    <cellStyle name="ปกติ 9 4 7" xfId="9273" xr:uid="{00000000-0005-0000-0000-000069550000}"/>
    <cellStyle name="ปกติ 9 4 8" xfId="8231" xr:uid="{00000000-0005-0000-0000-00006A550000}"/>
    <cellStyle name="ปกติ 9 4 8 2" xfId="16725" xr:uid="{00000000-0005-0000-0000-00006B550000}"/>
    <cellStyle name="ปกติ 9 4 9" xfId="9616" xr:uid="{00000000-0005-0000-0000-00006C550000}"/>
    <cellStyle name="ปกติ 9 5" xfId="4077" xr:uid="{00000000-0005-0000-0000-00006D550000}"/>
    <cellStyle name="ปกติ 9 5 2" xfId="4078" xr:uid="{00000000-0005-0000-0000-00006E550000}"/>
    <cellStyle name="ปกติ 9 5 2 2" xfId="4079" xr:uid="{00000000-0005-0000-0000-00006F550000}"/>
    <cellStyle name="ปกติ 9 5 2 2 2" xfId="6271" xr:uid="{00000000-0005-0000-0000-000070550000}"/>
    <cellStyle name="ปกติ 9 5 2 2 2 2" xfId="12225" xr:uid="{00000000-0005-0000-0000-000071550000}"/>
    <cellStyle name="ปกติ 9 5 2 2 2 2 2" xfId="20183" xr:uid="{00000000-0005-0000-0000-000072550000}"/>
    <cellStyle name="ปกติ 9 5 2 2 2 3" xfId="15774" xr:uid="{00000000-0005-0000-0000-000073550000}"/>
    <cellStyle name="ปกติ 9 5 2 2 3" xfId="9283" xr:uid="{00000000-0005-0000-0000-000074550000}"/>
    <cellStyle name="ปกติ 9 5 2 3" xfId="7711" xr:uid="{00000000-0005-0000-0000-000075550000}"/>
    <cellStyle name="ปกติ 9 5 2 3 2" xfId="13164" xr:uid="{00000000-0005-0000-0000-000076550000}"/>
    <cellStyle name="ปกติ 9 5 2 3 2 2" xfId="21115" xr:uid="{00000000-0005-0000-0000-000077550000}"/>
    <cellStyle name="ปกติ 9 5 2 3 3" xfId="16708" xr:uid="{00000000-0005-0000-0000-000078550000}"/>
    <cellStyle name="ปกติ 9 5 2 4" xfId="5246" xr:uid="{00000000-0005-0000-0000-000079550000}"/>
    <cellStyle name="ปกติ 9 5 2 4 2" xfId="11283" xr:uid="{00000000-0005-0000-0000-00007A550000}"/>
    <cellStyle name="ปกติ 9 5 2 4 2 2" xfId="19251" xr:uid="{00000000-0005-0000-0000-00007B550000}"/>
    <cellStyle name="ปกติ 9 5 2 4 3" xfId="14842" xr:uid="{00000000-0005-0000-0000-00007C550000}"/>
    <cellStyle name="ปกติ 9 5 2 5" xfId="9282" xr:uid="{00000000-0005-0000-0000-00007D550000}"/>
    <cellStyle name="ปกติ 9 5 2 6" xfId="8226" xr:uid="{00000000-0005-0000-0000-00007E550000}"/>
    <cellStyle name="ปกติ 9 5 2 6 2" xfId="16720" xr:uid="{00000000-0005-0000-0000-00007F550000}"/>
    <cellStyle name="ปกติ 9 5 2 7" xfId="9621" xr:uid="{00000000-0005-0000-0000-000080550000}"/>
    <cellStyle name="ปกติ 9 5 2 8" xfId="22120" xr:uid="{00000000-0005-0000-0000-000081550000}"/>
    <cellStyle name="ปกติ 9 5 3" xfId="4080" xr:uid="{00000000-0005-0000-0000-000082550000}"/>
    <cellStyle name="ปกติ 9 5 3 2" xfId="6270" xr:uid="{00000000-0005-0000-0000-000083550000}"/>
    <cellStyle name="ปกติ 9 5 3 2 2" xfId="12224" xr:uid="{00000000-0005-0000-0000-000084550000}"/>
    <cellStyle name="ปกติ 9 5 3 2 2 2" xfId="20182" xr:uid="{00000000-0005-0000-0000-000085550000}"/>
    <cellStyle name="ปกติ 9 5 3 2 3" xfId="15773" xr:uid="{00000000-0005-0000-0000-000086550000}"/>
    <cellStyle name="ปกติ 9 5 3 3" xfId="9284" xr:uid="{00000000-0005-0000-0000-000087550000}"/>
    <cellStyle name="ปกติ 9 5 4" xfId="7710" xr:uid="{00000000-0005-0000-0000-000088550000}"/>
    <cellStyle name="ปกติ 9 5 4 2" xfId="13163" xr:uid="{00000000-0005-0000-0000-000089550000}"/>
    <cellStyle name="ปกติ 9 5 4 2 2" xfId="21114" xr:uid="{00000000-0005-0000-0000-00008A550000}"/>
    <cellStyle name="ปกติ 9 5 4 3" xfId="16707" xr:uid="{00000000-0005-0000-0000-00008B550000}"/>
    <cellStyle name="ปกติ 9 5 5" xfId="5245" xr:uid="{00000000-0005-0000-0000-00008C550000}"/>
    <cellStyle name="ปกติ 9 5 5 2" xfId="11282" xr:uid="{00000000-0005-0000-0000-00008D550000}"/>
    <cellStyle name="ปกติ 9 5 5 2 2" xfId="19250" xr:uid="{00000000-0005-0000-0000-00008E550000}"/>
    <cellStyle name="ปกติ 9 5 5 3" xfId="14841" xr:uid="{00000000-0005-0000-0000-00008F550000}"/>
    <cellStyle name="ปกติ 9 5 6" xfId="9281" xr:uid="{00000000-0005-0000-0000-000090550000}"/>
    <cellStyle name="ปกติ 9 5 7" xfId="8227" xr:uid="{00000000-0005-0000-0000-000091550000}"/>
    <cellStyle name="ปกติ 9 5 7 2" xfId="16721" xr:uid="{00000000-0005-0000-0000-000092550000}"/>
    <cellStyle name="ปกติ 9 5 8" xfId="9620" xr:uid="{00000000-0005-0000-0000-000093550000}"/>
    <cellStyle name="ปกติ 9 5 9" xfId="22119" xr:uid="{00000000-0005-0000-0000-000094550000}"/>
    <cellStyle name="ปกติ 9 6" xfId="4081" xr:uid="{00000000-0005-0000-0000-000095550000}"/>
    <cellStyle name="ปกติ 9 6 2" xfId="4082" xr:uid="{00000000-0005-0000-0000-000096550000}"/>
    <cellStyle name="ปกติ 9 6 2 2" xfId="4083" xr:uid="{00000000-0005-0000-0000-000097550000}"/>
    <cellStyle name="ปกติ 9 6 2 2 2" xfId="6273" xr:uid="{00000000-0005-0000-0000-000098550000}"/>
    <cellStyle name="ปกติ 9 6 2 2 2 2" xfId="12227" xr:uid="{00000000-0005-0000-0000-000099550000}"/>
    <cellStyle name="ปกติ 9 6 2 2 2 2 2" xfId="20185" xr:uid="{00000000-0005-0000-0000-00009A550000}"/>
    <cellStyle name="ปกติ 9 6 2 2 2 3" xfId="15776" xr:uid="{00000000-0005-0000-0000-00009B550000}"/>
    <cellStyle name="ปกติ 9 6 2 2 3" xfId="9287" xr:uid="{00000000-0005-0000-0000-00009C550000}"/>
    <cellStyle name="ปกติ 9 6 2 3" xfId="7713" xr:uid="{00000000-0005-0000-0000-00009D550000}"/>
    <cellStyle name="ปกติ 9 6 2 3 2" xfId="13166" xr:uid="{00000000-0005-0000-0000-00009E550000}"/>
    <cellStyle name="ปกติ 9 6 2 3 2 2" xfId="21117" xr:uid="{00000000-0005-0000-0000-00009F550000}"/>
    <cellStyle name="ปกติ 9 6 2 3 3" xfId="16710" xr:uid="{00000000-0005-0000-0000-0000A0550000}"/>
    <cellStyle name="ปกติ 9 6 2 4" xfId="5248" xr:uid="{00000000-0005-0000-0000-0000A1550000}"/>
    <cellStyle name="ปกติ 9 6 2 4 2" xfId="11285" xr:uid="{00000000-0005-0000-0000-0000A2550000}"/>
    <cellStyle name="ปกติ 9 6 2 4 2 2" xfId="19253" xr:uid="{00000000-0005-0000-0000-0000A3550000}"/>
    <cellStyle name="ปกติ 9 6 2 4 3" xfId="14844" xr:uid="{00000000-0005-0000-0000-0000A4550000}"/>
    <cellStyle name="ปกติ 9 6 2 5" xfId="9286" xr:uid="{00000000-0005-0000-0000-0000A5550000}"/>
    <cellStyle name="ปกติ 9 6 2 6" xfId="8224" xr:uid="{00000000-0005-0000-0000-0000A6550000}"/>
    <cellStyle name="ปกติ 9 6 2 6 2" xfId="16718" xr:uid="{00000000-0005-0000-0000-0000A7550000}"/>
    <cellStyle name="ปกติ 9 6 2 7" xfId="9623" xr:uid="{00000000-0005-0000-0000-0000A8550000}"/>
    <cellStyle name="ปกติ 9 6 2 8" xfId="22122" xr:uid="{00000000-0005-0000-0000-0000A9550000}"/>
    <cellStyle name="ปกติ 9 6 3" xfId="4084" xr:uid="{00000000-0005-0000-0000-0000AA550000}"/>
    <cellStyle name="ปกติ 9 6 3 2" xfId="6272" xr:uid="{00000000-0005-0000-0000-0000AB550000}"/>
    <cellStyle name="ปกติ 9 6 3 2 2" xfId="12226" xr:uid="{00000000-0005-0000-0000-0000AC550000}"/>
    <cellStyle name="ปกติ 9 6 3 2 2 2" xfId="20184" xr:uid="{00000000-0005-0000-0000-0000AD550000}"/>
    <cellStyle name="ปกติ 9 6 3 2 3" xfId="15775" xr:uid="{00000000-0005-0000-0000-0000AE550000}"/>
    <cellStyle name="ปกติ 9 6 3 3" xfId="9288" xr:uid="{00000000-0005-0000-0000-0000AF550000}"/>
    <cellStyle name="ปกติ 9 6 4" xfId="7712" xr:uid="{00000000-0005-0000-0000-0000B0550000}"/>
    <cellStyle name="ปกติ 9 6 4 2" xfId="13165" xr:uid="{00000000-0005-0000-0000-0000B1550000}"/>
    <cellStyle name="ปกติ 9 6 4 2 2" xfId="21116" xr:uid="{00000000-0005-0000-0000-0000B2550000}"/>
    <cellStyle name="ปกติ 9 6 4 3" xfId="16709" xr:uid="{00000000-0005-0000-0000-0000B3550000}"/>
    <cellStyle name="ปกติ 9 6 5" xfId="5247" xr:uid="{00000000-0005-0000-0000-0000B4550000}"/>
    <cellStyle name="ปกติ 9 6 5 2" xfId="11284" xr:uid="{00000000-0005-0000-0000-0000B5550000}"/>
    <cellStyle name="ปกติ 9 6 5 2 2" xfId="19252" xr:uid="{00000000-0005-0000-0000-0000B6550000}"/>
    <cellStyle name="ปกติ 9 6 5 3" xfId="14843" xr:uid="{00000000-0005-0000-0000-0000B7550000}"/>
    <cellStyle name="ปกติ 9 6 6" xfId="9285" xr:uid="{00000000-0005-0000-0000-0000B8550000}"/>
    <cellStyle name="ปกติ 9 6 7" xfId="8225" xr:uid="{00000000-0005-0000-0000-0000B9550000}"/>
    <cellStyle name="ปกติ 9 6 7 2" xfId="16719" xr:uid="{00000000-0005-0000-0000-0000BA550000}"/>
    <cellStyle name="ปกติ 9 6 8" xfId="9622" xr:uid="{00000000-0005-0000-0000-0000BB550000}"/>
    <cellStyle name="ปกติ 9 6 9" xfId="22121" xr:uid="{00000000-0005-0000-0000-0000BC550000}"/>
    <cellStyle name="ปกติ 9 7" xfId="4085" xr:uid="{00000000-0005-0000-0000-0000BD550000}"/>
    <cellStyle name="ปกติ 9 7 2" xfId="4086" xr:uid="{00000000-0005-0000-0000-0000BE550000}"/>
    <cellStyle name="ปกติ 9 7 2 2" xfId="6274" xr:uid="{00000000-0005-0000-0000-0000BF550000}"/>
    <cellStyle name="ปกติ 9 7 2 2 2" xfId="12228" xr:uid="{00000000-0005-0000-0000-0000C0550000}"/>
    <cellStyle name="ปกติ 9 7 2 2 2 2" xfId="20186" xr:uid="{00000000-0005-0000-0000-0000C1550000}"/>
    <cellStyle name="ปกติ 9 7 2 2 3" xfId="15777" xr:uid="{00000000-0005-0000-0000-0000C2550000}"/>
    <cellStyle name="ปกติ 9 7 2 3" xfId="9290" xr:uid="{00000000-0005-0000-0000-0000C3550000}"/>
    <cellStyle name="ปกติ 9 7 3" xfId="7714" xr:uid="{00000000-0005-0000-0000-0000C4550000}"/>
    <cellStyle name="ปกติ 9 7 3 2" xfId="13167" xr:uid="{00000000-0005-0000-0000-0000C5550000}"/>
    <cellStyle name="ปกติ 9 7 3 2 2" xfId="21118" xr:uid="{00000000-0005-0000-0000-0000C6550000}"/>
    <cellStyle name="ปกติ 9 7 3 3" xfId="16711" xr:uid="{00000000-0005-0000-0000-0000C7550000}"/>
    <cellStyle name="ปกติ 9 7 4" xfId="5249" xr:uid="{00000000-0005-0000-0000-0000C8550000}"/>
    <cellStyle name="ปกติ 9 7 4 2" xfId="11286" xr:uid="{00000000-0005-0000-0000-0000C9550000}"/>
    <cellStyle name="ปกติ 9 7 4 2 2" xfId="19254" xr:uid="{00000000-0005-0000-0000-0000CA550000}"/>
    <cellStyle name="ปกติ 9 7 4 3" xfId="14845" xr:uid="{00000000-0005-0000-0000-0000CB550000}"/>
    <cellStyle name="ปกติ 9 7 5" xfId="9289" xr:uid="{00000000-0005-0000-0000-0000CC550000}"/>
    <cellStyle name="ปกติ 9 7 6" xfId="8223" xr:uid="{00000000-0005-0000-0000-0000CD550000}"/>
    <cellStyle name="ปกติ 9 7 6 2" xfId="16717" xr:uid="{00000000-0005-0000-0000-0000CE550000}"/>
    <cellStyle name="ปกติ 9 7 7" xfId="9624" xr:uid="{00000000-0005-0000-0000-0000CF550000}"/>
    <cellStyle name="ปกติ 9 7 8" xfId="22123" xr:uid="{00000000-0005-0000-0000-0000D0550000}"/>
    <cellStyle name="ปกติ 9 8" xfId="4087" xr:uid="{00000000-0005-0000-0000-0000D1550000}"/>
    <cellStyle name="ปกติ 9 8 2" xfId="6257" xr:uid="{00000000-0005-0000-0000-0000D2550000}"/>
    <cellStyle name="ปกติ 9 8 2 2" xfId="12211" xr:uid="{00000000-0005-0000-0000-0000D3550000}"/>
    <cellStyle name="ปกติ 9 8 2 2 2" xfId="20169" xr:uid="{00000000-0005-0000-0000-0000D4550000}"/>
    <cellStyle name="ปกติ 9 8 2 3" xfId="15760" xr:uid="{00000000-0005-0000-0000-0000D5550000}"/>
    <cellStyle name="ปกติ 9 8 3" xfId="9291" xr:uid="{00000000-0005-0000-0000-0000D6550000}"/>
    <cellStyle name="ปกติ 9 9" xfId="7697" xr:uid="{00000000-0005-0000-0000-0000D7550000}"/>
    <cellStyle name="ปกติ 9 9 2" xfId="13150" xr:uid="{00000000-0005-0000-0000-0000D8550000}"/>
    <cellStyle name="ปกติ 9 9 2 2" xfId="21101" xr:uid="{00000000-0005-0000-0000-0000D9550000}"/>
    <cellStyle name="ปกติ 9 9 3" xfId="16694" xr:uid="{00000000-0005-0000-0000-0000DA550000}"/>
    <cellStyle name="ปกติ_51-8719" xfId="6" xr:uid="{00000000-0005-0000-0000-0000DB550000}"/>
    <cellStyle name="ปกติ_610209-BOQ-SN  PH1 (Rev-01" xfId="22199" xr:uid="{00000000-0005-0000-0000-0000DC550000}"/>
    <cellStyle name="ปกติ_BOQ โรงพยาบาลวชิระภูเก็ต 2" xfId="22204" xr:uid="{00000000-0005-0000-0000-0000DD550000}"/>
    <cellStyle name="ปกติ_E431418E" xfId="22206" xr:uid="{00000000-0005-0000-0000-0000DE550000}"/>
    <cellStyle name="ปกติ_SN" xfId="22203" xr:uid="{00000000-0005-0000-0000-0000DF550000}"/>
    <cellStyle name="ปกติ_คำนวณค่าเฉลี่ย Factor-F_6%" xfId="7" xr:uid="{00000000-0005-0000-0000-0000E0550000}"/>
    <cellStyle name="ปกติ_อาคาร สนง.ระบบบริการการแพทย์ฉุกเฉิน 10252" xfId="8" xr:uid="{00000000-0005-0000-0000-0000E1550000}"/>
    <cellStyle name="ป้อนค่า 2" xfId="4089" xr:uid="{00000000-0005-0000-0000-0000E2550000}"/>
    <cellStyle name="ป้อนค่า 2 2" xfId="5251" xr:uid="{00000000-0005-0000-0000-0000E3550000}"/>
    <cellStyle name="ป้อนค่า 2 3" xfId="9293" xr:uid="{00000000-0005-0000-0000-0000E4550000}"/>
    <cellStyle name="ป้อนค่า 3" xfId="4090" xr:uid="{00000000-0005-0000-0000-0000E5550000}"/>
    <cellStyle name="ป้อนค่า 3 2" xfId="5252" xr:uid="{00000000-0005-0000-0000-0000E6550000}"/>
    <cellStyle name="ป้อนค่า 3 3" xfId="9294" xr:uid="{00000000-0005-0000-0000-0000E7550000}"/>
    <cellStyle name="ป้อนค่า 4" xfId="4091" xr:uid="{00000000-0005-0000-0000-0000E8550000}"/>
    <cellStyle name="ป้อนค่า 4 2" xfId="5253" xr:uid="{00000000-0005-0000-0000-0000E9550000}"/>
    <cellStyle name="ป้อนค่า 4 3" xfId="9295" xr:uid="{00000000-0005-0000-0000-0000EA550000}"/>
    <cellStyle name="ป้อนค่า 5" xfId="4092" xr:uid="{00000000-0005-0000-0000-0000EB550000}"/>
    <cellStyle name="ป้อนค่า 5 2" xfId="5254" xr:uid="{00000000-0005-0000-0000-0000EC550000}"/>
    <cellStyle name="ป้อนค่า 5 3" xfId="9296" xr:uid="{00000000-0005-0000-0000-0000ED550000}"/>
    <cellStyle name="ป้อนค่า 6" xfId="5250" xr:uid="{00000000-0005-0000-0000-0000EE550000}"/>
    <cellStyle name="ป้อนค่า 7" xfId="9292" xr:uid="{00000000-0005-0000-0000-0000EF550000}"/>
    <cellStyle name="ป้อนค่า 8" xfId="4088" xr:uid="{00000000-0005-0000-0000-0000F0550000}"/>
    <cellStyle name="ปานกลาง 2" xfId="5255" xr:uid="{00000000-0005-0000-0000-0000F1550000}"/>
    <cellStyle name="ปานกลาง 3" xfId="9297" xr:uid="{00000000-0005-0000-0000-0000F2550000}"/>
    <cellStyle name="ปานกลาง 4" xfId="4093" xr:uid="{00000000-0005-0000-0000-0000F3550000}"/>
    <cellStyle name="เปอร์เซ็นต์ 2" xfId="4094" xr:uid="{00000000-0005-0000-0000-0000F4550000}"/>
    <cellStyle name="เปอร์เซ็นต์ 2 2" xfId="4095" xr:uid="{00000000-0005-0000-0000-0000F5550000}"/>
    <cellStyle name="เปอร์เซ็นต์ 2 2 2" xfId="5257" xr:uid="{00000000-0005-0000-0000-0000F6550000}"/>
    <cellStyle name="เปอร์เซ็นต์ 2 2 3" xfId="9299" xr:uid="{00000000-0005-0000-0000-0000F7550000}"/>
    <cellStyle name="เปอร์เซ็นต์ 2 3" xfId="5256" xr:uid="{00000000-0005-0000-0000-0000F8550000}"/>
    <cellStyle name="เปอร์เซ็นต์ 2 4" xfId="9298" xr:uid="{00000000-0005-0000-0000-0000F9550000}"/>
    <cellStyle name="เปอร์เซ็นต์ 3" xfId="4096" xr:uid="{00000000-0005-0000-0000-0000FA550000}"/>
    <cellStyle name="เปอร์เซ็นต์ 3 2" xfId="5258" xr:uid="{00000000-0005-0000-0000-0000FB550000}"/>
    <cellStyle name="เปอร์เซ็นต์ 3 3" xfId="9300" xr:uid="{00000000-0005-0000-0000-0000FC550000}"/>
    <cellStyle name="เปอร์เซ็นต์ 4" xfId="4097" xr:uid="{00000000-0005-0000-0000-0000FD550000}"/>
    <cellStyle name="เปอร์เซ็นต์ 4 2" xfId="5259" xr:uid="{00000000-0005-0000-0000-0000FE550000}"/>
    <cellStyle name="เปอร์เซ็นต์ 4 3" xfId="9301" xr:uid="{00000000-0005-0000-0000-0000FF550000}"/>
    <cellStyle name="เปอร์เซ็นต์ 7" xfId="4098" xr:uid="{00000000-0005-0000-0000-000000560000}"/>
    <cellStyle name="เปอร์เซ็นต์ 7 2" xfId="5260" xr:uid="{00000000-0005-0000-0000-000001560000}"/>
    <cellStyle name="เปอร์เซ็นต์ 7 3" xfId="9302" xr:uid="{00000000-0005-0000-0000-000002560000}"/>
    <cellStyle name="ผลรวม 2" xfId="4100" xr:uid="{00000000-0005-0000-0000-000003560000}"/>
    <cellStyle name="ผลรวม 2 2" xfId="5262" xr:uid="{00000000-0005-0000-0000-000004560000}"/>
    <cellStyle name="ผลรวม 2 2 2" xfId="11288" xr:uid="{00000000-0005-0000-0000-000005560000}"/>
    <cellStyle name="ผลรวม 2 3" xfId="9304" xr:uid="{00000000-0005-0000-0000-000006560000}"/>
    <cellStyle name="ผลรวม 2 4" xfId="9628" xr:uid="{00000000-0005-0000-0000-000007560000}"/>
    <cellStyle name="ผลรวม 3" xfId="4101" xr:uid="{00000000-0005-0000-0000-000008560000}"/>
    <cellStyle name="ผลรวม 3 2" xfId="5263" xr:uid="{00000000-0005-0000-0000-000009560000}"/>
    <cellStyle name="ผลรวม 3 2 2" xfId="11289" xr:uid="{00000000-0005-0000-0000-00000A560000}"/>
    <cellStyle name="ผลรวม 3 3" xfId="9305" xr:uid="{00000000-0005-0000-0000-00000B560000}"/>
    <cellStyle name="ผลรวม 3 4" xfId="9629" xr:uid="{00000000-0005-0000-0000-00000C560000}"/>
    <cellStyle name="ผลรวม 4" xfId="4102" xr:uid="{00000000-0005-0000-0000-00000D560000}"/>
    <cellStyle name="ผลรวม 4 2" xfId="5264" xr:uid="{00000000-0005-0000-0000-00000E560000}"/>
    <cellStyle name="ผลรวม 4 2 2" xfId="11290" xr:uid="{00000000-0005-0000-0000-00000F560000}"/>
    <cellStyle name="ผลรวม 4 3" xfId="9306" xr:uid="{00000000-0005-0000-0000-000010560000}"/>
    <cellStyle name="ผลรวม 4 4" xfId="9630" xr:uid="{00000000-0005-0000-0000-000011560000}"/>
    <cellStyle name="ผลรวม 5" xfId="4103" xr:uid="{00000000-0005-0000-0000-000012560000}"/>
    <cellStyle name="ผลรวม 5 2" xfId="5265" xr:uid="{00000000-0005-0000-0000-000013560000}"/>
    <cellStyle name="ผลรวม 5 2 2" xfId="11291" xr:uid="{00000000-0005-0000-0000-000014560000}"/>
    <cellStyle name="ผลรวม 5 3" xfId="9307" xr:uid="{00000000-0005-0000-0000-000015560000}"/>
    <cellStyle name="ผลรวม 5 4" xfId="9631" xr:uid="{00000000-0005-0000-0000-000016560000}"/>
    <cellStyle name="ผลรวม 6" xfId="5261" xr:uid="{00000000-0005-0000-0000-000017560000}"/>
    <cellStyle name="ผลรวม 6 2" xfId="11287" xr:uid="{00000000-0005-0000-0000-000018560000}"/>
    <cellStyle name="ผลรวม 7" xfId="9303" xr:uid="{00000000-0005-0000-0000-000019560000}"/>
    <cellStyle name="ผลรวม 8" xfId="9627" xr:uid="{00000000-0005-0000-0000-00001A560000}"/>
    <cellStyle name="ผลรวม 9" xfId="4099" xr:uid="{00000000-0005-0000-0000-00001B560000}"/>
    <cellStyle name="แย่ 2" xfId="5266" xr:uid="{00000000-0005-0000-0000-00001C560000}"/>
    <cellStyle name="แย่ 3" xfId="9308" xr:uid="{00000000-0005-0000-0000-00001D560000}"/>
    <cellStyle name="แย่ 4" xfId="4104" xr:uid="{00000000-0005-0000-0000-00001E560000}"/>
    <cellStyle name="ฤธถ [0]_95" xfId="4105" xr:uid="{00000000-0005-0000-0000-00001F560000}"/>
    <cellStyle name="ฤธถ_95" xfId="4106" xr:uid="{00000000-0005-0000-0000-000020560000}"/>
    <cellStyle name="ล_x000b_ศญ_ฝลฐๆฟตม๖วฅ" xfId="4107" xr:uid="{00000000-0005-0000-0000-000021560000}"/>
    <cellStyle name="ล๋ศญ [0]_95" xfId="4108" xr:uid="{00000000-0005-0000-0000-000022560000}"/>
    <cellStyle name="ล๋ศญ_95" xfId="4109" xr:uid="{00000000-0005-0000-0000-000023560000}"/>
    <cellStyle name="ลักษณะ 1" xfId="4110" xr:uid="{00000000-0005-0000-0000-000024560000}"/>
    <cellStyle name="ลักษณะ 1 2" xfId="4111" xr:uid="{00000000-0005-0000-0000-000025560000}"/>
    <cellStyle name="ลักษณะ 1 2 2" xfId="4112" xr:uid="{00000000-0005-0000-0000-000026560000}"/>
    <cellStyle name="ลักษณะ 1 2 2 2" xfId="5269" xr:uid="{00000000-0005-0000-0000-000027560000}"/>
    <cellStyle name="ลักษณะ 1 2 3" xfId="5268" xr:uid="{00000000-0005-0000-0000-000028560000}"/>
    <cellStyle name="ลักษณะ 1 3" xfId="5267" xr:uid="{00000000-0005-0000-0000-000029560000}"/>
    <cellStyle name="ลักษณะ 1_BOQหมวดงานครุภัณฑ์_(2010-03-29) ตัดม่านออกแล้ว" xfId="4113" xr:uid="{00000000-0005-0000-0000-00002A560000}"/>
    <cellStyle name="ลักษณะ 2" xfId="4114" xr:uid="{00000000-0005-0000-0000-00002B560000}"/>
    <cellStyle name="ลักษณะ 2 2" xfId="5270" xr:uid="{00000000-0005-0000-0000-00002C560000}"/>
    <cellStyle name="ลักษณะ 2 3" xfId="9309" xr:uid="{00000000-0005-0000-0000-00002D560000}"/>
    <cellStyle name="ลักษณะ 3" xfId="4115" xr:uid="{00000000-0005-0000-0000-00002E560000}"/>
    <cellStyle name="ลักษณะ 3 2" xfId="5271" xr:uid="{00000000-0005-0000-0000-00002F560000}"/>
    <cellStyle name="ลักษณะ 3 3" xfId="9310" xr:uid="{00000000-0005-0000-0000-000030560000}"/>
    <cellStyle name="ลักษณะ 4" xfId="4116" xr:uid="{00000000-0005-0000-0000-000031560000}"/>
    <cellStyle name="ลักษณะ 4 2" xfId="5272" xr:uid="{00000000-0005-0000-0000-000032560000}"/>
    <cellStyle name="ลักษณะ 4 3" xfId="9311" xr:uid="{00000000-0005-0000-0000-000033560000}"/>
    <cellStyle name="วฅมุ_4ฟ๙ฝวภ๛" xfId="4117" xr:uid="{00000000-0005-0000-0000-000034560000}"/>
    <cellStyle name="ส่วนที่ถูกเน้น1 2" xfId="5273" xr:uid="{00000000-0005-0000-0000-000035560000}"/>
    <cellStyle name="ส่วนที่ถูกเน้น1 3" xfId="9312" xr:uid="{00000000-0005-0000-0000-000036560000}"/>
    <cellStyle name="ส่วนที่ถูกเน้น1 4" xfId="4118" xr:uid="{00000000-0005-0000-0000-000037560000}"/>
    <cellStyle name="ส่วนที่ถูกเน้น2 2" xfId="5274" xr:uid="{00000000-0005-0000-0000-000038560000}"/>
    <cellStyle name="ส่วนที่ถูกเน้น2 3" xfId="9313" xr:uid="{00000000-0005-0000-0000-000039560000}"/>
    <cellStyle name="ส่วนที่ถูกเน้น2 4" xfId="4119" xr:uid="{00000000-0005-0000-0000-00003A560000}"/>
    <cellStyle name="ส่วนที่ถูกเน้น3 2" xfId="5275" xr:uid="{00000000-0005-0000-0000-00003B560000}"/>
    <cellStyle name="ส่วนที่ถูกเน้น3 3" xfId="9314" xr:uid="{00000000-0005-0000-0000-00003C560000}"/>
    <cellStyle name="ส่วนที่ถูกเน้น3 4" xfId="4120" xr:uid="{00000000-0005-0000-0000-00003D560000}"/>
    <cellStyle name="ส่วนที่ถูกเน้น4 2" xfId="5276" xr:uid="{00000000-0005-0000-0000-00003E560000}"/>
    <cellStyle name="ส่วนที่ถูกเน้น4 3" xfId="9315" xr:uid="{00000000-0005-0000-0000-00003F560000}"/>
    <cellStyle name="ส่วนที่ถูกเน้น4 4" xfId="4121" xr:uid="{00000000-0005-0000-0000-000040560000}"/>
    <cellStyle name="ส่วนที่ถูกเน้น5 2" xfId="5277" xr:uid="{00000000-0005-0000-0000-000041560000}"/>
    <cellStyle name="ส่วนที่ถูกเน้น5 3" xfId="9316" xr:uid="{00000000-0005-0000-0000-000042560000}"/>
    <cellStyle name="ส่วนที่ถูกเน้น5 4" xfId="4122" xr:uid="{00000000-0005-0000-0000-000043560000}"/>
    <cellStyle name="ส่วนที่ถูกเน้น6 2" xfId="5278" xr:uid="{00000000-0005-0000-0000-000044560000}"/>
    <cellStyle name="ส่วนที่ถูกเน้น6 3" xfId="9317" xr:uid="{00000000-0005-0000-0000-000045560000}"/>
    <cellStyle name="ส่วนที่ถูกเน้น6 4" xfId="4123" xr:uid="{00000000-0005-0000-0000-000046560000}"/>
    <cellStyle name="เส้นขอบขวา" xfId="4124" xr:uid="{00000000-0005-0000-0000-000047560000}"/>
    <cellStyle name="เส้นขอบขวา 2" xfId="5279" xr:uid="{00000000-0005-0000-0000-000048560000}"/>
    <cellStyle name="เส้นขอบขวา 3" xfId="9318" xr:uid="{00000000-0005-0000-0000-000049560000}"/>
    <cellStyle name="เส้นขอบล่าง" xfId="4125" xr:uid="{00000000-0005-0000-0000-00004A560000}"/>
    <cellStyle name="เส้นขอบล่าง 2" xfId="5280" xr:uid="{00000000-0005-0000-0000-00004B560000}"/>
    <cellStyle name="เส้นขอบล่าง 3" xfId="9319" xr:uid="{00000000-0005-0000-0000-00004C560000}"/>
    <cellStyle name="แสดงผล 2" xfId="4127" xr:uid="{00000000-0005-0000-0000-00004D560000}"/>
    <cellStyle name="แสดงผล 2 2" xfId="5282" xr:uid="{00000000-0005-0000-0000-00004E560000}"/>
    <cellStyle name="แสดงผล 2 2 2" xfId="11293" xr:uid="{00000000-0005-0000-0000-00004F560000}"/>
    <cellStyle name="แสดงผล 2 3" xfId="9321" xr:uid="{00000000-0005-0000-0000-000050560000}"/>
    <cellStyle name="แสดงผล 2 4" xfId="9373" xr:uid="{00000000-0005-0000-0000-000051560000}"/>
    <cellStyle name="แสดงผล 3" xfId="4128" xr:uid="{00000000-0005-0000-0000-000052560000}"/>
    <cellStyle name="แสดงผล 3 2" xfId="5283" xr:uid="{00000000-0005-0000-0000-000053560000}"/>
    <cellStyle name="แสดงผล 3 2 2" xfId="11294" xr:uid="{00000000-0005-0000-0000-000054560000}"/>
    <cellStyle name="แสดงผล 3 3" xfId="9322" xr:uid="{00000000-0005-0000-0000-000055560000}"/>
    <cellStyle name="แสดงผล 3 4" xfId="9372" xr:uid="{00000000-0005-0000-0000-000056560000}"/>
    <cellStyle name="แสดงผล 4" xfId="4129" xr:uid="{00000000-0005-0000-0000-000057560000}"/>
    <cellStyle name="แสดงผล 4 2" xfId="5284" xr:uid="{00000000-0005-0000-0000-000058560000}"/>
    <cellStyle name="แสดงผล 4 2 2" xfId="11295" xr:uid="{00000000-0005-0000-0000-000059560000}"/>
    <cellStyle name="แสดงผล 4 3" xfId="9323" xr:uid="{00000000-0005-0000-0000-00005A560000}"/>
    <cellStyle name="แสดงผล 4 4" xfId="9371" xr:uid="{00000000-0005-0000-0000-00005B560000}"/>
    <cellStyle name="แสดงผล 5" xfId="4130" xr:uid="{00000000-0005-0000-0000-00005C560000}"/>
    <cellStyle name="แสดงผล 5 2" xfId="5285" xr:uid="{00000000-0005-0000-0000-00005D560000}"/>
    <cellStyle name="แสดงผล 5 2 2" xfId="11296" xr:uid="{00000000-0005-0000-0000-00005E560000}"/>
    <cellStyle name="แสดงผล 5 3" xfId="9324" xr:uid="{00000000-0005-0000-0000-00005F560000}"/>
    <cellStyle name="แสดงผล 5 4" xfId="9370" xr:uid="{00000000-0005-0000-0000-000060560000}"/>
    <cellStyle name="แสดงผล 6" xfId="5281" xr:uid="{00000000-0005-0000-0000-000061560000}"/>
    <cellStyle name="แสดงผล 6 2" xfId="11292" xr:uid="{00000000-0005-0000-0000-000062560000}"/>
    <cellStyle name="แสดงผล 7" xfId="9320" xr:uid="{00000000-0005-0000-0000-000063560000}"/>
    <cellStyle name="แสดงผล 8" xfId="9374" xr:uid="{00000000-0005-0000-0000-000064560000}"/>
    <cellStyle name="แสดงผล 9" xfId="4126" xr:uid="{00000000-0005-0000-0000-000065560000}"/>
    <cellStyle name="หมายเหตุ 2" xfId="4132" xr:uid="{00000000-0005-0000-0000-000066560000}"/>
    <cellStyle name="หมายเหตุ 2 2" xfId="4133" xr:uid="{00000000-0005-0000-0000-000067560000}"/>
    <cellStyle name="หมายเหตุ 2 2 2" xfId="5288" xr:uid="{00000000-0005-0000-0000-000068560000}"/>
    <cellStyle name="หมายเหตุ 2 2 3" xfId="9327" xr:uid="{00000000-0005-0000-0000-000069560000}"/>
    <cellStyle name="หมายเหตุ 2 3" xfId="4134" xr:uid="{00000000-0005-0000-0000-00006A560000}"/>
    <cellStyle name="หมายเหตุ 2 3 2" xfId="5289" xr:uid="{00000000-0005-0000-0000-00006B560000}"/>
    <cellStyle name="หมายเหตุ 2 3 3" xfId="9328" xr:uid="{00000000-0005-0000-0000-00006C560000}"/>
    <cellStyle name="หมายเหตุ 2 4" xfId="4135" xr:uid="{00000000-0005-0000-0000-00006D560000}"/>
    <cellStyle name="หมายเหตุ 2 4 2" xfId="5290" xr:uid="{00000000-0005-0000-0000-00006E560000}"/>
    <cellStyle name="หมายเหตุ 2 4 3" xfId="9329" xr:uid="{00000000-0005-0000-0000-00006F560000}"/>
    <cellStyle name="หมายเหตุ 2 5" xfId="4136" xr:uid="{00000000-0005-0000-0000-000070560000}"/>
    <cellStyle name="หมายเหตุ 2 5 2" xfId="5291" xr:uid="{00000000-0005-0000-0000-000071560000}"/>
    <cellStyle name="หมายเหตุ 2 5 3" xfId="9330" xr:uid="{00000000-0005-0000-0000-000072560000}"/>
    <cellStyle name="หมายเหตุ 2 6" xfId="5287" xr:uid="{00000000-0005-0000-0000-000073560000}"/>
    <cellStyle name="หมายเหตุ 2 7" xfId="9326" xr:uid="{00000000-0005-0000-0000-000074560000}"/>
    <cellStyle name="หมายเหตุ 3" xfId="4137" xr:uid="{00000000-0005-0000-0000-000075560000}"/>
    <cellStyle name="หมายเหตุ 3 2" xfId="5292" xr:uid="{00000000-0005-0000-0000-000076560000}"/>
    <cellStyle name="หมายเหตุ 3 3" xfId="9331" xr:uid="{00000000-0005-0000-0000-000077560000}"/>
    <cellStyle name="หมายเหตุ 4" xfId="4138" xr:uid="{00000000-0005-0000-0000-000078560000}"/>
    <cellStyle name="หมายเหตุ 4 2" xfId="5293" xr:uid="{00000000-0005-0000-0000-000079560000}"/>
    <cellStyle name="หมายเหตุ 4 3" xfId="9332" xr:uid="{00000000-0005-0000-0000-00007A560000}"/>
    <cellStyle name="หมายเหตุ 5" xfId="4139" xr:uid="{00000000-0005-0000-0000-00007B560000}"/>
    <cellStyle name="หมายเหตุ 5 2" xfId="5294" xr:uid="{00000000-0005-0000-0000-00007C560000}"/>
    <cellStyle name="หมายเหตุ 5 3" xfId="9333" xr:uid="{00000000-0005-0000-0000-00007D560000}"/>
    <cellStyle name="หมายเหตุ 6" xfId="4140" xr:uid="{00000000-0005-0000-0000-00007E560000}"/>
    <cellStyle name="หมายเหตุ 6 2" xfId="5295" xr:uid="{00000000-0005-0000-0000-00007F560000}"/>
    <cellStyle name="หมายเหตุ 6 3" xfId="9334" xr:uid="{00000000-0005-0000-0000-000080560000}"/>
    <cellStyle name="หมายเหตุ 7" xfId="5286" xr:uid="{00000000-0005-0000-0000-000081560000}"/>
    <cellStyle name="หมายเหตุ 8" xfId="9325" xr:uid="{00000000-0005-0000-0000-000082560000}"/>
    <cellStyle name="หมายเหตุ 9" xfId="4131" xr:uid="{00000000-0005-0000-0000-000083560000}"/>
    <cellStyle name="หัวเรื่อง 1 2" xfId="5296" xr:uid="{00000000-0005-0000-0000-000084560000}"/>
    <cellStyle name="หัวเรื่อง 1 3" xfId="9335" xr:uid="{00000000-0005-0000-0000-000085560000}"/>
    <cellStyle name="หัวเรื่อง 1 4" xfId="4141" xr:uid="{00000000-0005-0000-0000-000086560000}"/>
    <cellStyle name="หัวเรื่อง 2 2" xfId="5297" xr:uid="{00000000-0005-0000-0000-000087560000}"/>
    <cellStyle name="หัวเรื่อง 2 3" xfId="9336" xr:uid="{00000000-0005-0000-0000-000088560000}"/>
    <cellStyle name="หัวเรื่อง 2 4" xfId="4142" xr:uid="{00000000-0005-0000-0000-000089560000}"/>
    <cellStyle name="หัวเรื่อง 3 2" xfId="5298" xr:uid="{00000000-0005-0000-0000-00008A560000}"/>
    <cellStyle name="หัวเรื่อง 3 3" xfId="9337" xr:uid="{00000000-0005-0000-0000-00008B560000}"/>
    <cellStyle name="หัวเรื่อง 3 4" xfId="4143" xr:uid="{00000000-0005-0000-0000-00008C560000}"/>
    <cellStyle name="หัวเรื่อง 4 2" xfId="5299" xr:uid="{00000000-0005-0000-0000-00008D560000}"/>
    <cellStyle name="หัวเรื่อง 4 3" xfId="9338" xr:uid="{00000000-0005-0000-0000-00008E560000}"/>
    <cellStyle name="หัวเรื่อง 4 4" xfId="4144" xr:uid="{00000000-0005-0000-0000-00008F560000}"/>
    <cellStyle name="뷭?_BOOKSHIP" xfId="4145" xr:uid="{00000000-0005-0000-0000-000090560000}"/>
    <cellStyle name="쉼표 [0] 10" xfId="4146" xr:uid="{00000000-0005-0000-0000-000091560000}"/>
    <cellStyle name="쉼표 [0] 10 2" xfId="5300" xr:uid="{00000000-0005-0000-0000-000092560000}"/>
    <cellStyle name="쉼표 [0] 10 3" xfId="9339" xr:uid="{00000000-0005-0000-0000-000093560000}"/>
    <cellStyle name="쉼표 [0] 2" xfId="4147" xr:uid="{00000000-0005-0000-0000-000094560000}"/>
    <cellStyle name="쉼표 [0] 2 2" xfId="5301" xr:uid="{00000000-0005-0000-0000-000095560000}"/>
    <cellStyle name="쉼표 [0] 2 3" xfId="9340" xr:uid="{00000000-0005-0000-0000-000096560000}"/>
    <cellStyle name="콤마 [0]_ 견적기준 FLOW " xfId="4148" xr:uid="{00000000-0005-0000-0000-000097560000}"/>
    <cellStyle name="콤마_ 견적기준 FLOW " xfId="4149" xr:uid="{00000000-0005-0000-0000-000098560000}"/>
    <cellStyle name="통화 [0]_PERSONAL" xfId="4150" xr:uid="{00000000-0005-0000-0000-000099560000}"/>
    <cellStyle name="통화_PERSONAL" xfId="4151" xr:uid="{00000000-0005-0000-0000-00009A560000}"/>
    <cellStyle name="표준 10" xfId="4152" xr:uid="{00000000-0005-0000-0000-00009B560000}"/>
    <cellStyle name="표준 10 2" xfId="5302" xr:uid="{00000000-0005-0000-0000-00009C560000}"/>
    <cellStyle name="표준 10 3" xfId="9341" xr:uid="{00000000-0005-0000-0000-00009D560000}"/>
    <cellStyle name="표준 2" xfId="4153" xr:uid="{00000000-0005-0000-0000-00009E560000}"/>
    <cellStyle name="표준 2 2" xfId="5303" xr:uid="{00000000-0005-0000-0000-00009F560000}"/>
    <cellStyle name="표준 2 2 2" xfId="4154" xr:uid="{00000000-0005-0000-0000-0000A0560000}"/>
    <cellStyle name="표준 2 2 2 2" xfId="4155" xr:uid="{00000000-0005-0000-0000-0000A1560000}"/>
    <cellStyle name="표준 2 2 2 2 2" xfId="5305" xr:uid="{00000000-0005-0000-0000-0000A2560000}"/>
    <cellStyle name="표준 2 2 2 2 3" xfId="9344" xr:uid="{00000000-0005-0000-0000-0000A3560000}"/>
    <cellStyle name="표준 2 2 2 3" xfId="5304" xr:uid="{00000000-0005-0000-0000-0000A4560000}"/>
    <cellStyle name="표준 2 2 2 4" xfId="9343" xr:uid="{00000000-0005-0000-0000-0000A5560000}"/>
    <cellStyle name="표준 2 3" xfId="9342" xr:uid="{00000000-0005-0000-0000-0000A6560000}"/>
    <cellStyle name="표준 5 2" xfId="4156" xr:uid="{00000000-0005-0000-0000-0000A7560000}"/>
    <cellStyle name="표준 5 2 2" xfId="5306" xr:uid="{00000000-0005-0000-0000-0000A8560000}"/>
    <cellStyle name="표준 5 2 3" xfId="9345" xr:uid="{00000000-0005-0000-0000-0000A9560000}"/>
    <cellStyle name="표준_040406_CPC_HVAC Design Basis" xfId="4157" xr:uid="{00000000-0005-0000-0000-0000AA560000}"/>
    <cellStyle name="하이퍼링크_bd" xfId="4158" xr:uid="{00000000-0005-0000-0000-0000AB560000}"/>
    <cellStyle name="一般_Journal Voucher 03" xfId="4159" xr:uid="{00000000-0005-0000-0000-0000AC560000}"/>
    <cellStyle name="千分位[0]_liz-ss" xfId="4160" xr:uid="{00000000-0005-0000-0000-0000AD560000}"/>
    <cellStyle name="千分位_liz-ss" xfId="4161" xr:uid="{00000000-0005-0000-0000-0000AE560000}"/>
    <cellStyle name="常规_MDV price（10-8）R22_siker" xfId="4162" xr:uid="{00000000-0005-0000-0000-0000AF560000}"/>
    <cellStyle name="未定義" xfId="4163" xr:uid="{00000000-0005-0000-0000-0000B0560000}"/>
    <cellStyle name="未定義 2" xfId="5307" xr:uid="{00000000-0005-0000-0000-0000B1560000}"/>
    <cellStyle name="未定義 3" xfId="9346" xr:uid="{00000000-0005-0000-0000-0000B2560000}"/>
    <cellStyle name="桁区切り [0.00]_Back-up Canteen 12May2004" xfId="4164" xr:uid="{00000000-0005-0000-0000-0000B3560000}"/>
    <cellStyle name="桁区切り_000001Form Net BQ" xfId="4165" xr:uid="{00000000-0005-0000-0000-0000B4560000}"/>
    <cellStyle name="標準_9403POS" xfId="4166" xr:uid="{00000000-0005-0000-0000-0000B5560000}"/>
    <cellStyle name="猝鮖｢ﾍｺ｢ﾇﾒ" xfId="4167" xr:uid="{00000000-0005-0000-0000-0000B6560000}"/>
    <cellStyle name="猝鮖｢ﾍｺ｢ﾇﾒ 2" xfId="5308" xr:uid="{00000000-0005-0000-0000-0000B7560000}"/>
    <cellStyle name="猝鮖｢ﾍｺ｢ﾇﾒ 3" xfId="9347" xr:uid="{00000000-0005-0000-0000-0000B8560000}"/>
    <cellStyle name="表示済みのハイパーリンク_プロジェクトマスター" xfId="4168" xr:uid="{00000000-0005-0000-0000-0000B9560000}"/>
    <cellStyle name="貨幣 [0]_liz-ss" xfId="4169" xr:uid="{00000000-0005-0000-0000-0000BA560000}"/>
    <cellStyle name="貨幣_liz-ss" xfId="4170" xr:uid="{00000000-0005-0000-0000-0000BB560000}"/>
    <cellStyle name="通浦 [0.00]_laroux" xfId="4171" xr:uid="{00000000-0005-0000-0000-0000BC560000}"/>
    <cellStyle name="通浦_laroux" xfId="4172" xr:uid="{00000000-0005-0000-0000-0000BD560000}"/>
    <cellStyle name="通貨 [0.00]_FTC" xfId="4173" xr:uid="{00000000-0005-0000-0000-0000BE560000}"/>
    <cellStyle name="通貨_Book1" xfId="4174" xr:uid="{00000000-0005-0000-0000-0000BF56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CC"/>
      <color rgb="FFFF99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emf"/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213360</xdr:colOff>
      <xdr:row>3</xdr:row>
      <xdr:rowOff>76200</xdr:rowOff>
    </xdr:from>
    <xdr:to>
      <xdr:col>1</xdr:col>
      <xdr:colOff>342900</xdr:colOff>
      <xdr:row>3</xdr:row>
      <xdr:rowOff>190500</xdr:rowOff>
    </xdr:to>
    <xdr:sp macro="" textlink="">
      <xdr:nvSpPr>
        <xdr:cNvPr id="20889" name="Rectangle 1">
          <a:extLst>
            <a:ext uri="{FF2B5EF4-FFF2-40B4-BE49-F238E27FC236}">
              <a16:creationId xmlns:a16="http://schemas.microsoft.com/office/drawing/2014/main" id="{00000000-0008-0000-0000-000099510000}"/>
            </a:ext>
          </a:extLst>
        </xdr:cNvPr>
        <xdr:cNvSpPr>
          <a:spLocks noChangeArrowheads="1"/>
        </xdr:cNvSpPr>
      </xdr:nvSpPr>
      <xdr:spPr bwMode="auto">
        <a:xfrm>
          <a:off x="388620" y="998220"/>
          <a:ext cx="12954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213360</xdr:colOff>
      <xdr:row>6</xdr:row>
      <xdr:rowOff>76200</xdr:rowOff>
    </xdr:from>
    <xdr:to>
      <xdr:col>1</xdr:col>
      <xdr:colOff>342900</xdr:colOff>
      <xdr:row>6</xdr:row>
      <xdr:rowOff>190500</xdr:rowOff>
    </xdr:to>
    <xdr:sp macro="" textlink="">
      <xdr:nvSpPr>
        <xdr:cNvPr id="20890" name="Rectangle 2">
          <a:extLst>
            <a:ext uri="{FF2B5EF4-FFF2-40B4-BE49-F238E27FC236}">
              <a16:creationId xmlns:a16="http://schemas.microsoft.com/office/drawing/2014/main" id="{00000000-0008-0000-0000-00009A510000}"/>
            </a:ext>
          </a:extLst>
        </xdr:cNvPr>
        <xdr:cNvSpPr>
          <a:spLocks noChangeArrowheads="1"/>
        </xdr:cNvSpPr>
      </xdr:nvSpPr>
      <xdr:spPr bwMode="auto">
        <a:xfrm>
          <a:off x="388620" y="1272540"/>
          <a:ext cx="12954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213360</xdr:colOff>
      <xdr:row>7</xdr:row>
      <xdr:rowOff>76200</xdr:rowOff>
    </xdr:from>
    <xdr:to>
      <xdr:col>1</xdr:col>
      <xdr:colOff>342900</xdr:colOff>
      <xdr:row>7</xdr:row>
      <xdr:rowOff>190500</xdr:rowOff>
    </xdr:to>
    <xdr:sp macro="" textlink="">
      <xdr:nvSpPr>
        <xdr:cNvPr id="20891" name="Rectangle 3">
          <a:extLst>
            <a:ext uri="{FF2B5EF4-FFF2-40B4-BE49-F238E27FC236}">
              <a16:creationId xmlns:a16="http://schemas.microsoft.com/office/drawing/2014/main" id="{00000000-0008-0000-0000-00009B510000}"/>
            </a:ext>
          </a:extLst>
        </xdr:cNvPr>
        <xdr:cNvSpPr>
          <a:spLocks noChangeArrowheads="1"/>
        </xdr:cNvSpPr>
      </xdr:nvSpPr>
      <xdr:spPr bwMode="auto">
        <a:xfrm>
          <a:off x="388620" y="1546860"/>
          <a:ext cx="12954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213360</xdr:colOff>
      <xdr:row>8</xdr:row>
      <xdr:rowOff>76200</xdr:rowOff>
    </xdr:from>
    <xdr:to>
      <xdr:col>1</xdr:col>
      <xdr:colOff>342900</xdr:colOff>
      <xdr:row>8</xdr:row>
      <xdr:rowOff>190500</xdr:rowOff>
    </xdr:to>
    <xdr:sp macro="" textlink="">
      <xdr:nvSpPr>
        <xdr:cNvPr id="20892" name="Rectangle 4">
          <a:extLst>
            <a:ext uri="{FF2B5EF4-FFF2-40B4-BE49-F238E27FC236}">
              <a16:creationId xmlns:a16="http://schemas.microsoft.com/office/drawing/2014/main" id="{00000000-0008-0000-0000-00009C510000}"/>
            </a:ext>
          </a:extLst>
        </xdr:cNvPr>
        <xdr:cNvSpPr>
          <a:spLocks noChangeArrowheads="1"/>
        </xdr:cNvSpPr>
      </xdr:nvSpPr>
      <xdr:spPr bwMode="auto">
        <a:xfrm>
          <a:off x="388620" y="1821180"/>
          <a:ext cx="12954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213360</xdr:colOff>
      <xdr:row>9</xdr:row>
      <xdr:rowOff>76200</xdr:rowOff>
    </xdr:from>
    <xdr:to>
      <xdr:col>1</xdr:col>
      <xdr:colOff>342900</xdr:colOff>
      <xdr:row>9</xdr:row>
      <xdr:rowOff>190500</xdr:rowOff>
    </xdr:to>
    <xdr:sp macro="" textlink="">
      <xdr:nvSpPr>
        <xdr:cNvPr id="20893" name="Rectangle 5">
          <a:extLst>
            <a:ext uri="{FF2B5EF4-FFF2-40B4-BE49-F238E27FC236}">
              <a16:creationId xmlns:a16="http://schemas.microsoft.com/office/drawing/2014/main" id="{00000000-0008-0000-0000-00009D510000}"/>
            </a:ext>
          </a:extLst>
        </xdr:cNvPr>
        <xdr:cNvSpPr>
          <a:spLocks noChangeArrowheads="1"/>
        </xdr:cNvSpPr>
      </xdr:nvSpPr>
      <xdr:spPr bwMode="auto">
        <a:xfrm>
          <a:off x="388620" y="2095500"/>
          <a:ext cx="12954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213360</xdr:colOff>
      <xdr:row>12</xdr:row>
      <xdr:rowOff>76200</xdr:rowOff>
    </xdr:from>
    <xdr:to>
      <xdr:col>1</xdr:col>
      <xdr:colOff>342900</xdr:colOff>
      <xdr:row>12</xdr:row>
      <xdr:rowOff>190500</xdr:rowOff>
    </xdr:to>
    <xdr:sp macro="" textlink="">
      <xdr:nvSpPr>
        <xdr:cNvPr id="20894" name="Rectangle 6">
          <a:extLst>
            <a:ext uri="{FF2B5EF4-FFF2-40B4-BE49-F238E27FC236}">
              <a16:creationId xmlns:a16="http://schemas.microsoft.com/office/drawing/2014/main" id="{00000000-0008-0000-0000-00009E510000}"/>
            </a:ext>
          </a:extLst>
        </xdr:cNvPr>
        <xdr:cNvSpPr>
          <a:spLocks noChangeArrowheads="1"/>
        </xdr:cNvSpPr>
      </xdr:nvSpPr>
      <xdr:spPr bwMode="auto">
        <a:xfrm>
          <a:off x="388620" y="2918460"/>
          <a:ext cx="12954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220980</xdr:colOff>
      <xdr:row>28</xdr:row>
      <xdr:rowOff>114300</xdr:rowOff>
    </xdr:from>
    <xdr:to>
      <xdr:col>1</xdr:col>
      <xdr:colOff>350520</xdr:colOff>
      <xdr:row>28</xdr:row>
      <xdr:rowOff>228600</xdr:rowOff>
    </xdr:to>
    <xdr:sp macro="" textlink="">
      <xdr:nvSpPr>
        <xdr:cNvPr id="20895" name="Rectangle 7">
          <a:extLst>
            <a:ext uri="{FF2B5EF4-FFF2-40B4-BE49-F238E27FC236}">
              <a16:creationId xmlns:a16="http://schemas.microsoft.com/office/drawing/2014/main" id="{00000000-0008-0000-0000-00009F510000}"/>
            </a:ext>
          </a:extLst>
        </xdr:cNvPr>
        <xdr:cNvSpPr>
          <a:spLocks noChangeArrowheads="1"/>
        </xdr:cNvSpPr>
      </xdr:nvSpPr>
      <xdr:spPr bwMode="auto">
        <a:xfrm>
          <a:off x="396240" y="7223760"/>
          <a:ext cx="12954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375284</xdr:colOff>
      <xdr:row>12</xdr:row>
      <xdr:rowOff>83820</xdr:rowOff>
    </xdr:from>
    <xdr:to>
      <xdr:col>5</xdr:col>
      <xdr:colOff>533399</xdr:colOff>
      <xdr:row>12</xdr:row>
      <xdr:rowOff>209550</xdr:rowOff>
    </xdr:to>
    <xdr:sp macro="" textlink="">
      <xdr:nvSpPr>
        <xdr:cNvPr id="20896" name="Rectangle 8">
          <a:extLst>
            <a:ext uri="{FF2B5EF4-FFF2-40B4-BE49-F238E27FC236}">
              <a16:creationId xmlns:a16="http://schemas.microsoft.com/office/drawing/2014/main" id="{00000000-0008-0000-0000-0000A0510000}"/>
            </a:ext>
          </a:extLst>
        </xdr:cNvPr>
        <xdr:cNvSpPr>
          <a:spLocks noChangeArrowheads="1"/>
        </xdr:cNvSpPr>
      </xdr:nvSpPr>
      <xdr:spPr bwMode="auto">
        <a:xfrm>
          <a:off x="3632834" y="2950845"/>
          <a:ext cx="158115" cy="12573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205740</xdr:colOff>
      <xdr:row>10</xdr:row>
      <xdr:rowOff>91440</xdr:rowOff>
    </xdr:from>
    <xdr:to>
      <xdr:col>1</xdr:col>
      <xdr:colOff>335280</xdr:colOff>
      <xdr:row>10</xdr:row>
      <xdr:rowOff>205740</xdr:rowOff>
    </xdr:to>
    <xdr:sp macro="" textlink="">
      <xdr:nvSpPr>
        <xdr:cNvPr id="20897" name="Rectangle 17">
          <a:extLst>
            <a:ext uri="{FF2B5EF4-FFF2-40B4-BE49-F238E27FC236}">
              <a16:creationId xmlns:a16="http://schemas.microsoft.com/office/drawing/2014/main" id="{00000000-0008-0000-0000-0000A1510000}"/>
            </a:ext>
          </a:extLst>
        </xdr:cNvPr>
        <xdr:cNvSpPr>
          <a:spLocks noChangeArrowheads="1"/>
        </xdr:cNvSpPr>
      </xdr:nvSpPr>
      <xdr:spPr bwMode="auto">
        <a:xfrm>
          <a:off x="381000" y="2385060"/>
          <a:ext cx="12954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205740</xdr:colOff>
      <xdr:row>11</xdr:row>
      <xdr:rowOff>83820</xdr:rowOff>
    </xdr:from>
    <xdr:to>
      <xdr:col>1</xdr:col>
      <xdr:colOff>335280</xdr:colOff>
      <xdr:row>11</xdr:row>
      <xdr:rowOff>198120</xdr:rowOff>
    </xdr:to>
    <xdr:sp macro="" textlink="">
      <xdr:nvSpPr>
        <xdr:cNvPr id="20898" name="Rectangle 18">
          <a:extLst>
            <a:ext uri="{FF2B5EF4-FFF2-40B4-BE49-F238E27FC236}">
              <a16:creationId xmlns:a16="http://schemas.microsoft.com/office/drawing/2014/main" id="{00000000-0008-0000-0000-0000A2510000}"/>
            </a:ext>
          </a:extLst>
        </xdr:cNvPr>
        <xdr:cNvSpPr>
          <a:spLocks noChangeArrowheads="1"/>
        </xdr:cNvSpPr>
      </xdr:nvSpPr>
      <xdr:spPr bwMode="auto">
        <a:xfrm>
          <a:off x="381000" y="2651760"/>
          <a:ext cx="12954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689</xdr:row>
      <xdr:rowOff>0</xdr:rowOff>
    </xdr:from>
    <xdr:to>
      <xdr:col>2</xdr:col>
      <xdr:colOff>0</xdr:colOff>
      <xdr:row>689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ShapeType="1"/>
        </xdr:cNvSpPr>
      </xdr:nvSpPr>
      <xdr:spPr bwMode="auto">
        <a:xfrm>
          <a:off x="790575" y="16216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689</xdr:row>
      <xdr:rowOff>0</xdr:rowOff>
    </xdr:from>
    <xdr:to>
      <xdr:col>2</xdr:col>
      <xdr:colOff>0</xdr:colOff>
      <xdr:row>689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>
          <a:spLocks noChangeShapeType="1"/>
        </xdr:cNvSpPr>
      </xdr:nvSpPr>
      <xdr:spPr bwMode="auto">
        <a:xfrm>
          <a:off x="790575" y="16216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689</xdr:row>
      <xdr:rowOff>0</xdr:rowOff>
    </xdr:from>
    <xdr:to>
      <xdr:col>2</xdr:col>
      <xdr:colOff>0</xdr:colOff>
      <xdr:row>689</xdr:row>
      <xdr:rowOff>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>
          <a:spLocks noChangeShapeType="1"/>
        </xdr:cNvSpPr>
      </xdr:nvSpPr>
      <xdr:spPr bwMode="auto">
        <a:xfrm>
          <a:off x="790575" y="16216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689</xdr:row>
      <xdr:rowOff>0</xdr:rowOff>
    </xdr:from>
    <xdr:to>
      <xdr:col>2</xdr:col>
      <xdr:colOff>0</xdr:colOff>
      <xdr:row>689</xdr:row>
      <xdr:rowOff>0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>
          <a:spLocks noChangeShapeType="1"/>
        </xdr:cNvSpPr>
      </xdr:nvSpPr>
      <xdr:spPr bwMode="auto">
        <a:xfrm>
          <a:off x="790575" y="16216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689</xdr:row>
      <xdr:rowOff>0</xdr:rowOff>
    </xdr:from>
    <xdr:to>
      <xdr:col>2</xdr:col>
      <xdr:colOff>0</xdr:colOff>
      <xdr:row>689</xdr:row>
      <xdr:rowOff>0</xdr:rowOff>
    </xdr:to>
    <xdr:sp macro="" textlink="">
      <xdr:nvSpPr>
        <xdr:cNvPr id="6" name="Line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>
          <a:spLocks noChangeShapeType="1"/>
        </xdr:cNvSpPr>
      </xdr:nvSpPr>
      <xdr:spPr bwMode="auto">
        <a:xfrm>
          <a:off x="790575" y="16216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689</xdr:row>
      <xdr:rowOff>0</xdr:rowOff>
    </xdr:from>
    <xdr:to>
      <xdr:col>2</xdr:col>
      <xdr:colOff>0</xdr:colOff>
      <xdr:row>689</xdr:row>
      <xdr:rowOff>0</xdr:rowOff>
    </xdr:to>
    <xdr:sp macro="" textlink="">
      <xdr:nvSpPr>
        <xdr:cNvPr id="7" name="Line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>
          <a:spLocks noChangeShapeType="1"/>
        </xdr:cNvSpPr>
      </xdr:nvSpPr>
      <xdr:spPr bwMode="auto">
        <a:xfrm>
          <a:off x="790575" y="16216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689</xdr:row>
      <xdr:rowOff>0</xdr:rowOff>
    </xdr:from>
    <xdr:to>
      <xdr:col>2</xdr:col>
      <xdr:colOff>0</xdr:colOff>
      <xdr:row>689</xdr:row>
      <xdr:rowOff>0</xdr:rowOff>
    </xdr:to>
    <xdr:sp macro="" textlink="">
      <xdr:nvSpPr>
        <xdr:cNvPr id="8" name="Line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>
          <a:spLocks noChangeShapeType="1"/>
        </xdr:cNvSpPr>
      </xdr:nvSpPr>
      <xdr:spPr bwMode="auto">
        <a:xfrm>
          <a:off x="790575" y="16216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689</xdr:row>
      <xdr:rowOff>0</xdr:rowOff>
    </xdr:from>
    <xdr:to>
      <xdr:col>2</xdr:col>
      <xdr:colOff>0</xdr:colOff>
      <xdr:row>689</xdr:row>
      <xdr:rowOff>0</xdr:rowOff>
    </xdr:to>
    <xdr:sp macro="" textlink="">
      <xdr:nvSpPr>
        <xdr:cNvPr id="9" name="Line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>
          <a:spLocks noChangeShapeType="1"/>
        </xdr:cNvSpPr>
      </xdr:nvSpPr>
      <xdr:spPr bwMode="auto">
        <a:xfrm>
          <a:off x="790575" y="16216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689</xdr:row>
      <xdr:rowOff>0</xdr:rowOff>
    </xdr:from>
    <xdr:to>
      <xdr:col>2</xdr:col>
      <xdr:colOff>0</xdr:colOff>
      <xdr:row>689</xdr:row>
      <xdr:rowOff>0</xdr:rowOff>
    </xdr:to>
    <xdr:sp macro="" textlink="">
      <xdr:nvSpPr>
        <xdr:cNvPr id="10" name="Line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>
          <a:spLocks noChangeShapeType="1"/>
        </xdr:cNvSpPr>
      </xdr:nvSpPr>
      <xdr:spPr bwMode="auto">
        <a:xfrm>
          <a:off x="790575" y="16216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689</xdr:row>
      <xdr:rowOff>0</xdr:rowOff>
    </xdr:from>
    <xdr:to>
      <xdr:col>2</xdr:col>
      <xdr:colOff>0</xdr:colOff>
      <xdr:row>689</xdr:row>
      <xdr:rowOff>0</xdr:rowOff>
    </xdr:to>
    <xdr:sp macro="" textlink="">
      <xdr:nvSpPr>
        <xdr:cNvPr id="11" name="Line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>
          <a:spLocks noChangeShapeType="1"/>
        </xdr:cNvSpPr>
      </xdr:nvSpPr>
      <xdr:spPr bwMode="auto">
        <a:xfrm>
          <a:off x="790575" y="16216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689</xdr:row>
      <xdr:rowOff>0</xdr:rowOff>
    </xdr:from>
    <xdr:to>
      <xdr:col>2</xdr:col>
      <xdr:colOff>0</xdr:colOff>
      <xdr:row>689</xdr:row>
      <xdr:rowOff>0</xdr:rowOff>
    </xdr:to>
    <xdr:sp macro="" textlink="">
      <xdr:nvSpPr>
        <xdr:cNvPr id="12" name="Line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>
          <a:spLocks noChangeShapeType="1"/>
        </xdr:cNvSpPr>
      </xdr:nvSpPr>
      <xdr:spPr bwMode="auto">
        <a:xfrm>
          <a:off x="790575" y="16216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689</xdr:row>
      <xdr:rowOff>0</xdr:rowOff>
    </xdr:from>
    <xdr:to>
      <xdr:col>2</xdr:col>
      <xdr:colOff>0</xdr:colOff>
      <xdr:row>689</xdr:row>
      <xdr:rowOff>0</xdr:rowOff>
    </xdr:to>
    <xdr:sp macro="" textlink="">
      <xdr:nvSpPr>
        <xdr:cNvPr id="13" name="Line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>
          <a:spLocks noChangeShapeType="1"/>
        </xdr:cNvSpPr>
      </xdr:nvSpPr>
      <xdr:spPr bwMode="auto">
        <a:xfrm>
          <a:off x="790575" y="16216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689</xdr:row>
      <xdr:rowOff>0</xdr:rowOff>
    </xdr:from>
    <xdr:to>
      <xdr:col>2</xdr:col>
      <xdr:colOff>0</xdr:colOff>
      <xdr:row>689</xdr:row>
      <xdr:rowOff>0</xdr:rowOff>
    </xdr:to>
    <xdr:sp macro="" textlink="">
      <xdr:nvSpPr>
        <xdr:cNvPr id="14" name="Line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>
          <a:spLocks noChangeShapeType="1"/>
        </xdr:cNvSpPr>
      </xdr:nvSpPr>
      <xdr:spPr bwMode="auto">
        <a:xfrm>
          <a:off x="790575" y="16216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689</xdr:row>
      <xdr:rowOff>0</xdr:rowOff>
    </xdr:from>
    <xdr:to>
      <xdr:col>2</xdr:col>
      <xdr:colOff>0</xdr:colOff>
      <xdr:row>689</xdr:row>
      <xdr:rowOff>0</xdr:rowOff>
    </xdr:to>
    <xdr:sp macro="" textlink="">
      <xdr:nvSpPr>
        <xdr:cNvPr id="15" name="Line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>
          <a:spLocks noChangeShapeType="1"/>
        </xdr:cNvSpPr>
      </xdr:nvSpPr>
      <xdr:spPr bwMode="auto">
        <a:xfrm>
          <a:off x="790575" y="16216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689</xdr:row>
      <xdr:rowOff>0</xdr:rowOff>
    </xdr:from>
    <xdr:to>
      <xdr:col>2</xdr:col>
      <xdr:colOff>0</xdr:colOff>
      <xdr:row>689</xdr:row>
      <xdr:rowOff>0</xdr:rowOff>
    </xdr:to>
    <xdr:sp macro="" textlink="">
      <xdr:nvSpPr>
        <xdr:cNvPr id="16" name="Line 1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>
          <a:spLocks noChangeShapeType="1"/>
        </xdr:cNvSpPr>
      </xdr:nvSpPr>
      <xdr:spPr bwMode="auto">
        <a:xfrm flipV="1">
          <a:off x="790575" y="16216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689</xdr:row>
      <xdr:rowOff>0</xdr:rowOff>
    </xdr:from>
    <xdr:to>
      <xdr:col>2</xdr:col>
      <xdr:colOff>0</xdr:colOff>
      <xdr:row>689</xdr:row>
      <xdr:rowOff>0</xdr:rowOff>
    </xdr:to>
    <xdr:sp macro="" textlink="">
      <xdr:nvSpPr>
        <xdr:cNvPr id="17" name="Line 16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SpPr>
          <a:spLocks noChangeShapeType="1"/>
        </xdr:cNvSpPr>
      </xdr:nvSpPr>
      <xdr:spPr bwMode="auto">
        <a:xfrm>
          <a:off x="790575" y="16216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689</xdr:row>
      <xdr:rowOff>0</xdr:rowOff>
    </xdr:from>
    <xdr:to>
      <xdr:col>2</xdr:col>
      <xdr:colOff>0</xdr:colOff>
      <xdr:row>689</xdr:row>
      <xdr:rowOff>0</xdr:rowOff>
    </xdr:to>
    <xdr:sp macro="" textlink="">
      <xdr:nvSpPr>
        <xdr:cNvPr id="18" name="Line 17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SpPr>
          <a:spLocks noChangeShapeType="1"/>
        </xdr:cNvSpPr>
      </xdr:nvSpPr>
      <xdr:spPr bwMode="auto">
        <a:xfrm>
          <a:off x="790575" y="16216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689</xdr:row>
      <xdr:rowOff>0</xdr:rowOff>
    </xdr:from>
    <xdr:to>
      <xdr:col>2</xdr:col>
      <xdr:colOff>0</xdr:colOff>
      <xdr:row>689</xdr:row>
      <xdr:rowOff>0</xdr:rowOff>
    </xdr:to>
    <xdr:sp macro="" textlink="">
      <xdr:nvSpPr>
        <xdr:cNvPr id="19" name="Line 18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SpPr>
          <a:spLocks noChangeShapeType="1"/>
        </xdr:cNvSpPr>
      </xdr:nvSpPr>
      <xdr:spPr bwMode="auto">
        <a:xfrm>
          <a:off x="790575" y="16216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689</xdr:row>
      <xdr:rowOff>0</xdr:rowOff>
    </xdr:from>
    <xdr:to>
      <xdr:col>2</xdr:col>
      <xdr:colOff>0</xdr:colOff>
      <xdr:row>689</xdr:row>
      <xdr:rowOff>0</xdr:rowOff>
    </xdr:to>
    <xdr:sp macro="" textlink="">
      <xdr:nvSpPr>
        <xdr:cNvPr id="20" name="Line 19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SpPr>
          <a:spLocks noChangeShapeType="1"/>
        </xdr:cNvSpPr>
      </xdr:nvSpPr>
      <xdr:spPr bwMode="auto">
        <a:xfrm>
          <a:off x="790575" y="16216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689</xdr:row>
      <xdr:rowOff>0</xdr:rowOff>
    </xdr:from>
    <xdr:to>
      <xdr:col>2</xdr:col>
      <xdr:colOff>0</xdr:colOff>
      <xdr:row>689</xdr:row>
      <xdr:rowOff>0</xdr:rowOff>
    </xdr:to>
    <xdr:sp macro="" textlink="">
      <xdr:nvSpPr>
        <xdr:cNvPr id="21" name="Line 20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SpPr>
          <a:spLocks noChangeShapeType="1"/>
        </xdr:cNvSpPr>
      </xdr:nvSpPr>
      <xdr:spPr bwMode="auto">
        <a:xfrm flipV="1">
          <a:off x="790575" y="16216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689</xdr:row>
      <xdr:rowOff>0</xdr:rowOff>
    </xdr:from>
    <xdr:to>
      <xdr:col>2</xdr:col>
      <xdr:colOff>0</xdr:colOff>
      <xdr:row>689</xdr:row>
      <xdr:rowOff>0</xdr:rowOff>
    </xdr:to>
    <xdr:sp macro="" textlink="">
      <xdr:nvSpPr>
        <xdr:cNvPr id="22" name="Oval 21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SpPr>
          <a:spLocks noChangeArrowheads="1"/>
        </xdr:cNvSpPr>
      </xdr:nvSpPr>
      <xdr:spPr bwMode="auto">
        <a:xfrm>
          <a:off x="790575" y="162163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689</xdr:row>
      <xdr:rowOff>0</xdr:rowOff>
    </xdr:from>
    <xdr:to>
      <xdr:col>2</xdr:col>
      <xdr:colOff>0</xdr:colOff>
      <xdr:row>689</xdr:row>
      <xdr:rowOff>0</xdr:rowOff>
    </xdr:to>
    <xdr:sp macro="" textlink="">
      <xdr:nvSpPr>
        <xdr:cNvPr id="23" name="Oval 22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SpPr>
          <a:spLocks noChangeArrowheads="1"/>
        </xdr:cNvSpPr>
      </xdr:nvSpPr>
      <xdr:spPr bwMode="auto">
        <a:xfrm>
          <a:off x="790575" y="162163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689</xdr:row>
      <xdr:rowOff>0</xdr:rowOff>
    </xdr:from>
    <xdr:to>
      <xdr:col>2</xdr:col>
      <xdr:colOff>0</xdr:colOff>
      <xdr:row>689</xdr:row>
      <xdr:rowOff>0</xdr:rowOff>
    </xdr:to>
    <xdr:sp macro="" textlink="">
      <xdr:nvSpPr>
        <xdr:cNvPr id="24" name="Line 23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SpPr>
          <a:spLocks noChangeShapeType="1"/>
        </xdr:cNvSpPr>
      </xdr:nvSpPr>
      <xdr:spPr bwMode="auto">
        <a:xfrm flipH="1">
          <a:off x="790575" y="16216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689</xdr:row>
      <xdr:rowOff>0</xdr:rowOff>
    </xdr:from>
    <xdr:to>
      <xdr:col>2</xdr:col>
      <xdr:colOff>0</xdr:colOff>
      <xdr:row>689</xdr:row>
      <xdr:rowOff>0</xdr:rowOff>
    </xdr:to>
    <xdr:sp macro="" textlink="">
      <xdr:nvSpPr>
        <xdr:cNvPr id="25" name="Oval 24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SpPr>
          <a:spLocks noChangeArrowheads="1"/>
        </xdr:cNvSpPr>
      </xdr:nvSpPr>
      <xdr:spPr bwMode="auto">
        <a:xfrm>
          <a:off x="790575" y="162163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689</xdr:row>
      <xdr:rowOff>0</xdr:rowOff>
    </xdr:from>
    <xdr:to>
      <xdr:col>2</xdr:col>
      <xdr:colOff>0</xdr:colOff>
      <xdr:row>689</xdr:row>
      <xdr:rowOff>0</xdr:rowOff>
    </xdr:to>
    <xdr:sp macro="" textlink="">
      <xdr:nvSpPr>
        <xdr:cNvPr id="26" name="Line 25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SpPr>
          <a:spLocks noChangeShapeType="1"/>
        </xdr:cNvSpPr>
      </xdr:nvSpPr>
      <xdr:spPr bwMode="auto">
        <a:xfrm flipH="1">
          <a:off x="790575" y="16216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689</xdr:row>
      <xdr:rowOff>0</xdr:rowOff>
    </xdr:from>
    <xdr:to>
      <xdr:col>2</xdr:col>
      <xdr:colOff>0</xdr:colOff>
      <xdr:row>689</xdr:row>
      <xdr:rowOff>0</xdr:rowOff>
    </xdr:to>
    <xdr:sp macro="" textlink="">
      <xdr:nvSpPr>
        <xdr:cNvPr id="27" name="Line 26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SpPr>
          <a:spLocks noChangeShapeType="1"/>
        </xdr:cNvSpPr>
      </xdr:nvSpPr>
      <xdr:spPr bwMode="auto">
        <a:xfrm>
          <a:off x="790575" y="16216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689</xdr:row>
      <xdr:rowOff>0</xdr:rowOff>
    </xdr:from>
    <xdr:to>
      <xdr:col>2</xdr:col>
      <xdr:colOff>0</xdr:colOff>
      <xdr:row>689</xdr:row>
      <xdr:rowOff>0</xdr:rowOff>
    </xdr:to>
    <xdr:sp macro="" textlink="">
      <xdr:nvSpPr>
        <xdr:cNvPr id="28" name="Line 27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SpPr>
          <a:spLocks noChangeShapeType="1"/>
        </xdr:cNvSpPr>
      </xdr:nvSpPr>
      <xdr:spPr bwMode="auto">
        <a:xfrm>
          <a:off x="790575" y="16216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689</xdr:row>
      <xdr:rowOff>0</xdr:rowOff>
    </xdr:from>
    <xdr:to>
      <xdr:col>2</xdr:col>
      <xdr:colOff>0</xdr:colOff>
      <xdr:row>689</xdr:row>
      <xdr:rowOff>0</xdr:rowOff>
    </xdr:to>
    <xdr:sp macro="" textlink="">
      <xdr:nvSpPr>
        <xdr:cNvPr id="29" name="Line 28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SpPr>
          <a:spLocks noChangeShapeType="1"/>
        </xdr:cNvSpPr>
      </xdr:nvSpPr>
      <xdr:spPr bwMode="auto">
        <a:xfrm>
          <a:off x="790575" y="16216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689</xdr:row>
      <xdr:rowOff>0</xdr:rowOff>
    </xdr:from>
    <xdr:to>
      <xdr:col>2</xdr:col>
      <xdr:colOff>0</xdr:colOff>
      <xdr:row>689</xdr:row>
      <xdr:rowOff>0</xdr:rowOff>
    </xdr:to>
    <xdr:sp macro="" textlink="">
      <xdr:nvSpPr>
        <xdr:cNvPr id="30" name="Line 29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SpPr>
          <a:spLocks noChangeShapeType="1"/>
        </xdr:cNvSpPr>
      </xdr:nvSpPr>
      <xdr:spPr bwMode="auto">
        <a:xfrm>
          <a:off x="790575" y="16216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689</xdr:row>
      <xdr:rowOff>0</xdr:rowOff>
    </xdr:from>
    <xdr:to>
      <xdr:col>2</xdr:col>
      <xdr:colOff>0</xdr:colOff>
      <xdr:row>689</xdr:row>
      <xdr:rowOff>0</xdr:rowOff>
    </xdr:to>
    <xdr:sp macro="" textlink="">
      <xdr:nvSpPr>
        <xdr:cNvPr id="31" name="Line 30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SpPr>
          <a:spLocks noChangeShapeType="1"/>
        </xdr:cNvSpPr>
      </xdr:nvSpPr>
      <xdr:spPr bwMode="auto">
        <a:xfrm>
          <a:off x="790575" y="16216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689</xdr:row>
      <xdr:rowOff>0</xdr:rowOff>
    </xdr:from>
    <xdr:to>
      <xdr:col>2</xdr:col>
      <xdr:colOff>0</xdr:colOff>
      <xdr:row>689</xdr:row>
      <xdr:rowOff>0</xdr:rowOff>
    </xdr:to>
    <xdr:sp macro="" textlink="">
      <xdr:nvSpPr>
        <xdr:cNvPr id="32" name="Line 31">
          <a:extLst>
            <a:ext uri="{FF2B5EF4-FFF2-40B4-BE49-F238E27FC236}">
              <a16:creationId xmlns:a16="http://schemas.microsoft.com/office/drawing/2014/main" id="{00000000-0008-0000-0200-000020000000}"/>
            </a:ext>
          </a:extLst>
        </xdr:cNvPr>
        <xdr:cNvSpPr>
          <a:spLocks noChangeShapeType="1"/>
        </xdr:cNvSpPr>
      </xdr:nvSpPr>
      <xdr:spPr bwMode="auto">
        <a:xfrm>
          <a:off x="790575" y="16216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689</xdr:row>
      <xdr:rowOff>0</xdr:rowOff>
    </xdr:from>
    <xdr:to>
      <xdr:col>2</xdr:col>
      <xdr:colOff>0</xdr:colOff>
      <xdr:row>689</xdr:row>
      <xdr:rowOff>0</xdr:rowOff>
    </xdr:to>
    <xdr:sp macro="" textlink="">
      <xdr:nvSpPr>
        <xdr:cNvPr id="33" name="Line 32">
          <a:extLst>
            <a:ext uri="{FF2B5EF4-FFF2-40B4-BE49-F238E27FC236}">
              <a16:creationId xmlns:a16="http://schemas.microsoft.com/office/drawing/2014/main" id="{00000000-0008-0000-0200-000021000000}"/>
            </a:ext>
          </a:extLst>
        </xdr:cNvPr>
        <xdr:cNvSpPr>
          <a:spLocks noChangeShapeType="1"/>
        </xdr:cNvSpPr>
      </xdr:nvSpPr>
      <xdr:spPr bwMode="auto">
        <a:xfrm>
          <a:off x="790575" y="16216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689</xdr:row>
      <xdr:rowOff>0</xdr:rowOff>
    </xdr:from>
    <xdr:to>
      <xdr:col>2</xdr:col>
      <xdr:colOff>0</xdr:colOff>
      <xdr:row>689</xdr:row>
      <xdr:rowOff>0</xdr:rowOff>
    </xdr:to>
    <xdr:sp macro="" textlink="">
      <xdr:nvSpPr>
        <xdr:cNvPr id="34" name="Line 33">
          <a:extLst>
            <a:ext uri="{FF2B5EF4-FFF2-40B4-BE49-F238E27FC236}">
              <a16:creationId xmlns:a16="http://schemas.microsoft.com/office/drawing/2014/main" id="{00000000-0008-0000-0200-000022000000}"/>
            </a:ext>
          </a:extLst>
        </xdr:cNvPr>
        <xdr:cNvSpPr>
          <a:spLocks noChangeShapeType="1"/>
        </xdr:cNvSpPr>
      </xdr:nvSpPr>
      <xdr:spPr bwMode="auto">
        <a:xfrm>
          <a:off x="790575" y="16216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689</xdr:row>
      <xdr:rowOff>0</xdr:rowOff>
    </xdr:from>
    <xdr:to>
      <xdr:col>2</xdr:col>
      <xdr:colOff>0</xdr:colOff>
      <xdr:row>689</xdr:row>
      <xdr:rowOff>0</xdr:rowOff>
    </xdr:to>
    <xdr:sp macro="" textlink="">
      <xdr:nvSpPr>
        <xdr:cNvPr id="35" name="Line 34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SpPr>
          <a:spLocks noChangeShapeType="1"/>
        </xdr:cNvSpPr>
      </xdr:nvSpPr>
      <xdr:spPr bwMode="auto">
        <a:xfrm flipV="1">
          <a:off x="790575" y="16216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689</xdr:row>
      <xdr:rowOff>0</xdr:rowOff>
    </xdr:from>
    <xdr:to>
      <xdr:col>2</xdr:col>
      <xdr:colOff>0</xdr:colOff>
      <xdr:row>689</xdr:row>
      <xdr:rowOff>0</xdr:rowOff>
    </xdr:to>
    <xdr:sp macro="" textlink="">
      <xdr:nvSpPr>
        <xdr:cNvPr id="36" name="Line 35">
          <a:extLst>
            <a:ext uri="{FF2B5EF4-FFF2-40B4-BE49-F238E27FC236}">
              <a16:creationId xmlns:a16="http://schemas.microsoft.com/office/drawing/2014/main" id="{00000000-0008-0000-0200-000024000000}"/>
            </a:ext>
          </a:extLst>
        </xdr:cNvPr>
        <xdr:cNvSpPr>
          <a:spLocks noChangeShapeType="1"/>
        </xdr:cNvSpPr>
      </xdr:nvSpPr>
      <xdr:spPr bwMode="auto">
        <a:xfrm>
          <a:off x="790575" y="16216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689</xdr:row>
      <xdr:rowOff>0</xdr:rowOff>
    </xdr:from>
    <xdr:to>
      <xdr:col>2</xdr:col>
      <xdr:colOff>0</xdr:colOff>
      <xdr:row>689</xdr:row>
      <xdr:rowOff>0</xdr:rowOff>
    </xdr:to>
    <xdr:sp macro="" textlink="">
      <xdr:nvSpPr>
        <xdr:cNvPr id="37" name="Line 36"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SpPr>
          <a:spLocks noChangeShapeType="1"/>
        </xdr:cNvSpPr>
      </xdr:nvSpPr>
      <xdr:spPr bwMode="auto">
        <a:xfrm>
          <a:off x="790575" y="16216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689</xdr:row>
      <xdr:rowOff>0</xdr:rowOff>
    </xdr:from>
    <xdr:to>
      <xdr:col>2</xdr:col>
      <xdr:colOff>0</xdr:colOff>
      <xdr:row>689</xdr:row>
      <xdr:rowOff>0</xdr:rowOff>
    </xdr:to>
    <xdr:sp macro="" textlink="">
      <xdr:nvSpPr>
        <xdr:cNvPr id="38" name="Line 37">
          <a:extLst>
            <a:ext uri="{FF2B5EF4-FFF2-40B4-BE49-F238E27FC236}">
              <a16:creationId xmlns:a16="http://schemas.microsoft.com/office/drawing/2014/main" id="{00000000-0008-0000-0200-000026000000}"/>
            </a:ext>
          </a:extLst>
        </xdr:cNvPr>
        <xdr:cNvSpPr>
          <a:spLocks noChangeShapeType="1"/>
        </xdr:cNvSpPr>
      </xdr:nvSpPr>
      <xdr:spPr bwMode="auto">
        <a:xfrm>
          <a:off x="790575" y="16216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689</xdr:row>
      <xdr:rowOff>0</xdr:rowOff>
    </xdr:from>
    <xdr:to>
      <xdr:col>2</xdr:col>
      <xdr:colOff>0</xdr:colOff>
      <xdr:row>689</xdr:row>
      <xdr:rowOff>0</xdr:rowOff>
    </xdr:to>
    <xdr:sp macro="" textlink="">
      <xdr:nvSpPr>
        <xdr:cNvPr id="39" name="Line 38">
          <a:extLst>
            <a:ext uri="{FF2B5EF4-FFF2-40B4-BE49-F238E27FC236}">
              <a16:creationId xmlns:a16="http://schemas.microsoft.com/office/drawing/2014/main" id="{00000000-0008-0000-0200-000027000000}"/>
            </a:ext>
          </a:extLst>
        </xdr:cNvPr>
        <xdr:cNvSpPr>
          <a:spLocks noChangeShapeType="1"/>
        </xdr:cNvSpPr>
      </xdr:nvSpPr>
      <xdr:spPr bwMode="auto">
        <a:xfrm>
          <a:off x="790575" y="16216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689</xdr:row>
      <xdr:rowOff>0</xdr:rowOff>
    </xdr:from>
    <xdr:to>
      <xdr:col>2</xdr:col>
      <xdr:colOff>0</xdr:colOff>
      <xdr:row>689</xdr:row>
      <xdr:rowOff>0</xdr:rowOff>
    </xdr:to>
    <xdr:sp macro="" textlink="">
      <xdr:nvSpPr>
        <xdr:cNvPr id="40" name="Line 39">
          <a:extLst>
            <a:ext uri="{FF2B5EF4-FFF2-40B4-BE49-F238E27FC236}">
              <a16:creationId xmlns:a16="http://schemas.microsoft.com/office/drawing/2014/main" id="{00000000-0008-0000-0200-000028000000}"/>
            </a:ext>
          </a:extLst>
        </xdr:cNvPr>
        <xdr:cNvSpPr>
          <a:spLocks noChangeShapeType="1"/>
        </xdr:cNvSpPr>
      </xdr:nvSpPr>
      <xdr:spPr bwMode="auto">
        <a:xfrm>
          <a:off x="790575" y="16216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689</xdr:row>
      <xdr:rowOff>0</xdr:rowOff>
    </xdr:from>
    <xdr:to>
      <xdr:col>2</xdr:col>
      <xdr:colOff>0</xdr:colOff>
      <xdr:row>689</xdr:row>
      <xdr:rowOff>0</xdr:rowOff>
    </xdr:to>
    <xdr:sp macro="" textlink="">
      <xdr:nvSpPr>
        <xdr:cNvPr id="41" name="Line 40">
          <a:extLst>
            <a:ext uri="{FF2B5EF4-FFF2-40B4-BE49-F238E27FC236}">
              <a16:creationId xmlns:a16="http://schemas.microsoft.com/office/drawing/2014/main" id="{00000000-0008-0000-0200-000029000000}"/>
            </a:ext>
          </a:extLst>
        </xdr:cNvPr>
        <xdr:cNvSpPr>
          <a:spLocks noChangeShapeType="1"/>
        </xdr:cNvSpPr>
      </xdr:nvSpPr>
      <xdr:spPr bwMode="auto">
        <a:xfrm>
          <a:off x="790575" y="16216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689</xdr:row>
      <xdr:rowOff>0</xdr:rowOff>
    </xdr:from>
    <xdr:to>
      <xdr:col>2</xdr:col>
      <xdr:colOff>0</xdr:colOff>
      <xdr:row>689</xdr:row>
      <xdr:rowOff>0</xdr:rowOff>
    </xdr:to>
    <xdr:sp macro="" textlink="">
      <xdr:nvSpPr>
        <xdr:cNvPr id="42" name="Line 41">
          <a:extLst>
            <a:ext uri="{FF2B5EF4-FFF2-40B4-BE49-F238E27FC236}">
              <a16:creationId xmlns:a16="http://schemas.microsoft.com/office/drawing/2014/main" id="{00000000-0008-0000-0200-00002A000000}"/>
            </a:ext>
          </a:extLst>
        </xdr:cNvPr>
        <xdr:cNvSpPr>
          <a:spLocks noChangeShapeType="1"/>
        </xdr:cNvSpPr>
      </xdr:nvSpPr>
      <xdr:spPr bwMode="auto">
        <a:xfrm>
          <a:off x="790575" y="16216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689</xdr:row>
      <xdr:rowOff>0</xdr:rowOff>
    </xdr:from>
    <xdr:to>
      <xdr:col>2</xdr:col>
      <xdr:colOff>0</xdr:colOff>
      <xdr:row>689</xdr:row>
      <xdr:rowOff>0</xdr:rowOff>
    </xdr:to>
    <xdr:sp macro="" textlink="">
      <xdr:nvSpPr>
        <xdr:cNvPr id="43" name="Line 42">
          <a:extLst>
            <a:ext uri="{FF2B5EF4-FFF2-40B4-BE49-F238E27FC236}">
              <a16:creationId xmlns:a16="http://schemas.microsoft.com/office/drawing/2014/main" id="{00000000-0008-0000-0200-00002B000000}"/>
            </a:ext>
          </a:extLst>
        </xdr:cNvPr>
        <xdr:cNvSpPr>
          <a:spLocks noChangeShapeType="1"/>
        </xdr:cNvSpPr>
      </xdr:nvSpPr>
      <xdr:spPr bwMode="auto">
        <a:xfrm>
          <a:off x="790575" y="16216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687</xdr:row>
      <xdr:rowOff>0</xdr:rowOff>
    </xdr:from>
    <xdr:to>
      <xdr:col>2</xdr:col>
      <xdr:colOff>0</xdr:colOff>
      <xdr:row>687</xdr:row>
      <xdr:rowOff>0</xdr:rowOff>
    </xdr:to>
    <xdr:sp macro="" textlink="">
      <xdr:nvSpPr>
        <xdr:cNvPr id="44" name="Oval 43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SpPr>
          <a:spLocks noChangeArrowheads="1"/>
        </xdr:cNvSpPr>
      </xdr:nvSpPr>
      <xdr:spPr bwMode="auto">
        <a:xfrm>
          <a:off x="790575" y="16161067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687</xdr:row>
      <xdr:rowOff>0</xdr:rowOff>
    </xdr:from>
    <xdr:to>
      <xdr:col>2</xdr:col>
      <xdr:colOff>0</xdr:colOff>
      <xdr:row>687</xdr:row>
      <xdr:rowOff>0</xdr:rowOff>
    </xdr:to>
    <xdr:sp macro="" textlink="">
      <xdr:nvSpPr>
        <xdr:cNvPr id="45" name="Oval 44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SpPr>
          <a:spLocks noChangeArrowheads="1"/>
        </xdr:cNvSpPr>
      </xdr:nvSpPr>
      <xdr:spPr bwMode="auto">
        <a:xfrm>
          <a:off x="790575" y="16161067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687</xdr:row>
      <xdr:rowOff>0</xdr:rowOff>
    </xdr:from>
    <xdr:to>
      <xdr:col>2</xdr:col>
      <xdr:colOff>0</xdr:colOff>
      <xdr:row>687</xdr:row>
      <xdr:rowOff>0</xdr:rowOff>
    </xdr:to>
    <xdr:sp macro="" textlink="">
      <xdr:nvSpPr>
        <xdr:cNvPr id="46" name="Oval 45">
          <a:extLst>
            <a:ext uri="{FF2B5EF4-FFF2-40B4-BE49-F238E27FC236}">
              <a16:creationId xmlns:a16="http://schemas.microsoft.com/office/drawing/2014/main" id="{00000000-0008-0000-0200-00002E000000}"/>
            </a:ext>
          </a:extLst>
        </xdr:cNvPr>
        <xdr:cNvSpPr>
          <a:spLocks noChangeArrowheads="1"/>
        </xdr:cNvSpPr>
      </xdr:nvSpPr>
      <xdr:spPr bwMode="auto">
        <a:xfrm>
          <a:off x="790575" y="16161067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3829050</xdr:colOff>
      <xdr:row>669</xdr:row>
      <xdr:rowOff>0</xdr:rowOff>
    </xdr:from>
    <xdr:to>
      <xdr:col>3</xdr:col>
      <xdr:colOff>5687</xdr:colOff>
      <xdr:row>670</xdr:row>
      <xdr:rowOff>47627</xdr:rowOff>
    </xdr:to>
    <xdr:sp macro="" textlink="">
      <xdr:nvSpPr>
        <xdr:cNvPr id="47" name="Text Box 3">
          <a:extLst>
            <a:ext uri="{FF2B5EF4-FFF2-40B4-BE49-F238E27FC236}">
              <a16:creationId xmlns:a16="http://schemas.microsoft.com/office/drawing/2014/main" id="{00000000-0008-0000-0200-00002F000000}"/>
            </a:ext>
          </a:extLst>
        </xdr:cNvPr>
        <xdr:cNvSpPr txBox="1">
          <a:spLocks noChangeArrowheads="1"/>
        </xdr:cNvSpPr>
      </xdr:nvSpPr>
      <xdr:spPr bwMode="auto">
        <a:xfrm>
          <a:off x="1809750" y="4399026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3829050</xdr:colOff>
      <xdr:row>669</xdr:row>
      <xdr:rowOff>0</xdr:rowOff>
    </xdr:from>
    <xdr:to>
      <xdr:col>3</xdr:col>
      <xdr:colOff>5687</xdr:colOff>
      <xdr:row>670</xdr:row>
      <xdr:rowOff>47627</xdr:rowOff>
    </xdr:to>
    <xdr:sp macro="" textlink="">
      <xdr:nvSpPr>
        <xdr:cNvPr id="48" name="Text Box 3">
          <a:extLst>
            <a:ext uri="{FF2B5EF4-FFF2-40B4-BE49-F238E27FC236}">
              <a16:creationId xmlns:a16="http://schemas.microsoft.com/office/drawing/2014/main" id="{00000000-0008-0000-0200-000030000000}"/>
            </a:ext>
          </a:extLst>
        </xdr:cNvPr>
        <xdr:cNvSpPr txBox="1">
          <a:spLocks noChangeArrowheads="1"/>
        </xdr:cNvSpPr>
      </xdr:nvSpPr>
      <xdr:spPr bwMode="auto">
        <a:xfrm>
          <a:off x="1809750" y="4399026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3829050</xdr:colOff>
      <xdr:row>669</xdr:row>
      <xdr:rowOff>0</xdr:rowOff>
    </xdr:from>
    <xdr:to>
      <xdr:col>3</xdr:col>
      <xdr:colOff>5687</xdr:colOff>
      <xdr:row>670</xdr:row>
      <xdr:rowOff>76202</xdr:rowOff>
    </xdr:to>
    <xdr:sp macro="" textlink="">
      <xdr:nvSpPr>
        <xdr:cNvPr id="49" name="Text Box 3">
          <a:extLst>
            <a:ext uri="{FF2B5EF4-FFF2-40B4-BE49-F238E27FC236}">
              <a16:creationId xmlns:a16="http://schemas.microsoft.com/office/drawing/2014/main" id="{00000000-0008-0000-0200-000031000000}"/>
            </a:ext>
          </a:extLst>
        </xdr:cNvPr>
        <xdr:cNvSpPr txBox="1">
          <a:spLocks noChangeArrowheads="1"/>
        </xdr:cNvSpPr>
      </xdr:nvSpPr>
      <xdr:spPr bwMode="auto">
        <a:xfrm>
          <a:off x="1809750" y="439902600"/>
          <a:ext cx="952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3829050</xdr:colOff>
      <xdr:row>669</xdr:row>
      <xdr:rowOff>0</xdr:rowOff>
    </xdr:from>
    <xdr:to>
      <xdr:col>3</xdr:col>
      <xdr:colOff>5687</xdr:colOff>
      <xdr:row>670</xdr:row>
      <xdr:rowOff>76202</xdr:rowOff>
    </xdr:to>
    <xdr:sp macro="" textlink="">
      <xdr:nvSpPr>
        <xdr:cNvPr id="50" name="Text Box 3">
          <a:extLst>
            <a:ext uri="{FF2B5EF4-FFF2-40B4-BE49-F238E27FC236}">
              <a16:creationId xmlns:a16="http://schemas.microsoft.com/office/drawing/2014/main" id="{00000000-0008-0000-0200-000032000000}"/>
            </a:ext>
          </a:extLst>
        </xdr:cNvPr>
        <xdr:cNvSpPr txBox="1">
          <a:spLocks noChangeArrowheads="1"/>
        </xdr:cNvSpPr>
      </xdr:nvSpPr>
      <xdr:spPr bwMode="auto">
        <a:xfrm>
          <a:off x="1809750" y="439902600"/>
          <a:ext cx="952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3829050</xdr:colOff>
      <xdr:row>669</xdr:row>
      <xdr:rowOff>0</xdr:rowOff>
    </xdr:from>
    <xdr:to>
      <xdr:col>3</xdr:col>
      <xdr:colOff>5687</xdr:colOff>
      <xdr:row>670</xdr:row>
      <xdr:rowOff>76202</xdr:rowOff>
    </xdr:to>
    <xdr:sp macro="" textlink="">
      <xdr:nvSpPr>
        <xdr:cNvPr id="51" name="Text Box 3">
          <a:extLst>
            <a:ext uri="{FF2B5EF4-FFF2-40B4-BE49-F238E27FC236}">
              <a16:creationId xmlns:a16="http://schemas.microsoft.com/office/drawing/2014/main" id="{00000000-0008-0000-0200-000033000000}"/>
            </a:ext>
          </a:extLst>
        </xdr:cNvPr>
        <xdr:cNvSpPr txBox="1">
          <a:spLocks noChangeArrowheads="1"/>
        </xdr:cNvSpPr>
      </xdr:nvSpPr>
      <xdr:spPr bwMode="auto">
        <a:xfrm>
          <a:off x="1809750" y="439902600"/>
          <a:ext cx="952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3829050</xdr:colOff>
      <xdr:row>669</xdr:row>
      <xdr:rowOff>0</xdr:rowOff>
    </xdr:from>
    <xdr:to>
      <xdr:col>3</xdr:col>
      <xdr:colOff>5687</xdr:colOff>
      <xdr:row>670</xdr:row>
      <xdr:rowOff>76202</xdr:rowOff>
    </xdr:to>
    <xdr:sp macro="" textlink="">
      <xdr:nvSpPr>
        <xdr:cNvPr id="52" name="Text Box 3">
          <a:extLst>
            <a:ext uri="{FF2B5EF4-FFF2-40B4-BE49-F238E27FC236}">
              <a16:creationId xmlns:a16="http://schemas.microsoft.com/office/drawing/2014/main" id="{00000000-0008-0000-0200-000034000000}"/>
            </a:ext>
          </a:extLst>
        </xdr:cNvPr>
        <xdr:cNvSpPr txBox="1">
          <a:spLocks noChangeArrowheads="1"/>
        </xdr:cNvSpPr>
      </xdr:nvSpPr>
      <xdr:spPr bwMode="auto">
        <a:xfrm>
          <a:off x="1809750" y="439902600"/>
          <a:ext cx="952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3829050</xdr:colOff>
      <xdr:row>669</xdr:row>
      <xdr:rowOff>0</xdr:rowOff>
    </xdr:from>
    <xdr:to>
      <xdr:col>3</xdr:col>
      <xdr:colOff>5687</xdr:colOff>
      <xdr:row>670</xdr:row>
      <xdr:rowOff>19052</xdr:rowOff>
    </xdr:to>
    <xdr:sp macro="" textlink="">
      <xdr:nvSpPr>
        <xdr:cNvPr id="53" name="Text Box 3">
          <a:extLst>
            <a:ext uri="{FF2B5EF4-FFF2-40B4-BE49-F238E27FC236}">
              <a16:creationId xmlns:a16="http://schemas.microsoft.com/office/drawing/2014/main" id="{00000000-0008-0000-0200-000035000000}"/>
            </a:ext>
          </a:extLst>
        </xdr:cNvPr>
        <xdr:cNvSpPr txBox="1">
          <a:spLocks noChangeArrowheads="1"/>
        </xdr:cNvSpPr>
      </xdr:nvSpPr>
      <xdr:spPr bwMode="auto">
        <a:xfrm>
          <a:off x="1809750" y="439902600"/>
          <a:ext cx="952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3829050</xdr:colOff>
      <xdr:row>669</xdr:row>
      <xdr:rowOff>0</xdr:rowOff>
    </xdr:from>
    <xdr:to>
      <xdr:col>3</xdr:col>
      <xdr:colOff>5687</xdr:colOff>
      <xdr:row>670</xdr:row>
      <xdr:rowOff>19052</xdr:rowOff>
    </xdr:to>
    <xdr:sp macro="" textlink="">
      <xdr:nvSpPr>
        <xdr:cNvPr id="54" name="Text Box 3">
          <a:extLst>
            <a:ext uri="{FF2B5EF4-FFF2-40B4-BE49-F238E27FC236}">
              <a16:creationId xmlns:a16="http://schemas.microsoft.com/office/drawing/2014/main" id="{00000000-0008-0000-0200-000036000000}"/>
            </a:ext>
          </a:extLst>
        </xdr:cNvPr>
        <xdr:cNvSpPr txBox="1">
          <a:spLocks noChangeArrowheads="1"/>
        </xdr:cNvSpPr>
      </xdr:nvSpPr>
      <xdr:spPr bwMode="auto">
        <a:xfrm>
          <a:off x="1809750" y="439902600"/>
          <a:ext cx="952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3829050</xdr:colOff>
      <xdr:row>669</xdr:row>
      <xdr:rowOff>0</xdr:rowOff>
    </xdr:from>
    <xdr:to>
      <xdr:col>3</xdr:col>
      <xdr:colOff>5687</xdr:colOff>
      <xdr:row>670</xdr:row>
      <xdr:rowOff>47627</xdr:rowOff>
    </xdr:to>
    <xdr:sp macro="" textlink="">
      <xdr:nvSpPr>
        <xdr:cNvPr id="55" name="Text Box 3">
          <a:extLst>
            <a:ext uri="{FF2B5EF4-FFF2-40B4-BE49-F238E27FC236}">
              <a16:creationId xmlns:a16="http://schemas.microsoft.com/office/drawing/2014/main" id="{00000000-0008-0000-0200-000037000000}"/>
            </a:ext>
          </a:extLst>
        </xdr:cNvPr>
        <xdr:cNvSpPr txBox="1">
          <a:spLocks noChangeArrowheads="1"/>
        </xdr:cNvSpPr>
      </xdr:nvSpPr>
      <xdr:spPr bwMode="auto">
        <a:xfrm>
          <a:off x="1809750" y="4399026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3829050</xdr:colOff>
      <xdr:row>669</xdr:row>
      <xdr:rowOff>0</xdr:rowOff>
    </xdr:from>
    <xdr:to>
      <xdr:col>3</xdr:col>
      <xdr:colOff>5687</xdr:colOff>
      <xdr:row>670</xdr:row>
      <xdr:rowOff>47627</xdr:rowOff>
    </xdr:to>
    <xdr:sp macro="" textlink="">
      <xdr:nvSpPr>
        <xdr:cNvPr id="56" name="Text Box 3">
          <a:extLst>
            <a:ext uri="{FF2B5EF4-FFF2-40B4-BE49-F238E27FC236}">
              <a16:creationId xmlns:a16="http://schemas.microsoft.com/office/drawing/2014/main" id="{00000000-0008-0000-0200-000038000000}"/>
            </a:ext>
          </a:extLst>
        </xdr:cNvPr>
        <xdr:cNvSpPr txBox="1">
          <a:spLocks noChangeArrowheads="1"/>
        </xdr:cNvSpPr>
      </xdr:nvSpPr>
      <xdr:spPr bwMode="auto">
        <a:xfrm>
          <a:off x="1809750" y="4399026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3829050</xdr:colOff>
      <xdr:row>669</xdr:row>
      <xdr:rowOff>0</xdr:rowOff>
    </xdr:from>
    <xdr:to>
      <xdr:col>3</xdr:col>
      <xdr:colOff>5687</xdr:colOff>
      <xdr:row>670</xdr:row>
      <xdr:rowOff>47627</xdr:rowOff>
    </xdr:to>
    <xdr:sp macro="" textlink="">
      <xdr:nvSpPr>
        <xdr:cNvPr id="57" name="Text Box 3">
          <a:extLst>
            <a:ext uri="{FF2B5EF4-FFF2-40B4-BE49-F238E27FC236}">
              <a16:creationId xmlns:a16="http://schemas.microsoft.com/office/drawing/2014/main" id="{00000000-0008-0000-0200-000039000000}"/>
            </a:ext>
          </a:extLst>
        </xdr:cNvPr>
        <xdr:cNvSpPr txBox="1">
          <a:spLocks noChangeArrowheads="1"/>
        </xdr:cNvSpPr>
      </xdr:nvSpPr>
      <xdr:spPr bwMode="auto">
        <a:xfrm>
          <a:off x="1809750" y="4399026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3829050</xdr:colOff>
      <xdr:row>669</xdr:row>
      <xdr:rowOff>0</xdr:rowOff>
    </xdr:from>
    <xdr:to>
      <xdr:col>3</xdr:col>
      <xdr:colOff>5687</xdr:colOff>
      <xdr:row>670</xdr:row>
      <xdr:rowOff>47627</xdr:rowOff>
    </xdr:to>
    <xdr:sp macro="" textlink="">
      <xdr:nvSpPr>
        <xdr:cNvPr id="58" name="Text Box 3">
          <a:extLst>
            <a:ext uri="{FF2B5EF4-FFF2-40B4-BE49-F238E27FC236}">
              <a16:creationId xmlns:a16="http://schemas.microsoft.com/office/drawing/2014/main" id="{00000000-0008-0000-0200-00003A000000}"/>
            </a:ext>
          </a:extLst>
        </xdr:cNvPr>
        <xdr:cNvSpPr txBox="1">
          <a:spLocks noChangeArrowheads="1"/>
        </xdr:cNvSpPr>
      </xdr:nvSpPr>
      <xdr:spPr bwMode="auto">
        <a:xfrm>
          <a:off x="1809750" y="4399026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653</xdr:row>
      <xdr:rowOff>0</xdr:rowOff>
    </xdr:from>
    <xdr:to>
      <xdr:col>1</xdr:col>
      <xdr:colOff>30480</xdr:colOff>
      <xdr:row>653</xdr:row>
      <xdr:rowOff>30480</xdr:rowOff>
    </xdr:to>
    <xdr:pic>
      <xdr:nvPicPr>
        <xdr:cNvPr id="59" name="Picture 8">
          <a:extLst>
            <a:ext uri="{FF2B5EF4-FFF2-40B4-BE49-F238E27FC236}">
              <a16:creationId xmlns:a16="http://schemas.microsoft.com/office/drawing/2014/main" id="{00000000-0008-0000-02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429623220"/>
          <a:ext cx="3048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15240</xdr:colOff>
      <xdr:row>653</xdr:row>
      <xdr:rowOff>0</xdr:rowOff>
    </xdr:from>
    <xdr:to>
      <xdr:col>1</xdr:col>
      <xdr:colOff>15240</xdr:colOff>
      <xdr:row>653</xdr:row>
      <xdr:rowOff>30480</xdr:rowOff>
    </xdr:to>
    <xdr:pic>
      <xdr:nvPicPr>
        <xdr:cNvPr id="60" name="Picture 8">
          <a:extLst>
            <a:ext uri="{FF2B5EF4-FFF2-40B4-BE49-F238E27FC236}">
              <a16:creationId xmlns:a16="http://schemas.microsoft.com/office/drawing/2014/main" id="{00000000-0008-0000-02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040" y="429623220"/>
          <a:ext cx="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30480</xdr:rowOff>
    </xdr:to>
    <xdr:sp macro="" textlink="">
      <xdr:nvSpPr>
        <xdr:cNvPr id="61" name="Text Box 3">
          <a:extLst>
            <a:ext uri="{FF2B5EF4-FFF2-40B4-BE49-F238E27FC236}">
              <a16:creationId xmlns:a16="http://schemas.microsoft.com/office/drawing/2014/main" id="{00000000-0008-0000-0200-00003D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30480</xdr:rowOff>
    </xdr:to>
    <xdr:sp macro="" textlink="">
      <xdr:nvSpPr>
        <xdr:cNvPr id="62" name="Text Box 3">
          <a:extLst>
            <a:ext uri="{FF2B5EF4-FFF2-40B4-BE49-F238E27FC236}">
              <a16:creationId xmlns:a16="http://schemas.microsoft.com/office/drawing/2014/main" id="{00000000-0008-0000-0200-00003E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63" name="Text Box 3">
          <a:extLst>
            <a:ext uri="{FF2B5EF4-FFF2-40B4-BE49-F238E27FC236}">
              <a16:creationId xmlns:a16="http://schemas.microsoft.com/office/drawing/2014/main" id="{00000000-0008-0000-0200-00003F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64" name="Text Box 3">
          <a:extLst>
            <a:ext uri="{FF2B5EF4-FFF2-40B4-BE49-F238E27FC236}">
              <a16:creationId xmlns:a16="http://schemas.microsoft.com/office/drawing/2014/main" id="{00000000-0008-0000-0200-000040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65" name="Text Box 3">
          <a:extLst>
            <a:ext uri="{FF2B5EF4-FFF2-40B4-BE49-F238E27FC236}">
              <a16:creationId xmlns:a16="http://schemas.microsoft.com/office/drawing/2014/main" id="{00000000-0008-0000-0200-000041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66" name="Text Box 3">
          <a:extLst>
            <a:ext uri="{FF2B5EF4-FFF2-40B4-BE49-F238E27FC236}">
              <a16:creationId xmlns:a16="http://schemas.microsoft.com/office/drawing/2014/main" id="{00000000-0008-0000-0200-000042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30480</xdr:rowOff>
    </xdr:to>
    <xdr:sp macro="" textlink="">
      <xdr:nvSpPr>
        <xdr:cNvPr id="67" name="Text Box 3">
          <a:extLst>
            <a:ext uri="{FF2B5EF4-FFF2-40B4-BE49-F238E27FC236}">
              <a16:creationId xmlns:a16="http://schemas.microsoft.com/office/drawing/2014/main" id="{00000000-0008-0000-0200-000043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30480</xdr:rowOff>
    </xdr:to>
    <xdr:sp macro="" textlink="">
      <xdr:nvSpPr>
        <xdr:cNvPr id="68" name="Text Box 3">
          <a:extLst>
            <a:ext uri="{FF2B5EF4-FFF2-40B4-BE49-F238E27FC236}">
              <a16:creationId xmlns:a16="http://schemas.microsoft.com/office/drawing/2014/main" id="{00000000-0008-0000-0200-000044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30480</xdr:rowOff>
    </xdr:to>
    <xdr:sp macro="" textlink="">
      <xdr:nvSpPr>
        <xdr:cNvPr id="69" name="Text Box 3">
          <a:extLst>
            <a:ext uri="{FF2B5EF4-FFF2-40B4-BE49-F238E27FC236}">
              <a16:creationId xmlns:a16="http://schemas.microsoft.com/office/drawing/2014/main" id="{00000000-0008-0000-0200-000045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30480</xdr:rowOff>
    </xdr:to>
    <xdr:sp macro="" textlink="">
      <xdr:nvSpPr>
        <xdr:cNvPr id="70" name="Text Box 3">
          <a:extLst>
            <a:ext uri="{FF2B5EF4-FFF2-40B4-BE49-F238E27FC236}">
              <a16:creationId xmlns:a16="http://schemas.microsoft.com/office/drawing/2014/main" id="{00000000-0008-0000-0200-000046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71" name="Text Box 3">
          <a:extLst>
            <a:ext uri="{FF2B5EF4-FFF2-40B4-BE49-F238E27FC236}">
              <a16:creationId xmlns:a16="http://schemas.microsoft.com/office/drawing/2014/main" id="{00000000-0008-0000-0200-000047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72" name="Text Box 3">
          <a:extLst>
            <a:ext uri="{FF2B5EF4-FFF2-40B4-BE49-F238E27FC236}">
              <a16:creationId xmlns:a16="http://schemas.microsoft.com/office/drawing/2014/main" id="{00000000-0008-0000-0200-000048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73" name="Text Box 3">
          <a:extLst>
            <a:ext uri="{FF2B5EF4-FFF2-40B4-BE49-F238E27FC236}">
              <a16:creationId xmlns:a16="http://schemas.microsoft.com/office/drawing/2014/main" id="{00000000-0008-0000-0200-000049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74" name="Text Box 3">
          <a:extLst>
            <a:ext uri="{FF2B5EF4-FFF2-40B4-BE49-F238E27FC236}">
              <a16:creationId xmlns:a16="http://schemas.microsoft.com/office/drawing/2014/main" id="{00000000-0008-0000-0200-00004A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30480</xdr:rowOff>
    </xdr:to>
    <xdr:sp macro="" textlink="">
      <xdr:nvSpPr>
        <xdr:cNvPr id="75" name="Text Box 3">
          <a:extLst>
            <a:ext uri="{FF2B5EF4-FFF2-40B4-BE49-F238E27FC236}">
              <a16:creationId xmlns:a16="http://schemas.microsoft.com/office/drawing/2014/main" id="{00000000-0008-0000-0200-00004B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30480</xdr:rowOff>
    </xdr:to>
    <xdr:sp macro="" textlink="">
      <xdr:nvSpPr>
        <xdr:cNvPr id="76" name="Text Box 3">
          <a:extLst>
            <a:ext uri="{FF2B5EF4-FFF2-40B4-BE49-F238E27FC236}">
              <a16:creationId xmlns:a16="http://schemas.microsoft.com/office/drawing/2014/main" id="{00000000-0008-0000-0200-00004C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30480</xdr:rowOff>
    </xdr:to>
    <xdr:sp macro="" textlink="">
      <xdr:nvSpPr>
        <xdr:cNvPr id="77" name="Text Box 3">
          <a:extLst>
            <a:ext uri="{FF2B5EF4-FFF2-40B4-BE49-F238E27FC236}">
              <a16:creationId xmlns:a16="http://schemas.microsoft.com/office/drawing/2014/main" id="{00000000-0008-0000-0200-00004D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30480</xdr:rowOff>
    </xdr:to>
    <xdr:sp macro="" textlink="">
      <xdr:nvSpPr>
        <xdr:cNvPr id="78" name="Text Box 3">
          <a:extLst>
            <a:ext uri="{FF2B5EF4-FFF2-40B4-BE49-F238E27FC236}">
              <a16:creationId xmlns:a16="http://schemas.microsoft.com/office/drawing/2014/main" id="{00000000-0008-0000-0200-00004E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79" name="Text Box 3">
          <a:extLst>
            <a:ext uri="{FF2B5EF4-FFF2-40B4-BE49-F238E27FC236}">
              <a16:creationId xmlns:a16="http://schemas.microsoft.com/office/drawing/2014/main" id="{00000000-0008-0000-0200-00004F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80" name="Text Box 3">
          <a:extLst>
            <a:ext uri="{FF2B5EF4-FFF2-40B4-BE49-F238E27FC236}">
              <a16:creationId xmlns:a16="http://schemas.microsoft.com/office/drawing/2014/main" id="{00000000-0008-0000-0200-000050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81" name="Text Box 3">
          <a:extLst>
            <a:ext uri="{FF2B5EF4-FFF2-40B4-BE49-F238E27FC236}">
              <a16:creationId xmlns:a16="http://schemas.microsoft.com/office/drawing/2014/main" id="{00000000-0008-0000-0200-000051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82" name="Text Box 3">
          <a:extLst>
            <a:ext uri="{FF2B5EF4-FFF2-40B4-BE49-F238E27FC236}">
              <a16:creationId xmlns:a16="http://schemas.microsoft.com/office/drawing/2014/main" id="{00000000-0008-0000-0200-000052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30480</xdr:rowOff>
    </xdr:to>
    <xdr:sp macro="" textlink="">
      <xdr:nvSpPr>
        <xdr:cNvPr id="83" name="Text Box 3">
          <a:extLst>
            <a:ext uri="{FF2B5EF4-FFF2-40B4-BE49-F238E27FC236}">
              <a16:creationId xmlns:a16="http://schemas.microsoft.com/office/drawing/2014/main" id="{00000000-0008-0000-0200-000053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30480</xdr:rowOff>
    </xdr:to>
    <xdr:sp macro="" textlink="">
      <xdr:nvSpPr>
        <xdr:cNvPr id="84" name="Text Box 3">
          <a:extLst>
            <a:ext uri="{FF2B5EF4-FFF2-40B4-BE49-F238E27FC236}">
              <a16:creationId xmlns:a16="http://schemas.microsoft.com/office/drawing/2014/main" id="{00000000-0008-0000-0200-000054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85" name="Text Box 3">
          <a:extLst>
            <a:ext uri="{FF2B5EF4-FFF2-40B4-BE49-F238E27FC236}">
              <a16:creationId xmlns:a16="http://schemas.microsoft.com/office/drawing/2014/main" id="{00000000-0008-0000-0200-000055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86" name="Text Box 3">
          <a:extLst>
            <a:ext uri="{FF2B5EF4-FFF2-40B4-BE49-F238E27FC236}">
              <a16:creationId xmlns:a16="http://schemas.microsoft.com/office/drawing/2014/main" id="{00000000-0008-0000-0200-000056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87" name="Text Box 3">
          <a:extLst>
            <a:ext uri="{FF2B5EF4-FFF2-40B4-BE49-F238E27FC236}">
              <a16:creationId xmlns:a16="http://schemas.microsoft.com/office/drawing/2014/main" id="{00000000-0008-0000-0200-000057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88" name="Text Box 3">
          <a:extLst>
            <a:ext uri="{FF2B5EF4-FFF2-40B4-BE49-F238E27FC236}">
              <a16:creationId xmlns:a16="http://schemas.microsoft.com/office/drawing/2014/main" id="{00000000-0008-0000-0200-000058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30480</xdr:rowOff>
    </xdr:to>
    <xdr:sp macro="" textlink="">
      <xdr:nvSpPr>
        <xdr:cNvPr id="89" name="Text Box 3">
          <a:extLst>
            <a:ext uri="{FF2B5EF4-FFF2-40B4-BE49-F238E27FC236}">
              <a16:creationId xmlns:a16="http://schemas.microsoft.com/office/drawing/2014/main" id="{00000000-0008-0000-0200-000059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30480</xdr:rowOff>
    </xdr:to>
    <xdr:sp macro="" textlink="">
      <xdr:nvSpPr>
        <xdr:cNvPr id="90" name="Text Box 3">
          <a:extLst>
            <a:ext uri="{FF2B5EF4-FFF2-40B4-BE49-F238E27FC236}">
              <a16:creationId xmlns:a16="http://schemas.microsoft.com/office/drawing/2014/main" id="{00000000-0008-0000-0200-00005A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91" name="Text Box 3">
          <a:extLst>
            <a:ext uri="{FF2B5EF4-FFF2-40B4-BE49-F238E27FC236}">
              <a16:creationId xmlns:a16="http://schemas.microsoft.com/office/drawing/2014/main" id="{00000000-0008-0000-0200-00005B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92" name="Text Box 3">
          <a:extLst>
            <a:ext uri="{FF2B5EF4-FFF2-40B4-BE49-F238E27FC236}">
              <a16:creationId xmlns:a16="http://schemas.microsoft.com/office/drawing/2014/main" id="{00000000-0008-0000-0200-00005C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93" name="Text Box 3">
          <a:extLst>
            <a:ext uri="{FF2B5EF4-FFF2-40B4-BE49-F238E27FC236}">
              <a16:creationId xmlns:a16="http://schemas.microsoft.com/office/drawing/2014/main" id="{00000000-0008-0000-0200-00005D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94" name="Text Box 3">
          <a:extLst>
            <a:ext uri="{FF2B5EF4-FFF2-40B4-BE49-F238E27FC236}">
              <a16:creationId xmlns:a16="http://schemas.microsoft.com/office/drawing/2014/main" id="{00000000-0008-0000-0200-00005E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30480</xdr:rowOff>
    </xdr:to>
    <xdr:sp macro="" textlink="">
      <xdr:nvSpPr>
        <xdr:cNvPr id="95" name="Text Box 3">
          <a:extLst>
            <a:ext uri="{FF2B5EF4-FFF2-40B4-BE49-F238E27FC236}">
              <a16:creationId xmlns:a16="http://schemas.microsoft.com/office/drawing/2014/main" id="{00000000-0008-0000-0200-00005F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30480</xdr:rowOff>
    </xdr:to>
    <xdr:sp macro="" textlink="">
      <xdr:nvSpPr>
        <xdr:cNvPr id="96" name="Text Box 3">
          <a:extLst>
            <a:ext uri="{FF2B5EF4-FFF2-40B4-BE49-F238E27FC236}">
              <a16:creationId xmlns:a16="http://schemas.microsoft.com/office/drawing/2014/main" id="{00000000-0008-0000-0200-000060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30480</xdr:rowOff>
    </xdr:to>
    <xdr:sp macro="" textlink="">
      <xdr:nvSpPr>
        <xdr:cNvPr id="97" name="Text Box 3">
          <a:extLst>
            <a:ext uri="{FF2B5EF4-FFF2-40B4-BE49-F238E27FC236}">
              <a16:creationId xmlns:a16="http://schemas.microsoft.com/office/drawing/2014/main" id="{00000000-0008-0000-0200-000061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30480</xdr:rowOff>
    </xdr:to>
    <xdr:sp macro="" textlink="">
      <xdr:nvSpPr>
        <xdr:cNvPr id="98" name="Text Box 3">
          <a:extLst>
            <a:ext uri="{FF2B5EF4-FFF2-40B4-BE49-F238E27FC236}">
              <a16:creationId xmlns:a16="http://schemas.microsoft.com/office/drawing/2014/main" id="{00000000-0008-0000-0200-000062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99" name="Text Box 3">
          <a:extLst>
            <a:ext uri="{FF2B5EF4-FFF2-40B4-BE49-F238E27FC236}">
              <a16:creationId xmlns:a16="http://schemas.microsoft.com/office/drawing/2014/main" id="{00000000-0008-0000-0200-000063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100" name="Text Box 3">
          <a:extLst>
            <a:ext uri="{FF2B5EF4-FFF2-40B4-BE49-F238E27FC236}">
              <a16:creationId xmlns:a16="http://schemas.microsoft.com/office/drawing/2014/main" id="{00000000-0008-0000-0200-000064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101" name="Text Box 3">
          <a:extLst>
            <a:ext uri="{FF2B5EF4-FFF2-40B4-BE49-F238E27FC236}">
              <a16:creationId xmlns:a16="http://schemas.microsoft.com/office/drawing/2014/main" id="{00000000-0008-0000-0200-000065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102" name="Text Box 3">
          <a:extLst>
            <a:ext uri="{FF2B5EF4-FFF2-40B4-BE49-F238E27FC236}">
              <a16:creationId xmlns:a16="http://schemas.microsoft.com/office/drawing/2014/main" id="{00000000-0008-0000-0200-000066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30480</xdr:rowOff>
    </xdr:to>
    <xdr:sp macro="" textlink="">
      <xdr:nvSpPr>
        <xdr:cNvPr id="103" name="Text Box 3">
          <a:extLst>
            <a:ext uri="{FF2B5EF4-FFF2-40B4-BE49-F238E27FC236}">
              <a16:creationId xmlns:a16="http://schemas.microsoft.com/office/drawing/2014/main" id="{00000000-0008-0000-0200-000067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30480</xdr:rowOff>
    </xdr:to>
    <xdr:sp macro="" textlink="">
      <xdr:nvSpPr>
        <xdr:cNvPr id="104" name="Text Box 3">
          <a:extLst>
            <a:ext uri="{FF2B5EF4-FFF2-40B4-BE49-F238E27FC236}">
              <a16:creationId xmlns:a16="http://schemas.microsoft.com/office/drawing/2014/main" id="{00000000-0008-0000-0200-000068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30480</xdr:rowOff>
    </xdr:to>
    <xdr:sp macro="" textlink="">
      <xdr:nvSpPr>
        <xdr:cNvPr id="105" name="Text Box 3">
          <a:extLst>
            <a:ext uri="{FF2B5EF4-FFF2-40B4-BE49-F238E27FC236}">
              <a16:creationId xmlns:a16="http://schemas.microsoft.com/office/drawing/2014/main" id="{00000000-0008-0000-0200-000069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30480</xdr:rowOff>
    </xdr:to>
    <xdr:sp macro="" textlink="">
      <xdr:nvSpPr>
        <xdr:cNvPr id="106" name="Text Box 3">
          <a:extLst>
            <a:ext uri="{FF2B5EF4-FFF2-40B4-BE49-F238E27FC236}">
              <a16:creationId xmlns:a16="http://schemas.microsoft.com/office/drawing/2014/main" id="{00000000-0008-0000-0200-00006A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107" name="Text Box 3">
          <a:extLst>
            <a:ext uri="{FF2B5EF4-FFF2-40B4-BE49-F238E27FC236}">
              <a16:creationId xmlns:a16="http://schemas.microsoft.com/office/drawing/2014/main" id="{00000000-0008-0000-0200-00006B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108" name="Text Box 3">
          <a:extLst>
            <a:ext uri="{FF2B5EF4-FFF2-40B4-BE49-F238E27FC236}">
              <a16:creationId xmlns:a16="http://schemas.microsoft.com/office/drawing/2014/main" id="{00000000-0008-0000-0200-00006C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109" name="Text Box 3">
          <a:extLst>
            <a:ext uri="{FF2B5EF4-FFF2-40B4-BE49-F238E27FC236}">
              <a16:creationId xmlns:a16="http://schemas.microsoft.com/office/drawing/2014/main" id="{00000000-0008-0000-0200-00006D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110" name="Text Box 3">
          <a:extLst>
            <a:ext uri="{FF2B5EF4-FFF2-40B4-BE49-F238E27FC236}">
              <a16:creationId xmlns:a16="http://schemas.microsoft.com/office/drawing/2014/main" id="{00000000-0008-0000-0200-00006E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30480</xdr:rowOff>
    </xdr:to>
    <xdr:sp macro="" textlink="">
      <xdr:nvSpPr>
        <xdr:cNvPr id="111" name="Text Box 3">
          <a:extLst>
            <a:ext uri="{FF2B5EF4-FFF2-40B4-BE49-F238E27FC236}">
              <a16:creationId xmlns:a16="http://schemas.microsoft.com/office/drawing/2014/main" id="{00000000-0008-0000-0200-00006F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30480</xdr:rowOff>
    </xdr:to>
    <xdr:sp macro="" textlink="">
      <xdr:nvSpPr>
        <xdr:cNvPr id="112" name="Text Box 3">
          <a:extLst>
            <a:ext uri="{FF2B5EF4-FFF2-40B4-BE49-F238E27FC236}">
              <a16:creationId xmlns:a16="http://schemas.microsoft.com/office/drawing/2014/main" id="{00000000-0008-0000-0200-000070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30480</xdr:rowOff>
    </xdr:to>
    <xdr:sp macro="" textlink="">
      <xdr:nvSpPr>
        <xdr:cNvPr id="113" name="Text Box 3">
          <a:extLst>
            <a:ext uri="{FF2B5EF4-FFF2-40B4-BE49-F238E27FC236}">
              <a16:creationId xmlns:a16="http://schemas.microsoft.com/office/drawing/2014/main" id="{00000000-0008-0000-0200-000071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114" name="Text Box 3">
          <a:extLst>
            <a:ext uri="{FF2B5EF4-FFF2-40B4-BE49-F238E27FC236}">
              <a16:creationId xmlns:a16="http://schemas.microsoft.com/office/drawing/2014/main" id="{00000000-0008-0000-0200-000072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115" name="Text Box 3">
          <a:extLst>
            <a:ext uri="{FF2B5EF4-FFF2-40B4-BE49-F238E27FC236}">
              <a16:creationId xmlns:a16="http://schemas.microsoft.com/office/drawing/2014/main" id="{00000000-0008-0000-0200-000073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116" name="Text Box 3">
          <a:extLst>
            <a:ext uri="{FF2B5EF4-FFF2-40B4-BE49-F238E27FC236}">
              <a16:creationId xmlns:a16="http://schemas.microsoft.com/office/drawing/2014/main" id="{00000000-0008-0000-0200-000074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117" name="Text Box 3">
          <a:extLst>
            <a:ext uri="{FF2B5EF4-FFF2-40B4-BE49-F238E27FC236}">
              <a16:creationId xmlns:a16="http://schemas.microsoft.com/office/drawing/2014/main" id="{00000000-0008-0000-0200-000075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30480</xdr:rowOff>
    </xdr:to>
    <xdr:sp macro="" textlink="">
      <xdr:nvSpPr>
        <xdr:cNvPr id="118" name="Text Box 3">
          <a:extLst>
            <a:ext uri="{FF2B5EF4-FFF2-40B4-BE49-F238E27FC236}">
              <a16:creationId xmlns:a16="http://schemas.microsoft.com/office/drawing/2014/main" id="{00000000-0008-0000-0200-000076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30480</xdr:rowOff>
    </xdr:to>
    <xdr:sp macro="" textlink="">
      <xdr:nvSpPr>
        <xdr:cNvPr id="119" name="Text Box 3">
          <a:extLst>
            <a:ext uri="{FF2B5EF4-FFF2-40B4-BE49-F238E27FC236}">
              <a16:creationId xmlns:a16="http://schemas.microsoft.com/office/drawing/2014/main" id="{00000000-0008-0000-0200-000077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120" name="Text Box 3">
          <a:extLst>
            <a:ext uri="{FF2B5EF4-FFF2-40B4-BE49-F238E27FC236}">
              <a16:creationId xmlns:a16="http://schemas.microsoft.com/office/drawing/2014/main" id="{00000000-0008-0000-0200-000078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121" name="Text Box 3">
          <a:extLst>
            <a:ext uri="{FF2B5EF4-FFF2-40B4-BE49-F238E27FC236}">
              <a16:creationId xmlns:a16="http://schemas.microsoft.com/office/drawing/2014/main" id="{00000000-0008-0000-0200-000079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122" name="Text Box 3">
          <a:extLst>
            <a:ext uri="{FF2B5EF4-FFF2-40B4-BE49-F238E27FC236}">
              <a16:creationId xmlns:a16="http://schemas.microsoft.com/office/drawing/2014/main" id="{00000000-0008-0000-0200-00007A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123" name="Text Box 3">
          <a:extLst>
            <a:ext uri="{FF2B5EF4-FFF2-40B4-BE49-F238E27FC236}">
              <a16:creationId xmlns:a16="http://schemas.microsoft.com/office/drawing/2014/main" id="{00000000-0008-0000-0200-00007B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30480</xdr:rowOff>
    </xdr:to>
    <xdr:sp macro="" textlink="">
      <xdr:nvSpPr>
        <xdr:cNvPr id="124" name="Text Box 3">
          <a:extLst>
            <a:ext uri="{FF2B5EF4-FFF2-40B4-BE49-F238E27FC236}">
              <a16:creationId xmlns:a16="http://schemas.microsoft.com/office/drawing/2014/main" id="{00000000-0008-0000-0200-00007C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30480</xdr:rowOff>
    </xdr:to>
    <xdr:sp macro="" textlink="">
      <xdr:nvSpPr>
        <xdr:cNvPr id="125" name="Text Box 3">
          <a:extLst>
            <a:ext uri="{FF2B5EF4-FFF2-40B4-BE49-F238E27FC236}">
              <a16:creationId xmlns:a16="http://schemas.microsoft.com/office/drawing/2014/main" id="{00000000-0008-0000-0200-00007D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126" name="Text Box 3">
          <a:extLst>
            <a:ext uri="{FF2B5EF4-FFF2-40B4-BE49-F238E27FC236}">
              <a16:creationId xmlns:a16="http://schemas.microsoft.com/office/drawing/2014/main" id="{00000000-0008-0000-0200-00007E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127" name="Text Box 3">
          <a:extLst>
            <a:ext uri="{FF2B5EF4-FFF2-40B4-BE49-F238E27FC236}">
              <a16:creationId xmlns:a16="http://schemas.microsoft.com/office/drawing/2014/main" id="{00000000-0008-0000-0200-00007F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128" name="Text Box 3">
          <a:extLst>
            <a:ext uri="{FF2B5EF4-FFF2-40B4-BE49-F238E27FC236}">
              <a16:creationId xmlns:a16="http://schemas.microsoft.com/office/drawing/2014/main" id="{00000000-0008-0000-0200-000080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129" name="Text Box 3">
          <a:extLst>
            <a:ext uri="{FF2B5EF4-FFF2-40B4-BE49-F238E27FC236}">
              <a16:creationId xmlns:a16="http://schemas.microsoft.com/office/drawing/2014/main" id="{00000000-0008-0000-0200-000081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30480</xdr:rowOff>
    </xdr:to>
    <xdr:sp macro="" textlink="">
      <xdr:nvSpPr>
        <xdr:cNvPr id="130" name="Text Box 3">
          <a:extLst>
            <a:ext uri="{FF2B5EF4-FFF2-40B4-BE49-F238E27FC236}">
              <a16:creationId xmlns:a16="http://schemas.microsoft.com/office/drawing/2014/main" id="{00000000-0008-0000-0200-000082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30480</xdr:rowOff>
    </xdr:to>
    <xdr:sp macro="" textlink="">
      <xdr:nvSpPr>
        <xdr:cNvPr id="131" name="Text Box 3">
          <a:extLst>
            <a:ext uri="{FF2B5EF4-FFF2-40B4-BE49-F238E27FC236}">
              <a16:creationId xmlns:a16="http://schemas.microsoft.com/office/drawing/2014/main" id="{00000000-0008-0000-0200-000083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132" name="Text Box 3">
          <a:extLst>
            <a:ext uri="{FF2B5EF4-FFF2-40B4-BE49-F238E27FC236}">
              <a16:creationId xmlns:a16="http://schemas.microsoft.com/office/drawing/2014/main" id="{00000000-0008-0000-0200-000084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133" name="Text Box 3">
          <a:extLst>
            <a:ext uri="{FF2B5EF4-FFF2-40B4-BE49-F238E27FC236}">
              <a16:creationId xmlns:a16="http://schemas.microsoft.com/office/drawing/2014/main" id="{00000000-0008-0000-0200-000085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134" name="Text Box 3">
          <a:extLst>
            <a:ext uri="{FF2B5EF4-FFF2-40B4-BE49-F238E27FC236}">
              <a16:creationId xmlns:a16="http://schemas.microsoft.com/office/drawing/2014/main" id="{00000000-0008-0000-0200-000086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135" name="Text Box 3">
          <a:extLst>
            <a:ext uri="{FF2B5EF4-FFF2-40B4-BE49-F238E27FC236}">
              <a16:creationId xmlns:a16="http://schemas.microsoft.com/office/drawing/2014/main" id="{00000000-0008-0000-0200-000087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30480</xdr:rowOff>
    </xdr:to>
    <xdr:sp macro="" textlink="">
      <xdr:nvSpPr>
        <xdr:cNvPr id="136" name="Text Box 3">
          <a:extLst>
            <a:ext uri="{FF2B5EF4-FFF2-40B4-BE49-F238E27FC236}">
              <a16:creationId xmlns:a16="http://schemas.microsoft.com/office/drawing/2014/main" id="{00000000-0008-0000-0200-000088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30480</xdr:rowOff>
    </xdr:to>
    <xdr:sp macro="" textlink="">
      <xdr:nvSpPr>
        <xdr:cNvPr id="137" name="Text Box 3">
          <a:extLst>
            <a:ext uri="{FF2B5EF4-FFF2-40B4-BE49-F238E27FC236}">
              <a16:creationId xmlns:a16="http://schemas.microsoft.com/office/drawing/2014/main" id="{00000000-0008-0000-0200-000089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30480</xdr:rowOff>
    </xdr:to>
    <xdr:sp macro="" textlink="">
      <xdr:nvSpPr>
        <xdr:cNvPr id="138" name="Text Box 3">
          <a:extLst>
            <a:ext uri="{FF2B5EF4-FFF2-40B4-BE49-F238E27FC236}">
              <a16:creationId xmlns:a16="http://schemas.microsoft.com/office/drawing/2014/main" id="{00000000-0008-0000-0200-00008A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30480</xdr:rowOff>
    </xdr:to>
    <xdr:sp macro="" textlink="">
      <xdr:nvSpPr>
        <xdr:cNvPr id="139" name="Text Box 3">
          <a:extLst>
            <a:ext uri="{FF2B5EF4-FFF2-40B4-BE49-F238E27FC236}">
              <a16:creationId xmlns:a16="http://schemas.microsoft.com/office/drawing/2014/main" id="{00000000-0008-0000-0200-00008B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30480</xdr:rowOff>
    </xdr:to>
    <xdr:sp macro="" textlink="">
      <xdr:nvSpPr>
        <xdr:cNvPr id="140" name="Text Box 3">
          <a:extLst>
            <a:ext uri="{FF2B5EF4-FFF2-40B4-BE49-F238E27FC236}">
              <a16:creationId xmlns:a16="http://schemas.microsoft.com/office/drawing/2014/main" id="{00000000-0008-0000-0200-00008C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30480</xdr:rowOff>
    </xdr:to>
    <xdr:sp macro="" textlink="">
      <xdr:nvSpPr>
        <xdr:cNvPr id="141" name="Text Box 3">
          <a:extLst>
            <a:ext uri="{FF2B5EF4-FFF2-40B4-BE49-F238E27FC236}">
              <a16:creationId xmlns:a16="http://schemas.microsoft.com/office/drawing/2014/main" id="{00000000-0008-0000-0200-00008D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142" name="Text Box 3">
          <a:extLst>
            <a:ext uri="{FF2B5EF4-FFF2-40B4-BE49-F238E27FC236}">
              <a16:creationId xmlns:a16="http://schemas.microsoft.com/office/drawing/2014/main" id="{00000000-0008-0000-0200-00008E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143" name="Text Box 3">
          <a:extLst>
            <a:ext uri="{FF2B5EF4-FFF2-40B4-BE49-F238E27FC236}">
              <a16:creationId xmlns:a16="http://schemas.microsoft.com/office/drawing/2014/main" id="{00000000-0008-0000-0200-00008F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144" name="Text Box 3">
          <a:extLst>
            <a:ext uri="{FF2B5EF4-FFF2-40B4-BE49-F238E27FC236}">
              <a16:creationId xmlns:a16="http://schemas.microsoft.com/office/drawing/2014/main" id="{00000000-0008-0000-0200-000090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145" name="Text Box 3">
          <a:extLst>
            <a:ext uri="{FF2B5EF4-FFF2-40B4-BE49-F238E27FC236}">
              <a16:creationId xmlns:a16="http://schemas.microsoft.com/office/drawing/2014/main" id="{00000000-0008-0000-0200-000091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30480</xdr:rowOff>
    </xdr:to>
    <xdr:sp macro="" textlink="">
      <xdr:nvSpPr>
        <xdr:cNvPr id="146" name="Text Box 3">
          <a:extLst>
            <a:ext uri="{FF2B5EF4-FFF2-40B4-BE49-F238E27FC236}">
              <a16:creationId xmlns:a16="http://schemas.microsoft.com/office/drawing/2014/main" id="{00000000-0008-0000-0200-000092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30480</xdr:rowOff>
    </xdr:to>
    <xdr:sp macro="" textlink="">
      <xdr:nvSpPr>
        <xdr:cNvPr id="147" name="Text Box 3">
          <a:extLst>
            <a:ext uri="{FF2B5EF4-FFF2-40B4-BE49-F238E27FC236}">
              <a16:creationId xmlns:a16="http://schemas.microsoft.com/office/drawing/2014/main" id="{00000000-0008-0000-0200-000093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653</xdr:row>
      <xdr:rowOff>0</xdr:rowOff>
    </xdr:from>
    <xdr:to>
      <xdr:col>5</xdr:col>
      <xdr:colOff>563880</xdr:colOff>
      <xdr:row>654</xdr:row>
      <xdr:rowOff>30480</xdr:rowOff>
    </xdr:to>
    <xdr:sp macro="" textlink="">
      <xdr:nvSpPr>
        <xdr:cNvPr id="148" name="Text Box 3">
          <a:extLst>
            <a:ext uri="{FF2B5EF4-FFF2-40B4-BE49-F238E27FC236}">
              <a16:creationId xmlns:a16="http://schemas.microsoft.com/office/drawing/2014/main" id="{00000000-0008-0000-0200-000094000000}"/>
            </a:ext>
          </a:extLst>
        </xdr:cNvPr>
        <xdr:cNvSpPr txBox="1">
          <a:spLocks noChangeArrowheads="1"/>
        </xdr:cNvSpPr>
      </xdr:nvSpPr>
      <xdr:spPr bwMode="auto">
        <a:xfrm>
          <a:off x="7726680" y="429623220"/>
          <a:ext cx="5638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653</xdr:row>
      <xdr:rowOff>0</xdr:rowOff>
    </xdr:from>
    <xdr:to>
      <xdr:col>5</xdr:col>
      <xdr:colOff>563880</xdr:colOff>
      <xdr:row>654</xdr:row>
      <xdr:rowOff>30480</xdr:rowOff>
    </xdr:to>
    <xdr:sp macro="" textlink="">
      <xdr:nvSpPr>
        <xdr:cNvPr id="149" name="Text Box 3">
          <a:extLst>
            <a:ext uri="{FF2B5EF4-FFF2-40B4-BE49-F238E27FC236}">
              <a16:creationId xmlns:a16="http://schemas.microsoft.com/office/drawing/2014/main" id="{00000000-0008-0000-0200-000095000000}"/>
            </a:ext>
          </a:extLst>
        </xdr:cNvPr>
        <xdr:cNvSpPr txBox="1">
          <a:spLocks noChangeArrowheads="1"/>
        </xdr:cNvSpPr>
      </xdr:nvSpPr>
      <xdr:spPr bwMode="auto">
        <a:xfrm>
          <a:off x="7726680" y="429623220"/>
          <a:ext cx="5638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653</xdr:row>
      <xdr:rowOff>0</xdr:rowOff>
    </xdr:from>
    <xdr:to>
      <xdr:col>5</xdr:col>
      <xdr:colOff>563880</xdr:colOff>
      <xdr:row>654</xdr:row>
      <xdr:rowOff>30480</xdr:rowOff>
    </xdr:to>
    <xdr:sp macro="" textlink="">
      <xdr:nvSpPr>
        <xdr:cNvPr id="150" name="Text Box 3">
          <a:extLst>
            <a:ext uri="{FF2B5EF4-FFF2-40B4-BE49-F238E27FC236}">
              <a16:creationId xmlns:a16="http://schemas.microsoft.com/office/drawing/2014/main" id="{00000000-0008-0000-0200-000096000000}"/>
            </a:ext>
          </a:extLst>
        </xdr:cNvPr>
        <xdr:cNvSpPr txBox="1">
          <a:spLocks noChangeArrowheads="1"/>
        </xdr:cNvSpPr>
      </xdr:nvSpPr>
      <xdr:spPr bwMode="auto">
        <a:xfrm>
          <a:off x="7726680" y="429623220"/>
          <a:ext cx="5638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653</xdr:row>
      <xdr:rowOff>0</xdr:rowOff>
    </xdr:from>
    <xdr:to>
      <xdr:col>5</xdr:col>
      <xdr:colOff>563880</xdr:colOff>
      <xdr:row>654</xdr:row>
      <xdr:rowOff>30480</xdr:rowOff>
    </xdr:to>
    <xdr:sp macro="" textlink="">
      <xdr:nvSpPr>
        <xdr:cNvPr id="151" name="Text Box 3">
          <a:extLst>
            <a:ext uri="{FF2B5EF4-FFF2-40B4-BE49-F238E27FC236}">
              <a16:creationId xmlns:a16="http://schemas.microsoft.com/office/drawing/2014/main" id="{00000000-0008-0000-0200-000097000000}"/>
            </a:ext>
          </a:extLst>
        </xdr:cNvPr>
        <xdr:cNvSpPr txBox="1">
          <a:spLocks noChangeArrowheads="1"/>
        </xdr:cNvSpPr>
      </xdr:nvSpPr>
      <xdr:spPr bwMode="auto">
        <a:xfrm>
          <a:off x="7726680" y="429623220"/>
          <a:ext cx="5638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653</xdr:row>
      <xdr:rowOff>0</xdr:rowOff>
    </xdr:from>
    <xdr:to>
      <xdr:col>5</xdr:col>
      <xdr:colOff>563880</xdr:colOff>
      <xdr:row>654</xdr:row>
      <xdr:rowOff>30480</xdr:rowOff>
    </xdr:to>
    <xdr:sp macro="" textlink="">
      <xdr:nvSpPr>
        <xdr:cNvPr id="152" name="Text Box 3">
          <a:extLst>
            <a:ext uri="{FF2B5EF4-FFF2-40B4-BE49-F238E27FC236}">
              <a16:creationId xmlns:a16="http://schemas.microsoft.com/office/drawing/2014/main" id="{00000000-0008-0000-0200-000098000000}"/>
            </a:ext>
          </a:extLst>
        </xdr:cNvPr>
        <xdr:cNvSpPr txBox="1">
          <a:spLocks noChangeArrowheads="1"/>
        </xdr:cNvSpPr>
      </xdr:nvSpPr>
      <xdr:spPr bwMode="auto">
        <a:xfrm>
          <a:off x="7726680" y="429623220"/>
          <a:ext cx="5638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653</xdr:row>
      <xdr:rowOff>0</xdr:rowOff>
    </xdr:from>
    <xdr:to>
      <xdr:col>5</xdr:col>
      <xdr:colOff>563880</xdr:colOff>
      <xdr:row>654</xdr:row>
      <xdr:rowOff>30480</xdr:rowOff>
    </xdr:to>
    <xdr:sp macro="" textlink="">
      <xdr:nvSpPr>
        <xdr:cNvPr id="153" name="Text Box 3">
          <a:extLst>
            <a:ext uri="{FF2B5EF4-FFF2-40B4-BE49-F238E27FC236}">
              <a16:creationId xmlns:a16="http://schemas.microsoft.com/office/drawing/2014/main" id="{00000000-0008-0000-0200-000099000000}"/>
            </a:ext>
          </a:extLst>
        </xdr:cNvPr>
        <xdr:cNvSpPr txBox="1">
          <a:spLocks noChangeArrowheads="1"/>
        </xdr:cNvSpPr>
      </xdr:nvSpPr>
      <xdr:spPr bwMode="auto">
        <a:xfrm>
          <a:off x="7726680" y="429623220"/>
          <a:ext cx="5638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653</xdr:row>
      <xdr:rowOff>0</xdr:rowOff>
    </xdr:from>
    <xdr:to>
      <xdr:col>5</xdr:col>
      <xdr:colOff>563880</xdr:colOff>
      <xdr:row>654</xdr:row>
      <xdr:rowOff>30480</xdr:rowOff>
    </xdr:to>
    <xdr:sp macro="" textlink="">
      <xdr:nvSpPr>
        <xdr:cNvPr id="154" name="Text Box 3">
          <a:extLst>
            <a:ext uri="{FF2B5EF4-FFF2-40B4-BE49-F238E27FC236}">
              <a16:creationId xmlns:a16="http://schemas.microsoft.com/office/drawing/2014/main" id="{00000000-0008-0000-0200-00009A000000}"/>
            </a:ext>
          </a:extLst>
        </xdr:cNvPr>
        <xdr:cNvSpPr txBox="1">
          <a:spLocks noChangeArrowheads="1"/>
        </xdr:cNvSpPr>
      </xdr:nvSpPr>
      <xdr:spPr bwMode="auto">
        <a:xfrm>
          <a:off x="7726680" y="429623220"/>
          <a:ext cx="5638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653</xdr:row>
      <xdr:rowOff>0</xdr:rowOff>
    </xdr:from>
    <xdr:to>
      <xdr:col>5</xdr:col>
      <xdr:colOff>563880</xdr:colOff>
      <xdr:row>654</xdr:row>
      <xdr:rowOff>30480</xdr:rowOff>
    </xdr:to>
    <xdr:sp macro="" textlink="">
      <xdr:nvSpPr>
        <xdr:cNvPr id="155" name="Text Box 3">
          <a:extLst>
            <a:ext uri="{FF2B5EF4-FFF2-40B4-BE49-F238E27FC236}">
              <a16:creationId xmlns:a16="http://schemas.microsoft.com/office/drawing/2014/main" id="{00000000-0008-0000-0200-00009B000000}"/>
            </a:ext>
          </a:extLst>
        </xdr:cNvPr>
        <xdr:cNvSpPr txBox="1">
          <a:spLocks noChangeArrowheads="1"/>
        </xdr:cNvSpPr>
      </xdr:nvSpPr>
      <xdr:spPr bwMode="auto">
        <a:xfrm>
          <a:off x="7726680" y="429623220"/>
          <a:ext cx="5638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653</xdr:row>
      <xdr:rowOff>0</xdr:rowOff>
    </xdr:from>
    <xdr:to>
      <xdr:col>5</xdr:col>
      <xdr:colOff>563880</xdr:colOff>
      <xdr:row>654</xdr:row>
      <xdr:rowOff>30480</xdr:rowOff>
    </xdr:to>
    <xdr:sp macro="" textlink="">
      <xdr:nvSpPr>
        <xdr:cNvPr id="156" name="Text Box 3">
          <a:extLst>
            <a:ext uri="{FF2B5EF4-FFF2-40B4-BE49-F238E27FC236}">
              <a16:creationId xmlns:a16="http://schemas.microsoft.com/office/drawing/2014/main" id="{00000000-0008-0000-0200-00009C000000}"/>
            </a:ext>
          </a:extLst>
        </xdr:cNvPr>
        <xdr:cNvSpPr txBox="1">
          <a:spLocks noChangeArrowheads="1"/>
        </xdr:cNvSpPr>
      </xdr:nvSpPr>
      <xdr:spPr bwMode="auto">
        <a:xfrm>
          <a:off x="7726680" y="429623220"/>
          <a:ext cx="5638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653</xdr:row>
      <xdr:rowOff>0</xdr:rowOff>
    </xdr:from>
    <xdr:to>
      <xdr:col>5</xdr:col>
      <xdr:colOff>563880</xdr:colOff>
      <xdr:row>654</xdr:row>
      <xdr:rowOff>30480</xdr:rowOff>
    </xdr:to>
    <xdr:sp macro="" textlink="">
      <xdr:nvSpPr>
        <xdr:cNvPr id="157" name="Text Box 3">
          <a:extLst>
            <a:ext uri="{FF2B5EF4-FFF2-40B4-BE49-F238E27FC236}">
              <a16:creationId xmlns:a16="http://schemas.microsoft.com/office/drawing/2014/main" id="{00000000-0008-0000-0200-00009D000000}"/>
            </a:ext>
          </a:extLst>
        </xdr:cNvPr>
        <xdr:cNvSpPr txBox="1">
          <a:spLocks noChangeArrowheads="1"/>
        </xdr:cNvSpPr>
      </xdr:nvSpPr>
      <xdr:spPr bwMode="auto">
        <a:xfrm>
          <a:off x="7726680" y="429623220"/>
          <a:ext cx="5638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653</xdr:row>
      <xdr:rowOff>0</xdr:rowOff>
    </xdr:from>
    <xdr:to>
      <xdr:col>5</xdr:col>
      <xdr:colOff>563880</xdr:colOff>
      <xdr:row>654</xdr:row>
      <xdr:rowOff>30480</xdr:rowOff>
    </xdr:to>
    <xdr:sp macro="" textlink="">
      <xdr:nvSpPr>
        <xdr:cNvPr id="158" name="Text Box 3">
          <a:extLst>
            <a:ext uri="{FF2B5EF4-FFF2-40B4-BE49-F238E27FC236}">
              <a16:creationId xmlns:a16="http://schemas.microsoft.com/office/drawing/2014/main" id="{00000000-0008-0000-0200-00009E000000}"/>
            </a:ext>
          </a:extLst>
        </xdr:cNvPr>
        <xdr:cNvSpPr txBox="1">
          <a:spLocks noChangeArrowheads="1"/>
        </xdr:cNvSpPr>
      </xdr:nvSpPr>
      <xdr:spPr bwMode="auto">
        <a:xfrm>
          <a:off x="7726680" y="429623220"/>
          <a:ext cx="5638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653</xdr:row>
      <xdr:rowOff>0</xdr:rowOff>
    </xdr:from>
    <xdr:to>
      <xdr:col>5</xdr:col>
      <xdr:colOff>563880</xdr:colOff>
      <xdr:row>654</xdr:row>
      <xdr:rowOff>30480</xdr:rowOff>
    </xdr:to>
    <xdr:sp macro="" textlink="">
      <xdr:nvSpPr>
        <xdr:cNvPr id="159" name="Text Box 3">
          <a:extLst>
            <a:ext uri="{FF2B5EF4-FFF2-40B4-BE49-F238E27FC236}">
              <a16:creationId xmlns:a16="http://schemas.microsoft.com/office/drawing/2014/main" id="{00000000-0008-0000-0200-00009F000000}"/>
            </a:ext>
          </a:extLst>
        </xdr:cNvPr>
        <xdr:cNvSpPr txBox="1">
          <a:spLocks noChangeArrowheads="1"/>
        </xdr:cNvSpPr>
      </xdr:nvSpPr>
      <xdr:spPr bwMode="auto">
        <a:xfrm>
          <a:off x="7726680" y="429623220"/>
          <a:ext cx="5638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653</xdr:row>
      <xdr:rowOff>0</xdr:rowOff>
    </xdr:from>
    <xdr:to>
      <xdr:col>5</xdr:col>
      <xdr:colOff>563880</xdr:colOff>
      <xdr:row>654</xdr:row>
      <xdr:rowOff>30480</xdr:rowOff>
    </xdr:to>
    <xdr:sp macro="" textlink="">
      <xdr:nvSpPr>
        <xdr:cNvPr id="160" name="Text Box 3">
          <a:extLst>
            <a:ext uri="{FF2B5EF4-FFF2-40B4-BE49-F238E27FC236}">
              <a16:creationId xmlns:a16="http://schemas.microsoft.com/office/drawing/2014/main" id="{00000000-0008-0000-0200-0000A0000000}"/>
            </a:ext>
          </a:extLst>
        </xdr:cNvPr>
        <xdr:cNvSpPr txBox="1">
          <a:spLocks noChangeArrowheads="1"/>
        </xdr:cNvSpPr>
      </xdr:nvSpPr>
      <xdr:spPr bwMode="auto">
        <a:xfrm>
          <a:off x="7726680" y="429623220"/>
          <a:ext cx="5638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30480</xdr:rowOff>
    </xdr:to>
    <xdr:sp macro="" textlink="">
      <xdr:nvSpPr>
        <xdr:cNvPr id="161" name="Text Box 3">
          <a:extLst>
            <a:ext uri="{FF2B5EF4-FFF2-40B4-BE49-F238E27FC236}">
              <a16:creationId xmlns:a16="http://schemas.microsoft.com/office/drawing/2014/main" id="{00000000-0008-0000-0200-0000A1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30480</xdr:rowOff>
    </xdr:to>
    <xdr:sp macro="" textlink="">
      <xdr:nvSpPr>
        <xdr:cNvPr id="162" name="Text Box 3">
          <a:extLst>
            <a:ext uri="{FF2B5EF4-FFF2-40B4-BE49-F238E27FC236}">
              <a16:creationId xmlns:a16="http://schemas.microsoft.com/office/drawing/2014/main" id="{00000000-0008-0000-0200-0000A2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163" name="Text Box 3">
          <a:extLst>
            <a:ext uri="{FF2B5EF4-FFF2-40B4-BE49-F238E27FC236}">
              <a16:creationId xmlns:a16="http://schemas.microsoft.com/office/drawing/2014/main" id="{00000000-0008-0000-0200-0000A3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164" name="Text Box 3">
          <a:extLst>
            <a:ext uri="{FF2B5EF4-FFF2-40B4-BE49-F238E27FC236}">
              <a16:creationId xmlns:a16="http://schemas.microsoft.com/office/drawing/2014/main" id="{00000000-0008-0000-0200-0000A4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165" name="Text Box 3">
          <a:extLst>
            <a:ext uri="{FF2B5EF4-FFF2-40B4-BE49-F238E27FC236}">
              <a16:creationId xmlns:a16="http://schemas.microsoft.com/office/drawing/2014/main" id="{00000000-0008-0000-0200-0000A5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166" name="Text Box 3">
          <a:extLst>
            <a:ext uri="{FF2B5EF4-FFF2-40B4-BE49-F238E27FC236}">
              <a16:creationId xmlns:a16="http://schemas.microsoft.com/office/drawing/2014/main" id="{00000000-0008-0000-0200-0000A6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30480</xdr:rowOff>
    </xdr:to>
    <xdr:sp macro="" textlink="">
      <xdr:nvSpPr>
        <xdr:cNvPr id="167" name="Text Box 3">
          <a:extLst>
            <a:ext uri="{FF2B5EF4-FFF2-40B4-BE49-F238E27FC236}">
              <a16:creationId xmlns:a16="http://schemas.microsoft.com/office/drawing/2014/main" id="{00000000-0008-0000-0200-0000A7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30480</xdr:rowOff>
    </xdr:to>
    <xdr:sp macro="" textlink="">
      <xdr:nvSpPr>
        <xdr:cNvPr id="168" name="Text Box 3">
          <a:extLst>
            <a:ext uri="{FF2B5EF4-FFF2-40B4-BE49-F238E27FC236}">
              <a16:creationId xmlns:a16="http://schemas.microsoft.com/office/drawing/2014/main" id="{00000000-0008-0000-0200-0000A8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30480</xdr:rowOff>
    </xdr:to>
    <xdr:sp macro="" textlink="">
      <xdr:nvSpPr>
        <xdr:cNvPr id="169" name="Text Box 3">
          <a:extLst>
            <a:ext uri="{FF2B5EF4-FFF2-40B4-BE49-F238E27FC236}">
              <a16:creationId xmlns:a16="http://schemas.microsoft.com/office/drawing/2014/main" id="{00000000-0008-0000-0200-0000A9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30480</xdr:rowOff>
    </xdr:to>
    <xdr:sp macro="" textlink="">
      <xdr:nvSpPr>
        <xdr:cNvPr id="170" name="Text Box 3">
          <a:extLst>
            <a:ext uri="{FF2B5EF4-FFF2-40B4-BE49-F238E27FC236}">
              <a16:creationId xmlns:a16="http://schemas.microsoft.com/office/drawing/2014/main" id="{00000000-0008-0000-0200-0000AA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171" name="Text Box 3">
          <a:extLst>
            <a:ext uri="{FF2B5EF4-FFF2-40B4-BE49-F238E27FC236}">
              <a16:creationId xmlns:a16="http://schemas.microsoft.com/office/drawing/2014/main" id="{00000000-0008-0000-0200-0000AB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172" name="Text Box 3">
          <a:extLst>
            <a:ext uri="{FF2B5EF4-FFF2-40B4-BE49-F238E27FC236}">
              <a16:creationId xmlns:a16="http://schemas.microsoft.com/office/drawing/2014/main" id="{00000000-0008-0000-0200-0000AC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173" name="Text Box 3">
          <a:extLst>
            <a:ext uri="{FF2B5EF4-FFF2-40B4-BE49-F238E27FC236}">
              <a16:creationId xmlns:a16="http://schemas.microsoft.com/office/drawing/2014/main" id="{00000000-0008-0000-0200-0000AD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174" name="Text Box 3">
          <a:extLst>
            <a:ext uri="{FF2B5EF4-FFF2-40B4-BE49-F238E27FC236}">
              <a16:creationId xmlns:a16="http://schemas.microsoft.com/office/drawing/2014/main" id="{00000000-0008-0000-0200-0000AE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30480</xdr:rowOff>
    </xdr:to>
    <xdr:sp macro="" textlink="">
      <xdr:nvSpPr>
        <xdr:cNvPr id="175" name="Text Box 3">
          <a:extLst>
            <a:ext uri="{FF2B5EF4-FFF2-40B4-BE49-F238E27FC236}">
              <a16:creationId xmlns:a16="http://schemas.microsoft.com/office/drawing/2014/main" id="{00000000-0008-0000-0200-0000AF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30480</xdr:rowOff>
    </xdr:to>
    <xdr:sp macro="" textlink="">
      <xdr:nvSpPr>
        <xdr:cNvPr id="176" name="Text Box 3">
          <a:extLst>
            <a:ext uri="{FF2B5EF4-FFF2-40B4-BE49-F238E27FC236}">
              <a16:creationId xmlns:a16="http://schemas.microsoft.com/office/drawing/2014/main" id="{00000000-0008-0000-0200-0000B0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30480</xdr:rowOff>
    </xdr:to>
    <xdr:sp macro="" textlink="">
      <xdr:nvSpPr>
        <xdr:cNvPr id="177" name="Text Box 3">
          <a:extLst>
            <a:ext uri="{FF2B5EF4-FFF2-40B4-BE49-F238E27FC236}">
              <a16:creationId xmlns:a16="http://schemas.microsoft.com/office/drawing/2014/main" id="{00000000-0008-0000-0200-0000B1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30480</xdr:rowOff>
    </xdr:to>
    <xdr:sp macro="" textlink="">
      <xdr:nvSpPr>
        <xdr:cNvPr id="178" name="Text Box 3">
          <a:extLst>
            <a:ext uri="{FF2B5EF4-FFF2-40B4-BE49-F238E27FC236}">
              <a16:creationId xmlns:a16="http://schemas.microsoft.com/office/drawing/2014/main" id="{00000000-0008-0000-0200-0000B2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179" name="Text Box 3">
          <a:extLst>
            <a:ext uri="{FF2B5EF4-FFF2-40B4-BE49-F238E27FC236}">
              <a16:creationId xmlns:a16="http://schemas.microsoft.com/office/drawing/2014/main" id="{00000000-0008-0000-0200-0000B3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180" name="Text Box 3">
          <a:extLst>
            <a:ext uri="{FF2B5EF4-FFF2-40B4-BE49-F238E27FC236}">
              <a16:creationId xmlns:a16="http://schemas.microsoft.com/office/drawing/2014/main" id="{00000000-0008-0000-0200-0000B4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181" name="Text Box 3">
          <a:extLst>
            <a:ext uri="{FF2B5EF4-FFF2-40B4-BE49-F238E27FC236}">
              <a16:creationId xmlns:a16="http://schemas.microsoft.com/office/drawing/2014/main" id="{00000000-0008-0000-0200-0000B5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182" name="Text Box 3">
          <a:extLst>
            <a:ext uri="{FF2B5EF4-FFF2-40B4-BE49-F238E27FC236}">
              <a16:creationId xmlns:a16="http://schemas.microsoft.com/office/drawing/2014/main" id="{00000000-0008-0000-0200-0000B6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30480</xdr:rowOff>
    </xdr:to>
    <xdr:sp macro="" textlink="">
      <xdr:nvSpPr>
        <xdr:cNvPr id="183" name="Text Box 3">
          <a:extLst>
            <a:ext uri="{FF2B5EF4-FFF2-40B4-BE49-F238E27FC236}">
              <a16:creationId xmlns:a16="http://schemas.microsoft.com/office/drawing/2014/main" id="{00000000-0008-0000-0200-0000B7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30480</xdr:rowOff>
    </xdr:to>
    <xdr:sp macro="" textlink="">
      <xdr:nvSpPr>
        <xdr:cNvPr id="184" name="Text Box 3">
          <a:extLst>
            <a:ext uri="{FF2B5EF4-FFF2-40B4-BE49-F238E27FC236}">
              <a16:creationId xmlns:a16="http://schemas.microsoft.com/office/drawing/2014/main" id="{00000000-0008-0000-0200-0000B8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185" name="Text Box 3">
          <a:extLst>
            <a:ext uri="{FF2B5EF4-FFF2-40B4-BE49-F238E27FC236}">
              <a16:creationId xmlns:a16="http://schemas.microsoft.com/office/drawing/2014/main" id="{00000000-0008-0000-0200-0000B9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186" name="Text Box 3">
          <a:extLst>
            <a:ext uri="{FF2B5EF4-FFF2-40B4-BE49-F238E27FC236}">
              <a16:creationId xmlns:a16="http://schemas.microsoft.com/office/drawing/2014/main" id="{00000000-0008-0000-0200-0000BA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187" name="Text Box 3">
          <a:extLst>
            <a:ext uri="{FF2B5EF4-FFF2-40B4-BE49-F238E27FC236}">
              <a16:creationId xmlns:a16="http://schemas.microsoft.com/office/drawing/2014/main" id="{00000000-0008-0000-0200-0000BB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188" name="Text Box 3">
          <a:extLst>
            <a:ext uri="{FF2B5EF4-FFF2-40B4-BE49-F238E27FC236}">
              <a16:creationId xmlns:a16="http://schemas.microsoft.com/office/drawing/2014/main" id="{00000000-0008-0000-0200-0000BC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30480</xdr:rowOff>
    </xdr:to>
    <xdr:sp macro="" textlink="">
      <xdr:nvSpPr>
        <xdr:cNvPr id="189" name="Text Box 3">
          <a:extLst>
            <a:ext uri="{FF2B5EF4-FFF2-40B4-BE49-F238E27FC236}">
              <a16:creationId xmlns:a16="http://schemas.microsoft.com/office/drawing/2014/main" id="{00000000-0008-0000-0200-0000BD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30480</xdr:rowOff>
    </xdr:to>
    <xdr:sp macro="" textlink="">
      <xdr:nvSpPr>
        <xdr:cNvPr id="190" name="Text Box 3">
          <a:extLst>
            <a:ext uri="{FF2B5EF4-FFF2-40B4-BE49-F238E27FC236}">
              <a16:creationId xmlns:a16="http://schemas.microsoft.com/office/drawing/2014/main" id="{00000000-0008-0000-0200-0000BE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191" name="Text Box 3">
          <a:extLst>
            <a:ext uri="{FF2B5EF4-FFF2-40B4-BE49-F238E27FC236}">
              <a16:creationId xmlns:a16="http://schemas.microsoft.com/office/drawing/2014/main" id="{00000000-0008-0000-0200-0000BF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192" name="Text Box 3">
          <a:extLst>
            <a:ext uri="{FF2B5EF4-FFF2-40B4-BE49-F238E27FC236}">
              <a16:creationId xmlns:a16="http://schemas.microsoft.com/office/drawing/2014/main" id="{00000000-0008-0000-0200-0000C0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193" name="Text Box 3">
          <a:extLst>
            <a:ext uri="{FF2B5EF4-FFF2-40B4-BE49-F238E27FC236}">
              <a16:creationId xmlns:a16="http://schemas.microsoft.com/office/drawing/2014/main" id="{00000000-0008-0000-0200-0000C1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194" name="Text Box 3">
          <a:extLst>
            <a:ext uri="{FF2B5EF4-FFF2-40B4-BE49-F238E27FC236}">
              <a16:creationId xmlns:a16="http://schemas.microsoft.com/office/drawing/2014/main" id="{00000000-0008-0000-0200-0000C2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30480</xdr:rowOff>
    </xdr:to>
    <xdr:sp macro="" textlink="">
      <xdr:nvSpPr>
        <xdr:cNvPr id="195" name="Text Box 3">
          <a:extLst>
            <a:ext uri="{FF2B5EF4-FFF2-40B4-BE49-F238E27FC236}">
              <a16:creationId xmlns:a16="http://schemas.microsoft.com/office/drawing/2014/main" id="{00000000-0008-0000-0200-0000C3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30480</xdr:rowOff>
    </xdr:to>
    <xdr:sp macro="" textlink="">
      <xdr:nvSpPr>
        <xdr:cNvPr id="196" name="Text Box 3">
          <a:extLst>
            <a:ext uri="{FF2B5EF4-FFF2-40B4-BE49-F238E27FC236}">
              <a16:creationId xmlns:a16="http://schemas.microsoft.com/office/drawing/2014/main" id="{00000000-0008-0000-0200-0000C4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30480</xdr:rowOff>
    </xdr:to>
    <xdr:sp macro="" textlink="">
      <xdr:nvSpPr>
        <xdr:cNvPr id="197" name="Text Box 3">
          <a:extLst>
            <a:ext uri="{FF2B5EF4-FFF2-40B4-BE49-F238E27FC236}">
              <a16:creationId xmlns:a16="http://schemas.microsoft.com/office/drawing/2014/main" id="{00000000-0008-0000-0200-0000C5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30480</xdr:rowOff>
    </xdr:to>
    <xdr:sp macro="" textlink="">
      <xdr:nvSpPr>
        <xdr:cNvPr id="198" name="Text Box 3">
          <a:extLst>
            <a:ext uri="{FF2B5EF4-FFF2-40B4-BE49-F238E27FC236}">
              <a16:creationId xmlns:a16="http://schemas.microsoft.com/office/drawing/2014/main" id="{00000000-0008-0000-0200-0000C6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199" name="Text Box 3">
          <a:extLst>
            <a:ext uri="{FF2B5EF4-FFF2-40B4-BE49-F238E27FC236}">
              <a16:creationId xmlns:a16="http://schemas.microsoft.com/office/drawing/2014/main" id="{00000000-0008-0000-0200-0000C7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200" name="Text Box 3">
          <a:extLst>
            <a:ext uri="{FF2B5EF4-FFF2-40B4-BE49-F238E27FC236}">
              <a16:creationId xmlns:a16="http://schemas.microsoft.com/office/drawing/2014/main" id="{00000000-0008-0000-0200-0000C8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201" name="Text Box 3">
          <a:extLst>
            <a:ext uri="{FF2B5EF4-FFF2-40B4-BE49-F238E27FC236}">
              <a16:creationId xmlns:a16="http://schemas.microsoft.com/office/drawing/2014/main" id="{00000000-0008-0000-0200-0000C9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202" name="Text Box 3">
          <a:extLst>
            <a:ext uri="{FF2B5EF4-FFF2-40B4-BE49-F238E27FC236}">
              <a16:creationId xmlns:a16="http://schemas.microsoft.com/office/drawing/2014/main" id="{00000000-0008-0000-0200-0000CA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30480</xdr:rowOff>
    </xdr:to>
    <xdr:sp macro="" textlink="">
      <xdr:nvSpPr>
        <xdr:cNvPr id="203" name="Text Box 3">
          <a:extLst>
            <a:ext uri="{FF2B5EF4-FFF2-40B4-BE49-F238E27FC236}">
              <a16:creationId xmlns:a16="http://schemas.microsoft.com/office/drawing/2014/main" id="{00000000-0008-0000-0200-0000CB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30480</xdr:rowOff>
    </xdr:to>
    <xdr:sp macro="" textlink="">
      <xdr:nvSpPr>
        <xdr:cNvPr id="204" name="Text Box 3">
          <a:extLst>
            <a:ext uri="{FF2B5EF4-FFF2-40B4-BE49-F238E27FC236}">
              <a16:creationId xmlns:a16="http://schemas.microsoft.com/office/drawing/2014/main" id="{00000000-0008-0000-0200-0000CC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30480</xdr:rowOff>
    </xdr:to>
    <xdr:sp macro="" textlink="">
      <xdr:nvSpPr>
        <xdr:cNvPr id="205" name="Text Box 3">
          <a:extLst>
            <a:ext uri="{FF2B5EF4-FFF2-40B4-BE49-F238E27FC236}">
              <a16:creationId xmlns:a16="http://schemas.microsoft.com/office/drawing/2014/main" id="{00000000-0008-0000-0200-0000CD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30480</xdr:rowOff>
    </xdr:to>
    <xdr:sp macro="" textlink="">
      <xdr:nvSpPr>
        <xdr:cNvPr id="206" name="Text Box 3">
          <a:extLst>
            <a:ext uri="{FF2B5EF4-FFF2-40B4-BE49-F238E27FC236}">
              <a16:creationId xmlns:a16="http://schemas.microsoft.com/office/drawing/2014/main" id="{00000000-0008-0000-0200-0000CE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207" name="Text Box 3">
          <a:extLst>
            <a:ext uri="{FF2B5EF4-FFF2-40B4-BE49-F238E27FC236}">
              <a16:creationId xmlns:a16="http://schemas.microsoft.com/office/drawing/2014/main" id="{00000000-0008-0000-0200-0000CF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208" name="Text Box 3">
          <a:extLst>
            <a:ext uri="{FF2B5EF4-FFF2-40B4-BE49-F238E27FC236}">
              <a16:creationId xmlns:a16="http://schemas.microsoft.com/office/drawing/2014/main" id="{00000000-0008-0000-0200-0000D0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209" name="Text Box 3">
          <a:extLst>
            <a:ext uri="{FF2B5EF4-FFF2-40B4-BE49-F238E27FC236}">
              <a16:creationId xmlns:a16="http://schemas.microsoft.com/office/drawing/2014/main" id="{00000000-0008-0000-0200-0000D1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210" name="Text Box 3">
          <a:extLst>
            <a:ext uri="{FF2B5EF4-FFF2-40B4-BE49-F238E27FC236}">
              <a16:creationId xmlns:a16="http://schemas.microsoft.com/office/drawing/2014/main" id="{00000000-0008-0000-0200-0000D2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30480</xdr:rowOff>
    </xdr:to>
    <xdr:sp macro="" textlink="">
      <xdr:nvSpPr>
        <xdr:cNvPr id="211" name="Text Box 3">
          <a:extLst>
            <a:ext uri="{FF2B5EF4-FFF2-40B4-BE49-F238E27FC236}">
              <a16:creationId xmlns:a16="http://schemas.microsoft.com/office/drawing/2014/main" id="{00000000-0008-0000-0200-0000D3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30480</xdr:rowOff>
    </xdr:to>
    <xdr:sp macro="" textlink="">
      <xdr:nvSpPr>
        <xdr:cNvPr id="212" name="Text Box 3">
          <a:extLst>
            <a:ext uri="{FF2B5EF4-FFF2-40B4-BE49-F238E27FC236}">
              <a16:creationId xmlns:a16="http://schemas.microsoft.com/office/drawing/2014/main" id="{00000000-0008-0000-0200-0000D4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30480</xdr:rowOff>
    </xdr:to>
    <xdr:sp macro="" textlink="">
      <xdr:nvSpPr>
        <xdr:cNvPr id="213" name="Text Box 3">
          <a:extLst>
            <a:ext uri="{FF2B5EF4-FFF2-40B4-BE49-F238E27FC236}">
              <a16:creationId xmlns:a16="http://schemas.microsoft.com/office/drawing/2014/main" id="{00000000-0008-0000-0200-0000D5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214" name="Text Box 3">
          <a:extLst>
            <a:ext uri="{FF2B5EF4-FFF2-40B4-BE49-F238E27FC236}">
              <a16:creationId xmlns:a16="http://schemas.microsoft.com/office/drawing/2014/main" id="{00000000-0008-0000-0200-0000D6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215" name="Text Box 3">
          <a:extLst>
            <a:ext uri="{FF2B5EF4-FFF2-40B4-BE49-F238E27FC236}">
              <a16:creationId xmlns:a16="http://schemas.microsoft.com/office/drawing/2014/main" id="{00000000-0008-0000-0200-0000D7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216" name="Text Box 3">
          <a:extLst>
            <a:ext uri="{FF2B5EF4-FFF2-40B4-BE49-F238E27FC236}">
              <a16:creationId xmlns:a16="http://schemas.microsoft.com/office/drawing/2014/main" id="{00000000-0008-0000-0200-0000D8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217" name="Text Box 3">
          <a:extLst>
            <a:ext uri="{FF2B5EF4-FFF2-40B4-BE49-F238E27FC236}">
              <a16:creationId xmlns:a16="http://schemas.microsoft.com/office/drawing/2014/main" id="{00000000-0008-0000-0200-0000D9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30480</xdr:rowOff>
    </xdr:to>
    <xdr:sp macro="" textlink="">
      <xdr:nvSpPr>
        <xdr:cNvPr id="218" name="Text Box 3">
          <a:extLst>
            <a:ext uri="{FF2B5EF4-FFF2-40B4-BE49-F238E27FC236}">
              <a16:creationId xmlns:a16="http://schemas.microsoft.com/office/drawing/2014/main" id="{00000000-0008-0000-0200-0000DA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30480</xdr:rowOff>
    </xdr:to>
    <xdr:sp macro="" textlink="">
      <xdr:nvSpPr>
        <xdr:cNvPr id="219" name="Text Box 3">
          <a:extLst>
            <a:ext uri="{FF2B5EF4-FFF2-40B4-BE49-F238E27FC236}">
              <a16:creationId xmlns:a16="http://schemas.microsoft.com/office/drawing/2014/main" id="{00000000-0008-0000-0200-0000DB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220" name="Text Box 3">
          <a:extLst>
            <a:ext uri="{FF2B5EF4-FFF2-40B4-BE49-F238E27FC236}">
              <a16:creationId xmlns:a16="http://schemas.microsoft.com/office/drawing/2014/main" id="{00000000-0008-0000-0200-0000DC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221" name="Text Box 3">
          <a:extLst>
            <a:ext uri="{FF2B5EF4-FFF2-40B4-BE49-F238E27FC236}">
              <a16:creationId xmlns:a16="http://schemas.microsoft.com/office/drawing/2014/main" id="{00000000-0008-0000-0200-0000DD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222" name="Text Box 3">
          <a:extLst>
            <a:ext uri="{FF2B5EF4-FFF2-40B4-BE49-F238E27FC236}">
              <a16:creationId xmlns:a16="http://schemas.microsoft.com/office/drawing/2014/main" id="{00000000-0008-0000-0200-0000DE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223" name="Text Box 3">
          <a:extLst>
            <a:ext uri="{FF2B5EF4-FFF2-40B4-BE49-F238E27FC236}">
              <a16:creationId xmlns:a16="http://schemas.microsoft.com/office/drawing/2014/main" id="{00000000-0008-0000-0200-0000DF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30480</xdr:rowOff>
    </xdr:to>
    <xdr:sp macro="" textlink="">
      <xdr:nvSpPr>
        <xdr:cNvPr id="224" name="Text Box 3">
          <a:extLst>
            <a:ext uri="{FF2B5EF4-FFF2-40B4-BE49-F238E27FC236}">
              <a16:creationId xmlns:a16="http://schemas.microsoft.com/office/drawing/2014/main" id="{00000000-0008-0000-0200-0000E0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30480</xdr:rowOff>
    </xdr:to>
    <xdr:sp macro="" textlink="">
      <xdr:nvSpPr>
        <xdr:cNvPr id="225" name="Text Box 3">
          <a:extLst>
            <a:ext uri="{FF2B5EF4-FFF2-40B4-BE49-F238E27FC236}">
              <a16:creationId xmlns:a16="http://schemas.microsoft.com/office/drawing/2014/main" id="{00000000-0008-0000-0200-0000E1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226" name="Text Box 3">
          <a:extLst>
            <a:ext uri="{FF2B5EF4-FFF2-40B4-BE49-F238E27FC236}">
              <a16:creationId xmlns:a16="http://schemas.microsoft.com/office/drawing/2014/main" id="{00000000-0008-0000-0200-0000E2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227" name="Text Box 3">
          <a:extLst>
            <a:ext uri="{FF2B5EF4-FFF2-40B4-BE49-F238E27FC236}">
              <a16:creationId xmlns:a16="http://schemas.microsoft.com/office/drawing/2014/main" id="{00000000-0008-0000-0200-0000E3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228" name="Text Box 3">
          <a:extLst>
            <a:ext uri="{FF2B5EF4-FFF2-40B4-BE49-F238E27FC236}">
              <a16:creationId xmlns:a16="http://schemas.microsoft.com/office/drawing/2014/main" id="{00000000-0008-0000-0200-0000E4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229" name="Text Box 3">
          <a:extLst>
            <a:ext uri="{FF2B5EF4-FFF2-40B4-BE49-F238E27FC236}">
              <a16:creationId xmlns:a16="http://schemas.microsoft.com/office/drawing/2014/main" id="{00000000-0008-0000-0200-0000E5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30480</xdr:rowOff>
    </xdr:to>
    <xdr:sp macro="" textlink="">
      <xdr:nvSpPr>
        <xdr:cNvPr id="230" name="Text Box 3">
          <a:extLst>
            <a:ext uri="{FF2B5EF4-FFF2-40B4-BE49-F238E27FC236}">
              <a16:creationId xmlns:a16="http://schemas.microsoft.com/office/drawing/2014/main" id="{00000000-0008-0000-0200-0000E6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30480</xdr:rowOff>
    </xdr:to>
    <xdr:sp macro="" textlink="">
      <xdr:nvSpPr>
        <xdr:cNvPr id="231" name="Text Box 3">
          <a:extLst>
            <a:ext uri="{FF2B5EF4-FFF2-40B4-BE49-F238E27FC236}">
              <a16:creationId xmlns:a16="http://schemas.microsoft.com/office/drawing/2014/main" id="{00000000-0008-0000-0200-0000E7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232" name="Text Box 3">
          <a:extLst>
            <a:ext uri="{FF2B5EF4-FFF2-40B4-BE49-F238E27FC236}">
              <a16:creationId xmlns:a16="http://schemas.microsoft.com/office/drawing/2014/main" id="{00000000-0008-0000-0200-0000E8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233" name="Text Box 3">
          <a:extLst>
            <a:ext uri="{FF2B5EF4-FFF2-40B4-BE49-F238E27FC236}">
              <a16:creationId xmlns:a16="http://schemas.microsoft.com/office/drawing/2014/main" id="{00000000-0008-0000-0200-0000E9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234" name="Text Box 3">
          <a:extLst>
            <a:ext uri="{FF2B5EF4-FFF2-40B4-BE49-F238E27FC236}">
              <a16:creationId xmlns:a16="http://schemas.microsoft.com/office/drawing/2014/main" id="{00000000-0008-0000-0200-0000EA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235" name="Text Box 3">
          <a:extLst>
            <a:ext uri="{FF2B5EF4-FFF2-40B4-BE49-F238E27FC236}">
              <a16:creationId xmlns:a16="http://schemas.microsoft.com/office/drawing/2014/main" id="{00000000-0008-0000-0200-0000EB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30480</xdr:rowOff>
    </xdr:to>
    <xdr:sp macro="" textlink="">
      <xdr:nvSpPr>
        <xdr:cNvPr id="236" name="Text Box 3">
          <a:extLst>
            <a:ext uri="{FF2B5EF4-FFF2-40B4-BE49-F238E27FC236}">
              <a16:creationId xmlns:a16="http://schemas.microsoft.com/office/drawing/2014/main" id="{00000000-0008-0000-0200-0000EC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30480</xdr:rowOff>
    </xdr:to>
    <xdr:sp macro="" textlink="">
      <xdr:nvSpPr>
        <xdr:cNvPr id="237" name="Text Box 3">
          <a:extLst>
            <a:ext uri="{FF2B5EF4-FFF2-40B4-BE49-F238E27FC236}">
              <a16:creationId xmlns:a16="http://schemas.microsoft.com/office/drawing/2014/main" id="{00000000-0008-0000-0200-0000ED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30480</xdr:rowOff>
    </xdr:to>
    <xdr:sp macro="" textlink="">
      <xdr:nvSpPr>
        <xdr:cNvPr id="238" name="Text Box 3">
          <a:extLst>
            <a:ext uri="{FF2B5EF4-FFF2-40B4-BE49-F238E27FC236}">
              <a16:creationId xmlns:a16="http://schemas.microsoft.com/office/drawing/2014/main" id="{00000000-0008-0000-0200-0000EE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30480</xdr:rowOff>
    </xdr:to>
    <xdr:sp macro="" textlink="">
      <xdr:nvSpPr>
        <xdr:cNvPr id="239" name="Text Box 3">
          <a:extLst>
            <a:ext uri="{FF2B5EF4-FFF2-40B4-BE49-F238E27FC236}">
              <a16:creationId xmlns:a16="http://schemas.microsoft.com/office/drawing/2014/main" id="{00000000-0008-0000-0200-0000EF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30480</xdr:rowOff>
    </xdr:to>
    <xdr:sp macro="" textlink="">
      <xdr:nvSpPr>
        <xdr:cNvPr id="240" name="Text Box 3">
          <a:extLst>
            <a:ext uri="{FF2B5EF4-FFF2-40B4-BE49-F238E27FC236}">
              <a16:creationId xmlns:a16="http://schemas.microsoft.com/office/drawing/2014/main" id="{00000000-0008-0000-0200-0000F0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30480</xdr:rowOff>
    </xdr:to>
    <xdr:sp macro="" textlink="">
      <xdr:nvSpPr>
        <xdr:cNvPr id="241" name="Text Box 3">
          <a:extLst>
            <a:ext uri="{FF2B5EF4-FFF2-40B4-BE49-F238E27FC236}">
              <a16:creationId xmlns:a16="http://schemas.microsoft.com/office/drawing/2014/main" id="{00000000-0008-0000-0200-0000F1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242" name="Text Box 3">
          <a:extLst>
            <a:ext uri="{FF2B5EF4-FFF2-40B4-BE49-F238E27FC236}">
              <a16:creationId xmlns:a16="http://schemas.microsoft.com/office/drawing/2014/main" id="{00000000-0008-0000-0200-0000F2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243" name="Text Box 3">
          <a:extLst>
            <a:ext uri="{FF2B5EF4-FFF2-40B4-BE49-F238E27FC236}">
              <a16:creationId xmlns:a16="http://schemas.microsoft.com/office/drawing/2014/main" id="{00000000-0008-0000-0200-0000F3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244" name="Text Box 3">
          <a:extLst>
            <a:ext uri="{FF2B5EF4-FFF2-40B4-BE49-F238E27FC236}">
              <a16:creationId xmlns:a16="http://schemas.microsoft.com/office/drawing/2014/main" id="{00000000-0008-0000-0200-0000F4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245" name="Text Box 3">
          <a:extLst>
            <a:ext uri="{FF2B5EF4-FFF2-40B4-BE49-F238E27FC236}">
              <a16:creationId xmlns:a16="http://schemas.microsoft.com/office/drawing/2014/main" id="{00000000-0008-0000-0200-0000F5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30480</xdr:rowOff>
    </xdr:to>
    <xdr:sp macro="" textlink="">
      <xdr:nvSpPr>
        <xdr:cNvPr id="246" name="Text Box 3">
          <a:extLst>
            <a:ext uri="{FF2B5EF4-FFF2-40B4-BE49-F238E27FC236}">
              <a16:creationId xmlns:a16="http://schemas.microsoft.com/office/drawing/2014/main" id="{00000000-0008-0000-0200-0000F6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653</xdr:row>
      <xdr:rowOff>0</xdr:rowOff>
    </xdr:from>
    <xdr:to>
      <xdr:col>3</xdr:col>
      <xdr:colOff>24464</xdr:colOff>
      <xdr:row>654</xdr:row>
      <xdr:rowOff>30480</xdr:rowOff>
    </xdr:to>
    <xdr:sp macro="" textlink="">
      <xdr:nvSpPr>
        <xdr:cNvPr id="247" name="Text Box 3">
          <a:extLst>
            <a:ext uri="{FF2B5EF4-FFF2-40B4-BE49-F238E27FC236}">
              <a16:creationId xmlns:a16="http://schemas.microsoft.com/office/drawing/2014/main" id="{00000000-0008-0000-0200-0000F7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653</xdr:row>
      <xdr:rowOff>0</xdr:rowOff>
    </xdr:from>
    <xdr:to>
      <xdr:col>5</xdr:col>
      <xdr:colOff>563880</xdr:colOff>
      <xdr:row>654</xdr:row>
      <xdr:rowOff>30480</xdr:rowOff>
    </xdr:to>
    <xdr:sp macro="" textlink="">
      <xdr:nvSpPr>
        <xdr:cNvPr id="248" name="Text Box 3">
          <a:extLst>
            <a:ext uri="{FF2B5EF4-FFF2-40B4-BE49-F238E27FC236}">
              <a16:creationId xmlns:a16="http://schemas.microsoft.com/office/drawing/2014/main" id="{00000000-0008-0000-0200-0000F8000000}"/>
            </a:ext>
          </a:extLst>
        </xdr:cNvPr>
        <xdr:cNvSpPr txBox="1">
          <a:spLocks noChangeArrowheads="1"/>
        </xdr:cNvSpPr>
      </xdr:nvSpPr>
      <xdr:spPr bwMode="auto">
        <a:xfrm>
          <a:off x="7726680" y="429623220"/>
          <a:ext cx="5638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653</xdr:row>
      <xdr:rowOff>0</xdr:rowOff>
    </xdr:from>
    <xdr:to>
      <xdr:col>5</xdr:col>
      <xdr:colOff>563880</xdr:colOff>
      <xdr:row>654</xdr:row>
      <xdr:rowOff>30480</xdr:rowOff>
    </xdr:to>
    <xdr:sp macro="" textlink="">
      <xdr:nvSpPr>
        <xdr:cNvPr id="249" name="Text Box 3">
          <a:extLst>
            <a:ext uri="{FF2B5EF4-FFF2-40B4-BE49-F238E27FC236}">
              <a16:creationId xmlns:a16="http://schemas.microsoft.com/office/drawing/2014/main" id="{00000000-0008-0000-0200-0000F9000000}"/>
            </a:ext>
          </a:extLst>
        </xdr:cNvPr>
        <xdr:cNvSpPr txBox="1">
          <a:spLocks noChangeArrowheads="1"/>
        </xdr:cNvSpPr>
      </xdr:nvSpPr>
      <xdr:spPr bwMode="auto">
        <a:xfrm>
          <a:off x="7726680" y="429623220"/>
          <a:ext cx="5638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653</xdr:row>
      <xdr:rowOff>0</xdr:rowOff>
    </xdr:from>
    <xdr:to>
      <xdr:col>5</xdr:col>
      <xdr:colOff>563880</xdr:colOff>
      <xdr:row>654</xdr:row>
      <xdr:rowOff>30480</xdr:rowOff>
    </xdr:to>
    <xdr:sp macro="" textlink="">
      <xdr:nvSpPr>
        <xdr:cNvPr id="250" name="Text Box 3">
          <a:extLst>
            <a:ext uri="{FF2B5EF4-FFF2-40B4-BE49-F238E27FC236}">
              <a16:creationId xmlns:a16="http://schemas.microsoft.com/office/drawing/2014/main" id="{00000000-0008-0000-0200-0000FA000000}"/>
            </a:ext>
          </a:extLst>
        </xdr:cNvPr>
        <xdr:cNvSpPr txBox="1">
          <a:spLocks noChangeArrowheads="1"/>
        </xdr:cNvSpPr>
      </xdr:nvSpPr>
      <xdr:spPr bwMode="auto">
        <a:xfrm>
          <a:off x="7726680" y="429623220"/>
          <a:ext cx="5638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653</xdr:row>
      <xdr:rowOff>0</xdr:rowOff>
    </xdr:from>
    <xdr:to>
      <xdr:col>5</xdr:col>
      <xdr:colOff>563880</xdr:colOff>
      <xdr:row>654</xdr:row>
      <xdr:rowOff>30480</xdr:rowOff>
    </xdr:to>
    <xdr:sp macro="" textlink="">
      <xdr:nvSpPr>
        <xdr:cNvPr id="251" name="Text Box 3">
          <a:extLst>
            <a:ext uri="{FF2B5EF4-FFF2-40B4-BE49-F238E27FC236}">
              <a16:creationId xmlns:a16="http://schemas.microsoft.com/office/drawing/2014/main" id="{00000000-0008-0000-0200-0000FB000000}"/>
            </a:ext>
          </a:extLst>
        </xdr:cNvPr>
        <xdr:cNvSpPr txBox="1">
          <a:spLocks noChangeArrowheads="1"/>
        </xdr:cNvSpPr>
      </xdr:nvSpPr>
      <xdr:spPr bwMode="auto">
        <a:xfrm>
          <a:off x="7726680" y="429623220"/>
          <a:ext cx="5638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653</xdr:row>
      <xdr:rowOff>0</xdr:rowOff>
    </xdr:from>
    <xdr:to>
      <xdr:col>5</xdr:col>
      <xdr:colOff>563880</xdr:colOff>
      <xdr:row>654</xdr:row>
      <xdr:rowOff>30480</xdr:rowOff>
    </xdr:to>
    <xdr:sp macro="" textlink="">
      <xdr:nvSpPr>
        <xdr:cNvPr id="252" name="Text Box 3">
          <a:extLst>
            <a:ext uri="{FF2B5EF4-FFF2-40B4-BE49-F238E27FC236}">
              <a16:creationId xmlns:a16="http://schemas.microsoft.com/office/drawing/2014/main" id="{00000000-0008-0000-0200-0000FC000000}"/>
            </a:ext>
          </a:extLst>
        </xdr:cNvPr>
        <xdr:cNvSpPr txBox="1">
          <a:spLocks noChangeArrowheads="1"/>
        </xdr:cNvSpPr>
      </xdr:nvSpPr>
      <xdr:spPr bwMode="auto">
        <a:xfrm>
          <a:off x="7726680" y="429623220"/>
          <a:ext cx="5638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653</xdr:row>
      <xdr:rowOff>0</xdr:rowOff>
    </xdr:from>
    <xdr:to>
      <xdr:col>5</xdr:col>
      <xdr:colOff>563880</xdr:colOff>
      <xdr:row>654</xdr:row>
      <xdr:rowOff>30480</xdr:rowOff>
    </xdr:to>
    <xdr:sp macro="" textlink="">
      <xdr:nvSpPr>
        <xdr:cNvPr id="253" name="Text Box 3">
          <a:extLst>
            <a:ext uri="{FF2B5EF4-FFF2-40B4-BE49-F238E27FC236}">
              <a16:creationId xmlns:a16="http://schemas.microsoft.com/office/drawing/2014/main" id="{00000000-0008-0000-0200-0000FD000000}"/>
            </a:ext>
          </a:extLst>
        </xdr:cNvPr>
        <xdr:cNvSpPr txBox="1">
          <a:spLocks noChangeArrowheads="1"/>
        </xdr:cNvSpPr>
      </xdr:nvSpPr>
      <xdr:spPr bwMode="auto">
        <a:xfrm>
          <a:off x="7726680" y="429623220"/>
          <a:ext cx="5638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653</xdr:row>
      <xdr:rowOff>0</xdr:rowOff>
    </xdr:from>
    <xdr:to>
      <xdr:col>5</xdr:col>
      <xdr:colOff>563880</xdr:colOff>
      <xdr:row>654</xdr:row>
      <xdr:rowOff>30480</xdr:rowOff>
    </xdr:to>
    <xdr:sp macro="" textlink="">
      <xdr:nvSpPr>
        <xdr:cNvPr id="254" name="Text Box 3">
          <a:extLst>
            <a:ext uri="{FF2B5EF4-FFF2-40B4-BE49-F238E27FC236}">
              <a16:creationId xmlns:a16="http://schemas.microsoft.com/office/drawing/2014/main" id="{00000000-0008-0000-0200-0000FE000000}"/>
            </a:ext>
          </a:extLst>
        </xdr:cNvPr>
        <xdr:cNvSpPr txBox="1">
          <a:spLocks noChangeArrowheads="1"/>
        </xdr:cNvSpPr>
      </xdr:nvSpPr>
      <xdr:spPr bwMode="auto">
        <a:xfrm>
          <a:off x="7726680" y="429623220"/>
          <a:ext cx="5638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653</xdr:row>
      <xdr:rowOff>0</xdr:rowOff>
    </xdr:from>
    <xdr:to>
      <xdr:col>5</xdr:col>
      <xdr:colOff>563880</xdr:colOff>
      <xdr:row>654</xdr:row>
      <xdr:rowOff>30480</xdr:rowOff>
    </xdr:to>
    <xdr:sp macro="" textlink="">
      <xdr:nvSpPr>
        <xdr:cNvPr id="255" name="Text Box 3">
          <a:extLst>
            <a:ext uri="{FF2B5EF4-FFF2-40B4-BE49-F238E27FC236}">
              <a16:creationId xmlns:a16="http://schemas.microsoft.com/office/drawing/2014/main" id="{00000000-0008-0000-0200-0000FF000000}"/>
            </a:ext>
          </a:extLst>
        </xdr:cNvPr>
        <xdr:cNvSpPr txBox="1">
          <a:spLocks noChangeArrowheads="1"/>
        </xdr:cNvSpPr>
      </xdr:nvSpPr>
      <xdr:spPr bwMode="auto">
        <a:xfrm>
          <a:off x="7726680" y="429623220"/>
          <a:ext cx="5638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653</xdr:row>
      <xdr:rowOff>0</xdr:rowOff>
    </xdr:from>
    <xdr:to>
      <xdr:col>5</xdr:col>
      <xdr:colOff>563880</xdr:colOff>
      <xdr:row>654</xdr:row>
      <xdr:rowOff>30480</xdr:rowOff>
    </xdr:to>
    <xdr:sp macro="" textlink="">
      <xdr:nvSpPr>
        <xdr:cNvPr id="256" name="Text Box 3">
          <a:extLst>
            <a:ext uri="{FF2B5EF4-FFF2-40B4-BE49-F238E27FC236}">
              <a16:creationId xmlns:a16="http://schemas.microsoft.com/office/drawing/2014/main" id="{00000000-0008-0000-0200-000000010000}"/>
            </a:ext>
          </a:extLst>
        </xdr:cNvPr>
        <xdr:cNvSpPr txBox="1">
          <a:spLocks noChangeArrowheads="1"/>
        </xdr:cNvSpPr>
      </xdr:nvSpPr>
      <xdr:spPr bwMode="auto">
        <a:xfrm>
          <a:off x="7726680" y="429623220"/>
          <a:ext cx="5638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653</xdr:row>
      <xdr:rowOff>0</xdr:rowOff>
    </xdr:from>
    <xdr:to>
      <xdr:col>5</xdr:col>
      <xdr:colOff>563880</xdr:colOff>
      <xdr:row>654</xdr:row>
      <xdr:rowOff>30480</xdr:rowOff>
    </xdr:to>
    <xdr:sp macro="" textlink="">
      <xdr:nvSpPr>
        <xdr:cNvPr id="257" name="Text Box 3">
          <a:extLst>
            <a:ext uri="{FF2B5EF4-FFF2-40B4-BE49-F238E27FC236}">
              <a16:creationId xmlns:a16="http://schemas.microsoft.com/office/drawing/2014/main" id="{00000000-0008-0000-0200-000001010000}"/>
            </a:ext>
          </a:extLst>
        </xdr:cNvPr>
        <xdr:cNvSpPr txBox="1">
          <a:spLocks noChangeArrowheads="1"/>
        </xdr:cNvSpPr>
      </xdr:nvSpPr>
      <xdr:spPr bwMode="auto">
        <a:xfrm>
          <a:off x="7726680" y="429623220"/>
          <a:ext cx="5638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653</xdr:row>
      <xdr:rowOff>0</xdr:rowOff>
    </xdr:from>
    <xdr:to>
      <xdr:col>5</xdr:col>
      <xdr:colOff>563880</xdr:colOff>
      <xdr:row>654</xdr:row>
      <xdr:rowOff>30480</xdr:rowOff>
    </xdr:to>
    <xdr:sp macro="" textlink="">
      <xdr:nvSpPr>
        <xdr:cNvPr id="258" name="Text Box 3">
          <a:extLst>
            <a:ext uri="{FF2B5EF4-FFF2-40B4-BE49-F238E27FC236}">
              <a16:creationId xmlns:a16="http://schemas.microsoft.com/office/drawing/2014/main" id="{00000000-0008-0000-0200-000002010000}"/>
            </a:ext>
          </a:extLst>
        </xdr:cNvPr>
        <xdr:cNvSpPr txBox="1">
          <a:spLocks noChangeArrowheads="1"/>
        </xdr:cNvSpPr>
      </xdr:nvSpPr>
      <xdr:spPr bwMode="auto">
        <a:xfrm>
          <a:off x="7726680" y="429623220"/>
          <a:ext cx="5638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653</xdr:row>
      <xdr:rowOff>0</xdr:rowOff>
    </xdr:from>
    <xdr:to>
      <xdr:col>5</xdr:col>
      <xdr:colOff>563880</xdr:colOff>
      <xdr:row>654</xdr:row>
      <xdr:rowOff>30480</xdr:rowOff>
    </xdr:to>
    <xdr:sp macro="" textlink="">
      <xdr:nvSpPr>
        <xdr:cNvPr id="259" name="Text Box 3">
          <a:extLst>
            <a:ext uri="{FF2B5EF4-FFF2-40B4-BE49-F238E27FC236}">
              <a16:creationId xmlns:a16="http://schemas.microsoft.com/office/drawing/2014/main" id="{00000000-0008-0000-0200-000003010000}"/>
            </a:ext>
          </a:extLst>
        </xdr:cNvPr>
        <xdr:cNvSpPr txBox="1">
          <a:spLocks noChangeArrowheads="1"/>
        </xdr:cNvSpPr>
      </xdr:nvSpPr>
      <xdr:spPr bwMode="auto">
        <a:xfrm>
          <a:off x="7726680" y="429623220"/>
          <a:ext cx="5638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653</xdr:row>
      <xdr:rowOff>0</xdr:rowOff>
    </xdr:from>
    <xdr:to>
      <xdr:col>5</xdr:col>
      <xdr:colOff>563880</xdr:colOff>
      <xdr:row>654</xdr:row>
      <xdr:rowOff>30480</xdr:rowOff>
    </xdr:to>
    <xdr:sp macro="" textlink="">
      <xdr:nvSpPr>
        <xdr:cNvPr id="260" name="Text Box 3">
          <a:extLst>
            <a:ext uri="{FF2B5EF4-FFF2-40B4-BE49-F238E27FC236}">
              <a16:creationId xmlns:a16="http://schemas.microsoft.com/office/drawing/2014/main" id="{00000000-0008-0000-0200-000004010000}"/>
            </a:ext>
          </a:extLst>
        </xdr:cNvPr>
        <xdr:cNvSpPr txBox="1">
          <a:spLocks noChangeArrowheads="1"/>
        </xdr:cNvSpPr>
      </xdr:nvSpPr>
      <xdr:spPr bwMode="auto">
        <a:xfrm>
          <a:off x="7726680" y="429623220"/>
          <a:ext cx="5638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653</xdr:row>
      <xdr:rowOff>0</xdr:rowOff>
    </xdr:from>
    <xdr:to>
      <xdr:col>1</xdr:col>
      <xdr:colOff>30480</xdr:colOff>
      <xdr:row>653</xdr:row>
      <xdr:rowOff>30480</xdr:rowOff>
    </xdr:to>
    <xdr:pic>
      <xdr:nvPicPr>
        <xdr:cNvPr id="261" name="Picture 8">
          <a:extLst>
            <a:ext uri="{FF2B5EF4-FFF2-40B4-BE49-F238E27FC236}">
              <a16:creationId xmlns:a16="http://schemas.microsoft.com/office/drawing/2014/main" id="{00000000-0008-0000-02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429623220"/>
          <a:ext cx="3048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15240</xdr:colOff>
      <xdr:row>653</xdr:row>
      <xdr:rowOff>0</xdr:rowOff>
    </xdr:from>
    <xdr:to>
      <xdr:col>1</xdr:col>
      <xdr:colOff>15240</xdr:colOff>
      <xdr:row>653</xdr:row>
      <xdr:rowOff>30480</xdr:rowOff>
    </xdr:to>
    <xdr:pic>
      <xdr:nvPicPr>
        <xdr:cNvPr id="262" name="Picture 8">
          <a:extLst>
            <a:ext uri="{FF2B5EF4-FFF2-40B4-BE49-F238E27FC236}">
              <a16:creationId xmlns:a16="http://schemas.microsoft.com/office/drawing/2014/main" id="{00000000-0008-0000-0200-00000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040" y="429623220"/>
          <a:ext cx="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1356360</xdr:colOff>
      <xdr:row>653</xdr:row>
      <xdr:rowOff>0</xdr:rowOff>
    </xdr:from>
    <xdr:to>
      <xdr:col>3</xdr:col>
      <xdr:colOff>24464</xdr:colOff>
      <xdr:row>654</xdr:row>
      <xdr:rowOff>30480</xdr:rowOff>
    </xdr:to>
    <xdr:sp macro="" textlink="">
      <xdr:nvSpPr>
        <xdr:cNvPr id="263" name="Text Box 3">
          <a:extLst>
            <a:ext uri="{FF2B5EF4-FFF2-40B4-BE49-F238E27FC236}">
              <a16:creationId xmlns:a16="http://schemas.microsoft.com/office/drawing/2014/main" id="{00000000-0008-0000-0200-000007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653</xdr:row>
      <xdr:rowOff>0</xdr:rowOff>
    </xdr:from>
    <xdr:to>
      <xdr:col>3</xdr:col>
      <xdr:colOff>24464</xdr:colOff>
      <xdr:row>654</xdr:row>
      <xdr:rowOff>30480</xdr:rowOff>
    </xdr:to>
    <xdr:sp macro="" textlink="">
      <xdr:nvSpPr>
        <xdr:cNvPr id="264" name="Text Box 3">
          <a:extLst>
            <a:ext uri="{FF2B5EF4-FFF2-40B4-BE49-F238E27FC236}">
              <a16:creationId xmlns:a16="http://schemas.microsoft.com/office/drawing/2014/main" id="{00000000-0008-0000-0200-000008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265" name="Text Box 3">
          <a:extLst>
            <a:ext uri="{FF2B5EF4-FFF2-40B4-BE49-F238E27FC236}">
              <a16:creationId xmlns:a16="http://schemas.microsoft.com/office/drawing/2014/main" id="{00000000-0008-0000-0200-000009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266" name="Text Box 3">
          <a:extLst>
            <a:ext uri="{FF2B5EF4-FFF2-40B4-BE49-F238E27FC236}">
              <a16:creationId xmlns:a16="http://schemas.microsoft.com/office/drawing/2014/main" id="{00000000-0008-0000-0200-00000A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267" name="Text Box 3">
          <a:extLst>
            <a:ext uri="{FF2B5EF4-FFF2-40B4-BE49-F238E27FC236}">
              <a16:creationId xmlns:a16="http://schemas.microsoft.com/office/drawing/2014/main" id="{00000000-0008-0000-0200-00000B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268" name="Text Box 3">
          <a:extLst>
            <a:ext uri="{FF2B5EF4-FFF2-40B4-BE49-F238E27FC236}">
              <a16:creationId xmlns:a16="http://schemas.microsoft.com/office/drawing/2014/main" id="{00000000-0008-0000-0200-00000C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653</xdr:row>
      <xdr:rowOff>0</xdr:rowOff>
    </xdr:from>
    <xdr:to>
      <xdr:col>3</xdr:col>
      <xdr:colOff>24464</xdr:colOff>
      <xdr:row>654</xdr:row>
      <xdr:rowOff>30480</xdr:rowOff>
    </xdr:to>
    <xdr:sp macro="" textlink="">
      <xdr:nvSpPr>
        <xdr:cNvPr id="269" name="Text Box 3">
          <a:extLst>
            <a:ext uri="{FF2B5EF4-FFF2-40B4-BE49-F238E27FC236}">
              <a16:creationId xmlns:a16="http://schemas.microsoft.com/office/drawing/2014/main" id="{00000000-0008-0000-0200-00000D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653</xdr:row>
      <xdr:rowOff>0</xdr:rowOff>
    </xdr:from>
    <xdr:to>
      <xdr:col>3</xdr:col>
      <xdr:colOff>24464</xdr:colOff>
      <xdr:row>654</xdr:row>
      <xdr:rowOff>30480</xdr:rowOff>
    </xdr:to>
    <xdr:sp macro="" textlink="">
      <xdr:nvSpPr>
        <xdr:cNvPr id="270" name="Text Box 3">
          <a:extLst>
            <a:ext uri="{FF2B5EF4-FFF2-40B4-BE49-F238E27FC236}">
              <a16:creationId xmlns:a16="http://schemas.microsoft.com/office/drawing/2014/main" id="{00000000-0008-0000-0200-00000E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653</xdr:row>
      <xdr:rowOff>0</xdr:rowOff>
    </xdr:from>
    <xdr:to>
      <xdr:col>3</xdr:col>
      <xdr:colOff>24464</xdr:colOff>
      <xdr:row>654</xdr:row>
      <xdr:rowOff>30480</xdr:rowOff>
    </xdr:to>
    <xdr:sp macro="" textlink="">
      <xdr:nvSpPr>
        <xdr:cNvPr id="271" name="Text Box 3">
          <a:extLst>
            <a:ext uri="{FF2B5EF4-FFF2-40B4-BE49-F238E27FC236}">
              <a16:creationId xmlns:a16="http://schemas.microsoft.com/office/drawing/2014/main" id="{00000000-0008-0000-0200-00000F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653</xdr:row>
      <xdr:rowOff>0</xdr:rowOff>
    </xdr:from>
    <xdr:to>
      <xdr:col>3</xdr:col>
      <xdr:colOff>24464</xdr:colOff>
      <xdr:row>654</xdr:row>
      <xdr:rowOff>30480</xdr:rowOff>
    </xdr:to>
    <xdr:sp macro="" textlink="">
      <xdr:nvSpPr>
        <xdr:cNvPr id="272" name="Text Box 3">
          <a:extLst>
            <a:ext uri="{FF2B5EF4-FFF2-40B4-BE49-F238E27FC236}">
              <a16:creationId xmlns:a16="http://schemas.microsoft.com/office/drawing/2014/main" id="{00000000-0008-0000-0200-000010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273" name="Text Box 3">
          <a:extLst>
            <a:ext uri="{FF2B5EF4-FFF2-40B4-BE49-F238E27FC236}">
              <a16:creationId xmlns:a16="http://schemas.microsoft.com/office/drawing/2014/main" id="{00000000-0008-0000-0200-000011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274" name="Text Box 3">
          <a:extLst>
            <a:ext uri="{FF2B5EF4-FFF2-40B4-BE49-F238E27FC236}">
              <a16:creationId xmlns:a16="http://schemas.microsoft.com/office/drawing/2014/main" id="{00000000-0008-0000-0200-000012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275" name="Text Box 3">
          <a:extLst>
            <a:ext uri="{FF2B5EF4-FFF2-40B4-BE49-F238E27FC236}">
              <a16:creationId xmlns:a16="http://schemas.microsoft.com/office/drawing/2014/main" id="{00000000-0008-0000-0200-000013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276" name="Text Box 3">
          <a:extLst>
            <a:ext uri="{FF2B5EF4-FFF2-40B4-BE49-F238E27FC236}">
              <a16:creationId xmlns:a16="http://schemas.microsoft.com/office/drawing/2014/main" id="{00000000-0008-0000-0200-000014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653</xdr:row>
      <xdr:rowOff>0</xdr:rowOff>
    </xdr:from>
    <xdr:to>
      <xdr:col>3</xdr:col>
      <xdr:colOff>24464</xdr:colOff>
      <xdr:row>654</xdr:row>
      <xdr:rowOff>30480</xdr:rowOff>
    </xdr:to>
    <xdr:sp macro="" textlink="">
      <xdr:nvSpPr>
        <xdr:cNvPr id="277" name="Text Box 3">
          <a:extLst>
            <a:ext uri="{FF2B5EF4-FFF2-40B4-BE49-F238E27FC236}">
              <a16:creationId xmlns:a16="http://schemas.microsoft.com/office/drawing/2014/main" id="{00000000-0008-0000-0200-000015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653</xdr:row>
      <xdr:rowOff>0</xdr:rowOff>
    </xdr:from>
    <xdr:to>
      <xdr:col>3</xdr:col>
      <xdr:colOff>24464</xdr:colOff>
      <xdr:row>654</xdr:row>
      <xdr:rowOff>30480</xdr:rowOff>
    </xdr:to>
    <xdr:sp macro="" textlink="">
      <xdr:nvSpPr>
        <xdr:cNvPr id="278" name="Text Box 3">
          <a:extLst>
            <a:ext uri="{FF2B5EF4-FFF2-40B4-BE49-F238E27FC236}">
              <a16:creationId xmlns:a16="http://schemas.microsoft.com/office/drawing/2014/main" id="{00000000-0008-0000-0200-000016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653</xdr:row>
      <xdr:rowOff>0</xdr:rowOff>
    </xdr:from>
    <xdr:to>
      <xdr:col>3</xdr:col>
      <xdr:colOff>24464</xdr:colOff>
      <xdr:row>654</xdr:row>
      <xdr:rowOff>30480</xdr:rowOff>
    </xdr:to>
    <xdr:sp macro="" textlink="">
      <xdr:nvSpPr>
        <xdr:cNvPr id="279" name="Text Box 3">
          <a:extLst>
            <a:ext uri="{FF2B5EF4-FFF2-40B4-BE49-F238E27FC236}">
              <a16:creationId xmlns:a16="http://schemas.microsoft.com/office/drawing/2014/main" id="{00000000-0008-0000-0200-000017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653</xdr:row>
      <xdr:rowOff>0</xdr:rowOff>
    </xdr:from>
    <xdr:to>
      <xdr:col>3</xdr:col>
      <xdr:colOff>24464</xdr:colOff>
      <xdr:row>654</xdr:row>
      <xdr:rowOff>30480</xdr:rowOff>
    </xdr:to>
    <xdr:sp macro="" textlink="">
      <xdr:nvSpPr>
        <xdr:cNvPr id="280" name="Text Box 3">
          <a:extLst>
            <a:ext uri="{FF2B5EF4-FFF2-40B4-BE49-F238E27FC236}">
              <a16:creationId xmlns:a16="http://schemas.microsoft.com/office/drawing/2014/main" id="{00000000-0008-0000-0200-000018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281" name="Text Box 3">
          <a:extLst>
            <a:ext uri="{FF2B5EF4-FFF2-40B4-BE49-F238E27FC236}">
              <a16:creationId xmlns:a16="http://schemas.microsoft.com/office/drawing/2014/main" id="{00000000-0008-0000-0200-000019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282" name="Text Box 3">
          <a:extLst>
            <a:ext uri="{FF2B5EF4-FFF2-40B4-BE49-F238E27FC236}">
              <a16:creationId xmlns:a16="http://schemas.microsoft.com/office/drawing/2014/main" id="{00000000-0008-0000-0200-00001A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283" name="Text Box 3">
          <a:extLst>
            <a:ext uri="{FF2B5EF4-FFF2-40B4-BE49-F238E27FC236}">
              <a16:creationId xmlns:a16="http://schemas.microsoft.com/office/drawing/2014/main" id="{00000000-0008-0000-0200-00001B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284" name="Text Box 3">
          <a:extLst>
            <a:ext uri="{FF2B5EF4-FFF2-40B4-BE49-F238E27FC236}">
              <a16:creationId xmlns:a16="http://schemas.microsoft.com/office/drawing/2014/main" id="{00000000-0008-0000-0200-00001C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653</xdr:row>
      <xdr:rowOff>0</xdr:rowOff>
    </xdr:from>
    <xdr:to>
      <xdr:col>3</xdr:col>
      <xdr:colOff>24464</xdr:colOff>
      <xdr:row>654</xdr:row>
      <xdr:rowOff>30480</xdr:rowOff>
    </xdr:to>
    <xdr:sp macro="" textlink="">
      <xdr:nvSpPr>
        <xdr:cNvPr id="285" name="Text Box 3">
          <a:extLst>
            <a:ext uri="{FF2B5EF4-FFF2-40B4-BE49-F238E27FC236}">
              <a16:creationId xmlns:a16="http://schemas.microsoft.com/office/drawing/2014/main" id="{00000000-0008-0000-0200-00001D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653</xdr:row>
      <xdr:rowOff>0</xdr:rowOff>
    </xdr:from>
    <xdr:to>
      <xdr:col>3</xdr:col>
      <xdr:colOff>24464</xdr:colOff>
      <xdr:row>654</xdr:row>
      <xdr:rowOff>30480</xdr:rowOff>
    </xdr:to>
    <xdr:sp macro="" textlink="">
      <xdr:nvSpPr>
        <xdr:cNvPr id="286" name="Text Box 3">
          <a:extLst>
            <a:ext uri="{FF2B5EF4-FFF2-40B4-BE49-F238E27FC236}">
              <a16:creationId xmlns:a16="http://schemas.microsoft.com/office/drawing/2014/main" id="{00000000-0008-0000-0200-00001E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287" name="Text Box 3">
          <a:extLst>
            <a:ext uri="{FF2B5EF4-FFF2-40B4-BE49-F238E27FC236}">
              <a16:creationId xmlns:a16="http://schemas.microsoft.com/office/drawing/2014/main" id="{00000000-0008-0000-0200-00001F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288" name="Text Box 3">
          <a:extLst>
            <a:ext uri="{FF2B5EF4-FFF2-40B4-BE49-F238E27FC236}">
              <a16:creationId xmlns:a16="http://schemas.microsoft.com/office/drawing/2014/main" id="{00000000-0008-0000-0200-000020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289" name="Text Box 3">
          <a:extLst>
            <a:ext uri="{FF2B5EF4-FFF2-40B4-BE49-F238E27FC236}">
              <a16:creationId xmlns:a16="http://schemas.microsoft.com/office/drawing/2014/main" id="{00000000-0008-0000-0200-000021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290" name="Text Box 3">
          <a:extLst>
            <a:ext uri="{FF2B5EF4-FFF2-40B4-BE49-F238E27FC236}">
              <a16:creationId xmlns:a16="http://schemas.microsoft.com/office/drawing/2014/main" id="{00000000-0008-0000-0200-000022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653</xdr:row>
      <xdr:rowOff>0</xdr:rowOff>
    </xdr:from>
    <xdr:to>
      <xdr:col>3</xdr:col>
      <xdr:colOff>24464</xdr:colOff>
      <xdr:row>654</xdr:row>
      <xdr:rowOff>30480</xdr:rowOff>
    </xdr:to>
    <xdr:sp macro="" textlink="">
      <xdr:nvSpPr>
        <xdr:cNvPr id="291" name="Text Box 3">
          <a:extLst>
            <a:ext uri="{FF2B5EF4-FFF2-40B4-BE49-F238E27FC236}">
              <a16:creationId xmlns:a16="http://schemas.microsoft.com/office/drawing/2014/main" id="{00000000-0008-0000-0200-000023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653</xdr:row>
      <xdr:rowOff>0</xdr:rowOff>
    </xdr:from>
    <xdr:to>
      <xdr:col>3</xdr:col>
      <xdr:colOff>24464</xdr:colOff>
      <xdr:row>654</xdr:row>
      <xdr:rowOff>30480</xdr:rowOff>
    </xdr:to>
    <xdr:sp macro="" textlink="">
      <xdr:nvSpPr>
        <xdr:cNvPr id="292" name="Text Box 3">
          <a:extLst>
            <a:ext uri="{FF2B5EF4-FFF2-40B4-BE49-F238E27FC236}">
              <a16:creationId xmlns:a16="http://schemas.microsoft.com/office/drawing/2014/main" id="{00000000-0008-0000-0200-000024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293" name="Text Box 3">
          <a:extLst>
            <a:ext uri="{FF2B5EF4-FFF2-40B4-BE49-F238E27FC236}">
              <a16:creationId xmlns:a16="http://schemas.microsoft.com/office/drawing/2014/main" id="{00000000-0008-0000-0200-000025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294" name="Text Box 3">
          <a:extLst>
            <a:ext uri="{FF2B5EF4-FFF2-40B4-BE49-F238E27FC236}">
              <a16:creationId xmlns:a16="http://schemas.microsoft.com/office/drawing/2014/main" id="{00000000-0008-0000-0200-000026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295" name="Text Box 3">
          <a:extLst>
            <a:ext uri="{FF2B5EF4-FFF2-40B4-BE49-F238E27FC236}">
              <a16:creationId xmlns:a16="http://schemas.microsoft.com/office/drawing/2014/main" id="{00000000-0008-0000-0200-000027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296" name="Text Box 3">
          <a:extLst>
            <a:ext uri="{FF2B5EF4-FFF2-40B4-BE49-F238E27FC236}">
              <a16:creationId xmlns:a16="http://schemas.microsoft.com/office/drawing/2014/main" id="{00000000-0008-0000-0200-000028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653</xdr:row>
      <xdr:rowOff>0</xdr:rowOff>
    </xdr:from>
    <xdr:to>
      <xdr:col>3</xdr:col>
      <xdr:colOff>24464</xdr:colOff>
      <xdr:row>654</xdr:row>
      <xdr:rowOff>30480</xdr:rowOff>
    </xdr:to>
    <xdr:sp macro="" textlink="">
      <xdr:nvSpPr>
        <xdr:cNvPr id="297" name="Text Box 3">
          <a:extLst>
            <a:ext uri="{FF2B5EF4-FFF2-40B4-BE49-F238E27FC236}">
              <a16:creationId xmlns:a16="http://schemas.microsoft.com/office/drawing/2014/main" id="{00000000-0008-0000-0200-000029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653</xdr:row>
      <xdr:rowOff>0</xdr:rowOff>
    </xdr:from>
    <xdr:to>
      <xdr:col>3</xdr:col>
      <xdr:colOff>24464</xdr:colOff>
      <xdr:row>654</xdr:row>
      <xdr:rowOff>30480</xdr:rowOff>
    </xdr:to>
    <xdr:sp macro="" textlink="">
      <xdr:nvSpPr>
        <xdr:cNvPr id="298" name="Text Box 3">
          <a:extLst>
            <a:ext uri="{FF2B5EF4-FFF2-40B4-BE49-F238E27FC236}">
              <a16:creationId xmlns:a16="http://schemas.microsoft.com/office/drawing/2014/main" id="{00000000-0008-0000-0200-00002A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653</xdr:row>
      <xdr:rowOff>0</xdr:rowOff>
    </xdr:from>
    <xdr:to>
      <xdr:col>3</xdr:col>
      <xdr:colOff>24464</xdr:colOff>
      <xdr:row>654</xdr:row>
      <xdr:rowOff>30480</xdr:rowOff>
    </xdr:to>
    <xdr:sp macro="" textlink="">
      <xdr:nvSpPr>
        <xdr:cNvPr id="299" name="Text Box 3">
          <a:extLst>
            <a:ext uri="{FF2B5EF4-FFF2-40B4-BE49-F238E27FC236}">
              <a16:creationId xmlns:a16="http://schemas.microsoft.com/office/drawing/2014/main" id="{00000000-0008-0000-0200-00002B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653</xdr:row>
      <xdr:rowOff>0</xdr:rowOff>
    </xdr:from>
    <xdr:to>
      <xdr:col>3</xdr:col>
      <xdr:colOff>24464</xdr:colOff>
      <xdr:row>654</xdr:row>
      <xdr:rowOff>30480</xdr:rowOff>
    </xdr:to>
    <xdr:sp macro="" textlink="">
      <xdr:nvSpPr>
        <xdr:cNvPr id="300" name="Text Box 3">
          <a:extLst>
            <a:ext uri="{FF2B5EF4-FFF2-40B4-BE49-F238E27FC236}">
              <a16:creationId xmlns:a16="http://schemas.microsoft.com/office/drawing/2014/main" id="{00000000-0008-0000-0200-00002C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301" name="Text Box 3">
          <a:extLst>
            <a:ext uri="{FF2B5EF4-FFF2-40B4-BE49-F238E27FC236}">
              <a16:creationId xmlns:a16="http://schemas.microsoft.com/office/drawing/2014/main" id="{00000000-0008-0000-0200-00002D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302" name="Text Box 3">
          <a:extLst>
            <a:ext uri="{FF2B5EF4-FFF2-40B4-BE49-F238E27FC236}">
              <a16:creationId xmlns:a16="http://schemas.microsoft.com/office/drawing/2014/main" id="{00000000-0008-0000-0200-00002E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303" name="Text Box 3">
          <a:extLst>
            <a:ext uri="{FF2B5EF4-FFF2-40B4-BE49-F238E27FC236}">
              <a16:creationId xmlns:a16="http://schemas.microsoft.com/office/drawing/2014/main" id="{00000000-0008-0000-0200-00002F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304" name="Text Box 3">
          <a:extLst>
            <a:ext uri="{FF2B5EF4-FFF2-40B4-BE49-F238E27FC236}">
              <a16:creationId xmlns:a16="http://schemas.microsoft.com/office/drawing/2014/main" id="{00000000-0008-0000-0200-000030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653</xdr:row>
      <xdr:rowOff>0</xdr:rowOff>
    </xdr:from>
    <xdr:to>
      <xdr:col>3</xdr:col>
      <xdr:colOff>24464</xdr:colOff>
      <xdr:row>654</xdr:row>
      <xdr:rowOff>30480</xdr:rowOff>
    </xdr:to>
    <xdr:sp macro="" textlink="">
      <xdr:nvSpPr>
        <xdr:cNvPr id="305" name="Text Box 3">
          <a:extLst>
            <a:ext uri="{FF2B5EF4-FFF2-40B4-BE49-F238E27FC236}">
              <a16:creationId xmlns:a16="http://schemas.microsoft.com/office/drawing/2014/main" id="{00000000-0008-0000-0200-000031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653</xdr:row>
      <xdr:rowOff>0</xdr:rowOff>
    </xdr:from>
    <xdr:to>
      <xdr:col>3</xdr:col>
      <xdr:colOff>24464</xdr:colOff>
      <xdr:row>654</xdr:row>
      <xdr:rowOff>30480</xdr:rowOff>
    </xdr:to>
    <xdr:sp macro="" textlink="">
      <xdr:nvSpPr>
        <xdr:cNvPr id="306" name="Text Box 3">
          <a:extLst>
            <a:ext uri="{FF2B5EF4-FFF2-40B4-BE49-F238E27FC236}">
              <a16:creationId xmlns:a16="http://schemas.microsoft.com/office/drawing/2014/main" id="{00000000-0008-0000-0200-000032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653</xdr:row>
      <xdr:rowOff>0</xdr:rowOff>
    </xdr:from>
    <xdr:to>
      <xdr:col>3</xdr:col>
      <xdr:colOff>24464</xdr:colOff>
      <xdr:row>654</xdr:row>
      <xdr:rowOff>30480</xdr:rowOff>
    </xdr:to>
    <xdr:sp macro="" textlink="">
      <xdr:nvSpPr>
        <xdr:cNvPr id="307" name="Text Box 3">
          <a:extLst>
            <a:ext uri="{FF2B5EF4-FFF2-40B4-BE49-F238E27FC236}">
              <a16:creationId xmlns:a16="http://schemas.microsoft.com/office/drawing/2014/main" id="{00000000-0008-0000-0200-000033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653</xdr:row>
      <xdr:rowOff>0</xdr:rowOff>
    </xdr:from>
    <xdr:to>
      <xdr:col>3</xdr:col>
      <xdr:colOff>24464</xdr:colOff>
      <xdr:row>654</xdr:row>
      <xdr:rowOff>30480</xdr:rowOff>
    </xdr:to>
    <xdr:sp macro="" textlink="">
      <xdr:nvSpPr>
        <xdr:cNvPr id="308" name="Text Box 3">
          <a:extLst>
            <a:ext uri="{FF2B5EF4-FFF2-40B4-BE49-F238E27FC236}">
              <a16:creationId xmlns:a16="http://schemas.microsoft.com/office/drawing/2014/main" id="{00000000-0008-0000-0200-000034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309" name="Text Box 3">
          <a:extLst>
            <a:ext uri="{FF2B5EF4-FFF2-40B4-BE49-F238E27FC236}">
              <a16:creationId xmlns:a16="http://schemas.microsoft.com/office/drawing/2014/main" id="{00000000-0008-0000-0200-000035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310" name="Text Box 3">
          <a:extLst>
            <a:ext uri="{FF2B5EF4-FFF2-40B4-BE49-F238E27FC236}">
              <a16:creationId xmlns:a16="http://schemas.microsoft.com/office/drawing/2014/main" id="{00000000-0008-0000-0200-000036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311" name="Text Box 3">
          <a:extLst>
            <a:ext uri="{FF2B5EF4-FFF2-40B4-BE49-F238E27FC236}">
              <a16:creationId xmlns:a16="http://schemas.microsoft.com/office/drawing/2014/main" id="{00000000-0008-0000-0200-000037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312" name="Text Box 3">
          <a:extLst>
            <a:ext uri="{FF2B5EF4-FFF2-40B4-BE49-F238E27FC236}">
              <a16:creationId xmlns:a16="http://schemas.microsoft.com/office/drawing/2014/main" id="{00000000-0008-0000-0200-000038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653</xdr:row>
      <xdr:rowOff>0</xdr:rowOff>
    </xdr:from>
    <xdr:to>
      <xdr:col>3</xdr:col>
      <xdr:colOff>24464</xdr:colOff>
      <xdr:row>654</xdr:row>
      <xdr:rowOff>30480</xdr:rowOff>
    </xdr:to>
    <xdr:sp macro="" textlink="">
      <xdr:nvSpPr>
        <xdr:cNvPr id="313" name="Text Box 3">
          <a:extLst>
            <a:ext uri="{FF2B5EF4-FFF2-40B4-BE49-F238E27FC236}">
              <a16:creationId xmlns:a16="http://schemas.microsoft.com/office/drawing/2014/main" id="{00000000-0008-0000-0200-000039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653</xdr:row>
      <xdr:rowOff>0</xdr:rowOff>
    </xdr:from>
    <xdr:to>
      <xdr:col>3</xdr:col>
      <xdr:colOff>24464</xdr:colOff>
      <xdr:row>654</xdr:row>
      <xdr:rowOff>30480</xdr:rowOff>
    </xdr:to>
    <xdr:sp macro="" textlink="">
      <xdr:nvSpPr>
        <xdr:cNvPr id="314" name="Text Box 3">
          <a:extLst>
            <a:ext uri="{FF2B5EF4-FFF2-40B4-BE49-F238E27FC236}">
              <a16:creationId xmlns:a16="http://schemas.microsoft.com/office/drawing/2014/main" id="{00000000-0008-0000-0200-00003A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653</xdr:row>
      <xdr:rowOff>0</xdr:rowOff>
    </xdr:from>
    <xdr:to>
      <xdr:col>3</xdr:col>
      <xdr:colOff>24464</xdr:colOff>
      <xdr:row>654</xdr:row>
      <xdr:rowOff>30480</xdr:rowOff>
    </xdr:to>
    <xdr:sp macro="" textlink="">
      <xdr:nvSpPr>
        <xdr:cNvPr id="315" name="Text Box 3">
          <a:extLst>
            <a:ext uri="{FF2B5EF4-FFF2-40B4-BE49-F238E27FC236}">
              <a16:creationId xmlns:a16="http://schemas.microsoft.com/office/drawing/2014/main" id="{00000000-0008-0000-0200-00003B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316" name="Text Box 3">
          <a:extLst>
            <a:ext uri="{FF2B5EF4-FFF2-40B4-BE49-F238E27FC236}">
              <a16:creationId xmlns:a16="http://schemas.microsoft.com/office/drawing/2014/main" id="{00000000-0008-0000-0200-00003C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317" name="Text Box 3">
          <a:extLst>
            <a:ext uri="{FF2B5EF4-FFF2-40B4-BE49-F238E27FC236}">
              <a16:creationId xmlns:a16="http://schemas.microsoft.com/office/drawing/2014/main" id="{00000000-0008-0000-0200-00003D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318" name="Text Box 3">
          <a:extLst>
            <a:ext uri="{FF2B5EF4-FFF2-40B4-BE49-F238E27FC236}">
              <a16:creationId xmlns:a16="http://schemas.microsoft.com/office/drawing/2014/main" id="{00000000-0008-0000-0200-00003E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319" name="Text Box 3">
          <a:extLst>
            <a:ext uri="{FF2B5EF4-FFF2-40B4-BE49-F238E27FC236}">
              <a16:creationId xmlns:a16="http://schemas.microsoft.com/office/drawing/2014/main" id="{00000000-0008-0000-0200-00003F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653</xdr:row>
      <xdr:rowOff>0</xdr:rowOff>
    </xdr:from>
    <xdr:to>
      <xdr:col>3</xdr:col>
      <xdr:colOff>24464</xdr:colOff>
      <xdr:row>654</xdr:row>
      <xdr:rowOff>30480</xdr:rowOff>
    </xdr:to>
    <xdr:sp macro="" textlink="">
      <xdr:nvSpPr>
        <xdr:cNvPr id="320" name="Text Box 3">
          <a:extLst>
            <a:ext uri="{FF2B5EF4-FFF2-40B4-BE49-F238E27FC236}">
              <a16:creationId xmlns:a16="http://schemas.microsoft.com/office/drawing/2014/main" id="{00000000-0008-0000-0200-000040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653</xdr:row>
      <xdr:rowOff>0</xdr:rowOff>
    </xdr:from>
    <xdr:to>
      <xdr:col>3</xdr:col>
      <xdr:colOff>24464</xdr:colOff>
      <xdr:row>654</xdr:row>
      <xdr:rowOff>30480</xdr:rowOff>
    </xdr:to>
    <xdr:sp macro="" textlink="">
      <xdr:nvSpPr>
        <xdr:cNvPr id="321" name="Text Box 3">
          <a:extLst>
            <a:ext uri="{FF2B5EF4-FFF2-40B4-BE49-F238E27FC236}">
              <a16:creationId xmlns:a16="http://schemas.microsoft.com/office/drawing/2014/main" id="{00000000-0008-0000-0200-000041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322" name="Text Box 3">
          <a:extLst>
            <a:ext uri="{FF2B5EF4-FFF2-40B4-BE49-F238E27FC236}">
              <a16:creationId xmlns:a16="http://schemas.microsoft.com/office/drawing/2014/main" id="{00000000-0008-0000-0200-000042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323" name="Text Box 3">
          <a:extLst>
            <a:ext uri="{FF2B5EF4-FFF2-40B4-BE49-F238E27FC236}">
              <a16:creationId xmlns:a16="http://schemas.microsoft.com/office/drawing/2014/main" id="{00000000-0008-0000-0200-000043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324" name="Text Box 3">
          <a:extLst>
            <a:ext uri="{FF2B5EF4-FFF2-40B4-BE49-F238E27FC236}">
              <a16:creationId xmlns:a16="http://schemas.microsoft.com/office/drawing/2014/main" id="{00000000-0008-0000-0200-000044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325" name="Text Box 3">
          <a:extLst>
            <a:ext uri="{FF2B5EF4-FFF2-40B4-BE49-F238E27FC236}">
              <a16:creationId xmlns:a16="http://schemas.microsoft.com/office/drawing/2014/main" id="{00000000-0008-0000-0200-000045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653</xdr:row>
      <xdr:rowOff>0</xdr:rowOff>
    </xdr:from>
    <xdr:to>
      <xdr:col>3</xdr:col>
      <xdr:colOff>24464</xdr:colOff>
      <xdr:row>654</xdr:row>
      <xdr:rowOff>30480</xdr:rowOff>
    </xdr:to>
    <xdr:sp macro="" textlink="">
      <xdr:nvSpPr>
        <xdr:cNvPr id="326" name="Text Box 3">
          <a:extLst>
            <a:ext uri="{FF2B5EF4-FFF2-40B4-BE49-F238E27FC236}">
              <a16:creationId xmlns:a16="http://schemas.microsoft.com/office/drawing/2014/main" id="{00000000-0008-0000-0200-000046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653</xdr:row>
      <xdr:rowOff>0</xdr:rowOff>
    </xdr:from>
    <xdr:to>
      <xdr:col>3</xdr:col>
      <xdr:colOff>24464</xdr:colOff>
      <xdr:row>654</xdr:row>
      <xdr:rowOff>30480</xdr:rowOff>
    </xdr:to>
    <xdr:sp macro="" textlink="">
      <xdr:nvSpPr>
        <xdr:cNvPr id="327" name="Text Box 3">
          <a:extLst>
            <a:ext uri="{FF2B5EF4-FFF2-40B4-BE49-F238E27FC236}">
              <a16:creationId xmlns:a16="http://schemas.microsoft.com/office/drawing/2014/main" id="{00000000-0008-0000-0200-000047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328" name="Text Box 3">
          <a:extLst>
            <a:ext uri="{FF2B5EF4-FFF2-40B4-BE49-F238E27FC236}">
              <a16:creationId xmlns:a16="http://schemas.microsoft.com/office/drawing/2014/main" id="{00000000-0008-0000-0200-000048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329" name="Text Box 3">
          <a:extLst>
            <a:ext uri="{FF2B5EF4-FFF2-40B4-BE49-F238E27FC236}">
              <a16:creationId xmlns:a16="http://schemas.microsoft.com/office/drawing/2014/main" id="{00000000-0008-0000-0200-000049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330" name="Text Box 3">
          <a:extLst>
            <a:ext uri="{FF2B5EF4-FFF2-40B4-BE49-F238E27FC236}">
              <a16:creationId xmlns:a16="http://schemas.microsoft.com/office/drawing/2014/main" id="{00000000-0008-0000-0200-00004A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331" name="Text Box 3">
          <a:extLst>
            <a:ext uri="{FF2B5EF4-FFF2-40B4-BE49-F238E27FC236}">
              <a16:creationId xmlns:a16="http://schemas.microsoft.com/office/drawing/2014/main" id="{00000000-0008-0000-0200-00004B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653</xdr:row>
      <xdr:rowOff>0</xdr:rowOff>
    </xdr:from>
    <xdr:to>
      <xdr:col>3</xdr:col>
      <xdr:colOff>24464</xdr:colOff>
      <xdr:row>654</xdr:row>
      <xdr:rowOff>30480</xdr:rowOff>
    </xdr:to>
    <xdr:sp macro="" textlink="">
      <xdr:nvSpPr>
        <xdr:cNvPr id="332" name="Text Box 3">
          <a:extLst>
            <a:ext uri="{FF2B5EF4-FFF2-40B4-BE49-F238E27FC236}">
              <a16:creationId xmlns:a16="http://schemas.microsoft.com/office/drawing/2014/main" id="{00000000-0008-0000-0200-00004C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653</xdr:row>
      <xdr:rowOff>0</xdr:rowOff>
    </xdr:from>
    <xdr:to>
      <xdr:col>3</xdr:col>
      <xdr:colOff>24464</xdr:colOff>
      <xdr:row>654</xdr:row>
      <xdr:rowOff>30480</xdr:rowOff>
    </xdr:to>
    <xdr:sp macro="" textlink="">
      <xdr:nvSpPr>
        <xdr:cNvPr id="333" name="Text Box 3">
          <a:extLst>
            <a:ext uri="{FF2B5EF4-FFF2-40B4-BE49-F238E27FC236}">
              <a16:creationId xmlns:a16="http://schemas.microsoft.com/office/drawing/2014/main" id="{00000000-0008-0000-0200-00004D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334" name="Text Box 3">
          <a:extLst>
            <a:ext uri="{FF2B5EF4-FFF2-40B4-BE49-F238E27FC236}">
              <a16:creationId xmlns:a16="http://schemas.microsoft.com/office/drawing/2014/main" id="{00000000-0008-0000-0200-00004E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335" name="Text Box 3">
          <a:extLst>
            <a:ext uri="{FF2B5EF4-FFF2-40B4-BE49-F238E27FC236}">
              <a16:creationId xmlns:a16="http://schemas.microsoft.com/office/drawing/2014/main" id="{00000000-0008-0000-0200-00004F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336" name="Text Box 3">
          <a:extLst>
            <a:ext uri="{FF2B5EF4-FFF2-40B4-BE49-F238E27FC236}">
              <a16:creationId xmlns:a16="http://schemas.microsoft.com/office/drawing/2014/main" id="{00000000-0008-0000-0200-000050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337" name="Text Box 3">
          <a:extLst>
            <a:ext uri="{FF2B5EF4-FFF2-40B4-BE49-F238E27FC236}">
              <a16:creationId xmlns:a16="http://schemas.microsoft.com/office/drawing/2014/main" id="{00000000-0008-0000-0200-000051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653</xdr:row>
      <xdr:rowOff>0</xdr:rowOff>
    </xdr:from>
    <xdr:to>
      <xdr:col>3</xdr:col>
      <xdr:colOff>24464</xdr:colOff>
      <xdr:row>654</xdr:row>
      <xdr:rowOff>30480</xdr:rowOff>
    </xdr:to>
    <xdr:sp macro="" textlink="">
      <xdr:nvSpPr>
        <xdr:cNvPr id="338" name="Text Box 3">
          <a:extLst>
            <a:ext uri="{FF2B5EF4-FFF2-40B4-BE49-F238E27FC236}">
              <a16:creationId xmlns:a16="http://schemas.microsoft.com/office/drawing/2014/main" id="{00000000-0008-0000-0200-000052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653</xdr:row>
      <xdr:rowOff>0</xdr:rowOff>
    </xdr:from>
    <xdr:to>
      <xdr:col>3</xdr:col>
      <xdr:colOff>24464</xdr:colOff>
      <xdr:row>654</xdr:row>
      <xdr:rowOff>30480</xdr:rowOff>
    </xdr:to>
    <xdr:sp macro="" textlink="">
      <xdr:nvSpPr>
        <xdr:cNvPr id="339" name="Text Box 3">
          <a:extLst>
            <a:ext uri="{FF2B5EF4-FFF2-40B4-BE49-F238E27FC236}">
              <a16:creationId xmlns:a16="http://schemas.microsoft.com/office/drawing/2014/main" id="{00000000-0008-0000-0200-000053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653</xdr:row>
      <xdr:rowOff>0</xdr:rowOff>
    </xdr:from>
    <xdr:to>
      <xdr:col>3</xdr:col>
      <xdr:colOff>24464</xdr:colOff>
      <xdr:row>654</xdr:row>
      <xdr:rowOff>30480</xdr:rowOff>
    </xdr:to>
    <xdr:sp macro="" textlink="">
      <xdr:nvSpPr>
        <xdr:cNvPr id="340" name="Text Box 3">
          <a:extLst>
            <a:ext uri="{FF2B5EF4-FFF2-40B4-BE49-F238E27FC236}">
              <a16:creationId xmlns:a16="http://schemas.microsoft.com/office/drawing/2014/main" id="{00000000-0008-0000-0200-000054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653</xdr:row>
      <xdr:rowOff>0</xdr:rowOff>
    </xdr:from>
    <xdr:to>
      <xdr:col>3</xdr:col>
      <xdr:colOff>24464</xdr:colOff>
      <xdr:row>654</xdr:row>
      <xdr:rowOff>30480</xdr:rowOff>
    </xdr:to>
    <xdr:sp macro="" textlink="">
      <xdr:nvSpPr>
        <xdr:cNvPr id="341" name="Text Box 3">
          <a:extLst>
            <a:ext uri="{FF2B5EF4-FFF2-40B4-BE49-F238E27FC236}">
              <a16:creationId xmlns:a16="http://schemas.microsoft.com/office/drawing/2014/main" id="{00000000-0008-0000-0200-000055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653</xdr:row>
      <xdr:rowOff>0</xdr:rowOff>
    </xdr:from>
    <xdr:to>
      <xdr:col>3</xdr:col>
      <xdr:colOff>24464</xdr:colOff>
      <xdr:row>654</xdr:row>
      <xdr:rowOff>30480</xdr:rowOff>
    </xdr:to>
    <xdr:sp macro="" textlink="">
      <xdr:nvSpPr>
        <xdr:cNvPr id="342" name="Text Box 3">
          <a:extLst>
            <a:ext uri="{FF2B5EF4-FFF2-40B4-BE49-F238E27FC236}">
              <a16:creationId xmlns:a16="http://schemas.microsoft.com/office/drawing/2014/main" id="{00000000-0008-0000-0200-000056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653</xdr:row>
      <xdr:rowOff>0</xdr:rowOff>
    </xdr:from>
    <xdr:to>
      <xdr:col>3</xdr:col>
      <xdr:colOff>24464</xdr:colOff>
      <xdr:row>654</xdr:row>
      <xdr:rowOff>30480</xdr:rowOff>
    </xdr:to>
    <xdr:sp macro="" textlink="">
      <xdr:nvSpPr>
        <xdr:cNvPr id="343" name="Text Box 3">
          <a:extLst>
            <a:ext uri="{FF2B5EF4-FFF2-40B4-BE49-F238E27FC236}">
              <a16:creationId xmlns:a16="http://schemas.microsoft.com/office/drawing/2014/main" id="{00000000-0008-0000-0200-000057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344" name="Text Box 3">
          <a:extLst>
            <a:ext uri="{FF2B5EF4-FFF2-40B4-BE49-F238E27FC236}">
              <a16:creationId xmlns:a16="http://schemas.microsoft.com/office/drawing/2014/main" id="{00000000-0008-0000-0200-000058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345" name="Text Box 3">
          <a:extLst>
            <a:ext uri="{FF2B5EF4-FFF2-40B4-BE49-F238E27FC236}">
              <a16:creationId xmlns:a16="http://schemas.microsoft.com/office/drawing/2014/main" id="{00000000-0008-0000-0200-000059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346" name="Text Box 3">
          <a:extLst>
            <a:ext uri="{FF2B5EF4-FFF2-40B4-BE49-F238E27FC236}">
              <a16:creationId xmlns:a16="http://schemas.microsoft.com/office/drawing/2014/main" id="{00000000-0008-0000-0200-00005A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653</xdr:row>
      <xdr:rowOff>0</xdr:rowOff>
    </xdr:from>
    <xdr:to>
      <xdr:col>3</xdr:col>
      <xdr:colOff>24464</xdr:colOff>
      <xdr:row>654</xdr:row>
      <xdr:rowOff>68580</xdr:rowOff>
    </xdr:to>
    <xdr:sp macro="" textlink="">
      <xdr:nvSpPr>
        <xdr:cNvPr id="347" name="Text Box 3">
          <a:extLst>
            <a:ext uri="{FF2B5EF4-FFF2-40B4-BE49-F238E27FC236}">
              <a16:creationId xmlns:a16="http://schemas.microsoft.com/office/drawing/2014/main" id="{00000000-0008-0000-0200-00005B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653</xdr:row>
      <xdr:rowOff>0</xdr:rowOff>
    </xdr:from>
    <xdr:to>
      <xdr:col>3</xdr:col>
      <xdr:colOff>24464</xdr:colOff>
      <xdr:row>654</xdr:row>
      <xdr:rowOff>30480</xdr:rowOff>
    </xdr:to>
    <xdr:sp macro="" textlink="">
      <xdr:nvSpPr>
        <xdr:cNvPr id="348" name="Text Box 3">
          <a:extLst>
            <a:ext uri="{FF2B5EF4-FFF2-40B4-BE49-F238E27FC236}">
              <a16:creationId xmlns:a16="http://schemas.microsoft.com/office/drawing/2014/main" id="{00000000-0008-0000-0200-00005C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653</xdr:row>
      <xdr:rowOff>0</xdr:rowOff>
    </xdr:from>
    <xdr:to>
      <xdr:col>3</xdr:col>
      <xdr:colOff>24464</xdr:colOff>
      <xdr:row>654</xdr:row>
      <xdr:rowOff>30480</xdr:rowOff>
    </xdr:to>
    <xdr:sp macro="" textlink="">
      <xdr:nvSpPr>
        <xdr:cNvPr id="349" name="Text Box 3">
          <a:extLst>
            <a:ext uri="{FF2B5EF4-FFF2-40B4-BE49-F238E27FC236}">
              <a16:creationId xmlns:a16="http://schemas.microsoft.com/office/drawing/2014/main" id="{00000000-0008-0000-0200-00005D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653</xdr:row>
      <xdr:rowOff>0</xdr:rowOff>
    </xdr:from>
    <xdr:to>
      <xdr:col>5</xdr:col>
      <xdr:colOff>563880</xdr:colOff>
      <xdr:row>654</xdr:row>
      <xdr:rowOff>30480</xdr:rowOff>
    </xdr:to>
    <xdr:sp macro="" textlink="">
      <xdr:nvSpPr>
        <xdr:cNvPr id="350" name="Text Box 3">
          <a:extLst>
            <a:ext uri="{FF2B5EF4-FFF2-40B4-BE49-F238E27FC236}">
              <a16:creationId xmlns:a16="http://schemas.microsoft.com/office/drawing/2014/main" id="{00000000-0008-0000-0200-00005E010000}"/>
            </a:ext>
          </a:extLst>
        </xdr:cNvPr>
        <xdr:cNvSpPr txBox="1">
          <a:spLocks noChangeArrowheads="1"/>
        </xdr:cNvSpPr>
      </xdr:nvSpPr>
      <xdr:spPr bwMode="auto">
        <a:xfrm>
          <a:off x="7726680" y="429623220"/>
          <a:ext cx="5638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653</xdr:row>
      <xdr:rowOff>0</xdr:rowOff>
    </xdr:from>
    <xdr:to>
      <xdr:col>5</xdr:col>
      <xdr:colOff>563880</xdr:colOff>
      <xdr:row>654</xdr:row>
      <xdr:rowOff>30480</xdr:rowOff>
    </xdr:to>
    <xdr:sp macro="" textlink="">
      <xdr:nvSpPr>
        <xdr:cNvPr id="351" name="Text Box 3">
          <a:extLst>
            <a:ext uri="{FF2B5EF4-FFF2-40B4-BE49-F238E27FC236}">
              <a16:creationId xmlns:a16="http://schemas.microsoft.com/office/drawing/2014/main" id="{00000000-0008-0000-0200-00005F010000}"/>
            </a:ext>
          </a:extLst>
        </xdr:cNvPr>
        <xdr:cNvSpPr txBox="1">
          <a:spLocks noChangeArrowheads="1"/>
        </xdr:cNvSpPr>
      </xdr:nvSpPr>
      <xdr:spPr bwMode="auto">
        <a:xfrm>
          <a:off x="7726680" y="429623220"/>
          <a:ext cx="5638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653</xdr:row>
      <xdr:rowOff>0</xdr:rowOff>
    </xdr:from>
    <xdr:to>
      <xdr:col>5</xdr:col>
      <xdr:colOff>563880</xdr:colOff>
      <xdr:row>654</xdr:row>
      <xdr:rowOff>30480</xdr:rowOff>
    </xdr:to>
    <xdr:sp macro="" textlink="">
      <xdr:nvSpPr>
        <xdr:cNvPr id="352" name="Text Box 3">
          <a:extLst>
            <a:ext uri="{FF2B5EF4-FFF2-40B4-BE49-F238E27FC236}">
              <a16:creationId xmlns:a16="http://schemas.microsoft.com/office/drawing/2014/main" id="{00000000-0008-0000-0200-000060010000}"/>
            </a:ext>
          </a:extLst>
        </xdr:cNvPr>
        <xdr:cNvSpPr txBox="1">
          <a:spLocks noChangeArrowheads="1"/>
        </xdr:cNvSpPr>
      </xdr:nvSpPr>
      <xdr:spPr bwMode="auto">
        <a:xfrm>
          <a:off x="7726680" y="429623220"/>
          <a:ext cx="5638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653</xdr:row>
      <xdr:rowOff>0</xdr:rowOff>
    </xdr:from>
    <xdr:to>
      <xdr:col>5</xdr:col>
      <xdr:colOff>563880</xdr:colOff>
      <xdr:row>654</xdr:row>
      <xdr:rowOff>30480</xdr:rowOff>
    </xdr:to>
    <xdr:sp macro="" textlink="">
      <xdr:nvSpPr>
        <xdr:cNvPr id="353" name="Text Box 3">
          <a:extLst>
            <a:ext uri="{FF2B5EF4-FFF2-40B4-BE49-F238E27FC236}">
              <a16:creationId xmlns:a16="http://schemas.microsoft.com/office/drawing/2014/main" id="{00000000-0008-0000-0200-000061010000}"/>
            </a:ext>
          </a:extLst>
        </xdr:cNvPr>
        <xdr:cNvSpPr txBox="1">
          <a:spLocks noChangeArrowheads="1"/>
        </xdr:cNvSpPr>
      </xdr:nvSpPr>
      <xdr:spPr bwMode="auto">
        <a:xfrm>
          <a:off x="7726680" y="429623220"/>
          <a:ext cx="5638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653</xdr:row>
      <xdr:rowOff>0</xdr:rowOff>
    </xdr:from>
    <xdr:to>
      <xdr:col>5</xdr:col>
      <xdr:colOff>563880</xdr:colOff>
      <xdr:row>654</xdr:row>
      <xdr:rowOff>30480</xdr:rowOff>
    </xdr:to>
    <xdr:sp macro="" textlink="">
      <xdr:nvSpPr>
        <xdr:cNvPr id="354" name="Text Box 3">
          <a:extLst>
            <a:ext uri="{FF2B5EF4-FFF2-40B4-BE49-F238E27FC236}">
              <a16:creationId xmlns:a16="http://schemas.microsoft.com/office/drawing/2014/main" id="{00000000-0008-0000-0200-000062010000}"/>
            </a:ext>
          </a:extLst>
        </xdr:cNvPr>
        <xdr:cNvSpPr txBox="1">
          <a:spLocks noChangeArrowheads="1"/>
        </xdr:cNvSpPr>
      </xdr:nvSpPr>
      <xdr:spPr bwMode="auto">
        <a:xfrm>
          <a:off x="7726680" y="429623220"/>
          <a:ext cx="5638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653</xdr:row>
      <xdr:rowOff>0</xdr:rowOff>
    </xdr:from>
    <xdr:to>
      <xdr:col>5</xdr:col>
      <xdr:colOff>563880</xdr:colOff>
      <xdr:row>654</xdr:row>
      <xdr:rowOff>30480</xdr:rowOff>
    </xdr:to>
    <xdr:sp macro="" textlink="">
      <xdr:nvSpPr>
        <xdr:cNvPr id="355" name="Text Box 3">
          <a:extLst>
            <a:ext uri="{FF2B5EF4-FFF2-40B4-BE49-F238E27FC236}">
              <a16:creationId xmlns:a16="http://schemas.microsoft.com/office/drawing/2014/main" id="{00000000-0008-0000-0200-000063010000}"/>
            </a:ext>
          </a:extLst>
        </xdr:cNvPr>
        <xdr:cNvSpPr txBox="1">
          <a:spLocks noChangeArrowheads="1"/>
        </xdr:cNvSpPr>
      </xdr:nvSpPr>
      <xdr:spPr bwMode="auto">
        <a:xfrm>
          <a:off x="7726680" y="429623220"/>
          <a:ext cx="5638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653</xdr:row>
      <xdr:rowOff>0</xdr:rowOff>
    </xdr:from>
    <xdr:to>
      <xdr:col>5</xdr:col>
      <xdr:colOff>563880</xdr:colOff>
      <xdr:row>654</xdr:row>
      <xdr:rowOff>30480</xdr:rowOff>
    </xdr:to>
    <xdr:sp macro="" textlink="">
      <xdr:nvSpPr>
        <xdr:cNvPr id="356" name="Text Box 3">
          <a:extLst>
            <a:ext uri="{FF2B5EF4-FFF2-40B4-BE49-F238E27FC236}">
              <a16:creationId xmlns:a16="http://schemas.microsoft.com/office/drawing/2014/main" id="{00000000-0008-0000-0200-000064010000}"/>
            </a:ext>
          </a:extLst>
        </xdr:cNvPr>
        <xdr:cNvSpPr txBox="1">
          <a:spLocks noChangeArrowheads="1"/>
        </xdr:cNvSpPr>
      </xdr:nvSpPr>
      <xdr:spPr bwMode="auto">
        <a:xfrm>
          <a:off x="7726680" y="429623220"/>
          <a:ext cx="5638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653</xdr:row>
      <xdr:rowOff>0</xdr:rowOff>
    </xdr:from>
    <xdr:to>
      <xdr:col>5</xdr:col>
      <xdr:colOff>563880</xdr:colOff>
      <xdr:row>654</xdr:row>
      <xdr:rowOff>30480</xdr:rowOff>
    </xdr:to>
    <xdr:sp macro="" textlink="">
      <xdr:nvSpPr>
        <xdr:cNvPr id="357" name="Text Box 3">
          <a:extLst>
            <a:ext uri="{FF2B5EF4-FFF2-40B4-BE49-F238E27FC236}">
              <a16:creationId xmlns:a16="http://schemas.microsoft.com/office/drawing/2014/main" id="{00000000-0008-0000-0200-000065010000}"/>
            </a:ext>
          </a:extLst>
        </xdr:cNvPr>
        <xdr:cNvSpPr txBox="1">
          <a:spLocks noChangeArrowheads="1"/>
        </xdr:cNvSpPr>
      </xdr:nvSpPr>
      <xdr:spPr bwMode="auto">
        <a:xfrm>
          <a:off x="7726680" y="429623220"/>
          <a:ext cx="5638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653</xdr:row>
      <xdr:rowOff>0</xdr:rowOff>
    </xdr:from>
    <xdr:to>
      <xdr:col>5</xdr:col>
      <xdr:colOff>563880</xdr:colOff>
      <xdr:row>654</xdr:row>
      <xdr:rowOff>30480</xdr:rowOff>
    </xdr:to>
    <xdr:sp macro="" textlink="">
      <xdr:nvSpPr>
        <xdr:cNvPr id="358" name="Text Box 3">
          <a:extLst>
            <a:ext uri="{FF2B5EF4-FFF2-40B4-BE49-F238E27FC236}">
              <a16:creationId xmlns:a16="http://schemas.microsoft.com/office/drawing/2014/main" id="{00000000-0008-0000-0200-000066010000}"/>
            </a:ext>
          </a:extLst>
        </xdr:cNvPr>
        <xdr:cNvSpPr txBox="1">
          <a:spLocks noChangeArrowheads="1"/>
        </xdr:cNvSpPr>
      </xdr:nvSpPr>
      <xdr:spPr bwMode="auto">
        <a:xfrm>
          <a:off x="7726680" y="429623220"/>
          <a:ext cx="5638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653</xdr:row>
      <xdr:rowOff>0</xdr:rowOff>
    </xdr:from>
    <xdr:to>
      <xdr:col>5</xdr:col>
      <xdr:colOff>563880</xdr:colOff>
      <xdr:row>654</xdr:row>
      <xdr:rowOff>30480</xdr:rowOff>
    </xdr:to>
    <xdr:sp macro="" textlink="">
      <xdr:nvSpPr>
        <xdr:cNvPr id="359" name="Text Box 3">
          <a:extLst>
            <a:ext uri="{FF2B5EF4-FFF2-40B4-BE49-F238E27FC236}">
              <a16:creationId xmlns:a16="http://schemas.microsoft.com/office/drawing/2014/main" id="{00000000-0008-0000-0200-000067010000}"/>
            </a:ext>
          </a:extLst>
        </xdr:cNvPr>
        <xdr:cNvSpPr txBox="1">
          <a:spLocks noChangeArrowheads="1"/>
        </xdr:cNvSpPr>
      </xdr:nvSpPr>
      <xdr:spPr bwMode="auto">
        <a:xfrm>
          <a:off x="7726680" y="429623220"/>
          <a:ext cx="5638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653</xdr:row>
      <xdr:rowOff>0</xdr:rowOff>
    </xdr:from>
    <xdr:to>
      <xdr:col>5</xdr:col>
      <xdr:colOff>563880</xdr:colOff>
      <xdr:row>654</xdr:row>
      <xdr:rowOff>30480</xdr:rowOff>
    </xdr:to>
    <xdr:sp macro="" textlink="">
      <xdr:nvSpPr>
        <xdr:cNvPr id="360" name="Text Box 3">
          <a:extLst>
            <a:ext uri="{FF2B5EF4-FFF2-40B4-BE49-F238E27FC236}">
              <a16:creationId xmlns:a16="http://schemas.microsoft.com/office/drawing/2014/main" id="{00000000-0008-0000-0200-000068010000}"/>
            </a:ext>
          </a:extLst>
        </xdr:cNvPr>
        <xdr:cNvSpPr txBox="1">
          <a:spLocks noChangeArrowheads="1"/>
        </xdr:cNvSpPr>
      </xdr:nvSpPr>
      <xdr:spPr bwMode="auto">
        <a:xfrm>
          <a:off x="7726680" y="429623220"/>
          <a:ext cx="5638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653</xdr:row>
      <xdr:rowOff>0</xdr:rowOff>
    </xdr:from>
    <xdr:to>
      <xdr:col>5</xdr:col>
      <xdr:colOff>563880</xdr:colOff>
      <xdr:row>654</xdr:row>
      <xdr:rowOff>30480</xdr:rowOff>
    </xdr:to>
    <xdr:sp macro="" textlink="">
      <xdr:nvSpPr>
        <xdr:cNvPr id="361" name="Text Box 3">
          <a:extLst>
            <a:ext uri="{FF2B5EF4-FFF2-40B4-BE49-F238E27FC236}">
              <a16:creationId xmlns:a16="http://schemas.microsoft.com/office/drawing/2014/main" id="{00000000-0008-0000-0200-000069010000}"/>
            </a:ext>
          </a:extLst>
        </xdr:cNvPr>
        <xdr:cNvSpPr txBox="1">
          <a:spLocks noChangeArrowheads="1"/>
        </xdr:cNvSpPr>
      </xdr:nvSpPr>
      <xdr:spPr bwMode="auto">
        <a:xfrm>
          <a:off x="7726680" y="429623220"/>
          <a:ext cx="5638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659</xdr:row>
      <xdr:rowOff>0</xdr:rowOff>
    </xdr:from>
    <xdr:to>
      <xdr:col>3</xdr:col>
      <xdr:colOff>9224</xdr:colOff>
      <xdr:row>660</xdr:row>
      <xdr:rowOff>22858</xdr:rowOff>
    </xdr:to>
    <xdr:sp macro="" textlink="">
      <xdr:nvSpPr>
        <xdr:cNvPr id="363" name="Text Box 3">
          <a:extLst>
            <a:ext uri="{FF2B5EF4-FFF2-40B4-BE49-F238E27FC236}">
              <a16:creationId xmlns:a16="http://schemas.microsoft.com/office/drawing/2014/main" id="{00000000-0008-0000-0200-00006B010000}"/>
            </a:ext>
          </a:extLst>
        </xdr:cNvPr>
        <xdr:cNvSpPr txBox="1">
          <a:spLocks noChangeArrowheads="1"/>
        </xdr:cNvSpPr>
      </xdr:nvSpPr>
      <xdr:spPr bwMode="auto">
        <a:xfrm>
          <a:off x="2895600" y="433402740"/>
          <a:ext cx="1524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659</xdr:row>
      <xdr:rowOff>0</xdr:rowOff>
    </xdr:from>
    <xdr:to>
      <xdr:col>3</xdr:col>
      <xdr:colOff>9224</xdr:colOff>
      <xdr:row>660</xdr:row>
      <xdr:rowOff>22858</xdr:rowOff>
    </xdr:to>
    <xdr:sp macro="" textlink="">
      <xdr:nvSpPr>
        <xdr:cNvPr id="364" name="Text Box 3">
          <a:extLst>
            <a:ext uri="{FF2B5EF4-FFF2-40B4-BE49-F238E27FC236}">
              <a16:creationId xmlns:a16="http://schemas.microsoft.com/office/drawing/2014/main" id="{00000000-0008-0000-0200-00006C010000}"/>
            </a:ext>
          </a:extLst>
        </xdr:cNvPr>
        <xdr:cNvSpPr txBox="1">
          <a:spLocks noChangeArrowheads="1"/>
        </xdr:cNvSpPr>
      </xdr:nvSpPr>
      <xdr:spPr bwMode="auto">
        <a:xfrm>
          <a:off x="2895600" y="433402740"/>
          <a:ext cx="1524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659</xdr:row>
      <xdr:rowOff>0</xdr:rowOff>
    </xdr:from>
    <xdr:to>
      <xdr:col>3</xdr:col>
      <xdr:colOff>9224</xdr:colOff>
      <xdr:row>660</xdr:row>
      <xdr:rowOff>60958</xdr:rowOff>
    </xdr:to>
    <xdr:sp macro="" textlink="">
      <xdr:nvSpPr>
        <xdr:cNvPr id="365" name="Text Box 3">
          <a:extLst>
            <a:ext uri="{FF2B5EF4-FFF2-40B4-BE49-F238E27FC236}">
              <a16:creationId xmlns:a16="http://schemas.microsoft.com/office/drawing/2014/main" id="{00000000-0008-0000-0200-00006D010000}"/>
            </a:ext>
          </a:extLst>
        </xdr:cNvPr>
        <xdr:cNvSpPr txBox="1">
          <a:spLocks noChangeArrowheads="1"/>
        </xdr:cNvSpPr>
      </xdr:nvSpPr>
      <xdr:spPr bwMode="auto">
        <a:xfrm>
          <a:off x="2895600" y="433402740"/>
          <a:ext cx="1524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659</xdr:row>
      <xdr:rowOff>0</xdr:rowOff>
    </xdr:from>
    <xdr:to>
      <xdr:col>3</xdr:col>
      <xdr:colOff>9224</xdr:colOff>
      <xdr:row>660</xdr:row>
      <xdr:rowOff>60958</xdr:rowOff>
    </xdr:to>
    <xdr:sp macro="" textlink="">
      <xdr:nvSpPr>
        <xdr:cNvPr id="366" name="Text Box 3">
          <a:extLst>
            <a:ext uri="{FF2B5EF4-FFF2-40B4-BE49-F238E27FC236}">
              <a16:creationId xmlns:a16="http://schemas.microsoft.com/office/drawing/2014/main" id="{00000000-0008-0000-0200-00006E010000}"/>
            </a:ext>
          </a:extLst>
        </xdr:cNvPr>
        <xdr:cNvSpPr txBox="1">
          <a:spLocks noChangeArrowheads="1"/>
        </xdr:cNvSpPr>
      </xdr:nvSpPr>
      <xdr:spPr bwMode="auto">
        <a:xfrm>
          <a:off x="2895600" y="433402740"/>
          <a:ext cx="1524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659</xdr:row>
      <xdr:rowOff>0</xdr:rowOff>
    </xdr:from>
    <xdr:to>
      <xdr:col>3</xdr:col>
      <xdr:colOff>9224</xdr:colOff>
      <xdr:row>660</xdr:row>
      <xdr:rowOff>60958</xdr:rowOff>
    </xdr:to>
    <xdr:sp macro="" textlink="">
      <xdr:nvSpPr>
        <xdr:cNvPr id="367" name="Text Box 3">
          <a:extLst>
            <a:ext uri="{FF2B5EF4-FFF2-40B4-BE49-F238E27FC236}">
              <a16:creationId xmlns:a16="http://schemas.microsoft.com/office/drawing/2014/main" id="{00000000-0008-0000-0200-00006F010000}"/>
            </a:ext>
          </a:extLst>
        </xdr:cNvPr>
        <xdr:cNvSpPr txBox="1">
          <a:spLocks noChangeArrowheads="1"/>
        </xdr:cNvSpPr>
      </xdr:nvSpPr>
      <xdr:spPr bwMode="auto">
        <a:xfrm>
          <a:off x="2895600" y="433402740"/>
          <a:ext cx="1524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659</xdr:row>
      <xdr:rowOff>0</xdr:rowOff>
    </xdr:from>
    <xdr:to>
      <xdr:col>3</xdr:col>
      <xdr:colOff>9224</xdr:colOff>
      <xdr:row>660</xdr:row>
      <xdr:rowOff>60958</xdr:rowOff>
    </xdr:to>
    <xdr:sp macro="" textlink="">
      <xdr:nvSpPr>
        <xdr:cNvPr id="368" name="Text Box 3">
          <a:extLst>
            <a:ext uri="{FF2B5EF4-FFF2-40B4-BE49-F238E27FC236}">
              <a16:creationId xmlns:a16="http://schemas.microsoft.com/office/drawing/2014/main" id="{00000000-0008-0000-0200-000070010000}"/>
            </a:ext>
          </a:extLst>
        </xdr:cNvPr>
        <xdr:cNvSpPr txBox="1">
          <a:spLocks noChangeArrowheads="1"/>
        </xdr:cNvSpPr>
      </xdr:nvSpPr>
      <xdr:spPr bwMode="auto">
        <a:xfrm>
          <a:off x="2895600" y="433402740"/>
          <a:ext cx="1524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659</xdr:row>
      <xdr:rowOff>0</xdr:rowOff>
    </xdr:from>
    <xdr:to>
      <xdr:col>3</xdr:col>
      <xdr:colOff>9224</xdr:colOff>
      <xdr:row>660</xdr:row>
      <xdr:rowOff>22858</xdr:rowOff>
    </xdr:to>
    <xdr:sp macro="" textlink="">
      <xdr:nvSpPr>
        <xdr:cNvPr id="369" name="Text Box 3">
          <a:extLst>
            <a:ext uri="{FF2B5EF4-FFF2-40B4-BE49-F238E27FC236}">
              <a16:creationId xmlns:a16="http://schemas.microsoft.com/office/drawing/2014/main" id="{00000000-0008-0000-0200-000071010000}"/>
            </a:ext>
          </a:extLst>
        </xdr:cNvPr>
        <xdr:cNvSpPr txBox="1">
          <a:spLocks noChangeArrowheads="1"/>
        </xdr:cNvSpPr>
      </xdr:nvSpPr>
      <xdr:spPr bwMode="auto">
        <a:xfrm>
          <a:off x="2895600" y="433402740"/>
          <a:ext cx="1524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659</xdr:row>
      <xdr:rowOff>0</xdr:rowOff>
    </xdr:from>
    <xdr:to>
      <xdr:col>3</xdr:col>
      <xdr:colOff>9224</xdr:colOff>
      <xdr:row>660</xdr:row>
      <xdr:rowOff>22858</xdr:rowOff>
    </xdr:to>
    <xdr:sp macro="" textlink="">
      <xdr:nvSpPr>
        <xdr:cNvPr id="370" name="Text Box 3">
          <a:extLst>
            <a:ext uri="{FF2B5EF4-FFF2-40B4-BE49-F238E27FC236}">
              <a16:creationId xmlns:a16="http://schemas.microsoft.com/office/drawing/2014/main" id="{00000000-0008-0000-0200-000072010000}"/>
            </a:ext>
          </a:extLst>
        </xdr:cNvPr>
        <xdr:cNvSpPr txBox="1">
          <a:spLocks noChangeArrowheads="1"/>
        </xdr:cNvSpPr>
      </xdr:nvSpPr>
      <xdr:spPr bwMode="auto">
        <a:xfrm>
          <a:off x="2895600" y="433402740"/>
          <a:ext cx="1524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371" name="Text Box 3">
          <a:extLst>
            <a:ext uri="{FF2B5EF4-FFF2-40B4-BE49-F238E27FC236}">
              <a16:creationId xmlns:a16="http://schemas.microsoft.com/office/drawing/2014/main" id="{4A1233C0-36F6-417F-9033-F7DBD62AB2BC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372" name="Text Box 3">
          <a:extLst>
            <a:ext uri="{FF2B5EF4-FFF2-40B4-BE49-F238E27FC236}">
              <a16:creationId xmlns:a16="http://schemas.microsoft.com/office/drawing/2014/main" id="{4E1CF64C-9D3C-4F54-BA3D-164AD0E5414A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373" name="Text Box 3">
          <a:extLst>
            <a:ext uri="{FF2B5EF4-FFF2-40B4-BE49-F238E27FC236}">
              <a16:creationId xmlns:a16="http://schemas.microsoft.com/office/drawing/2014/main" id="{A741CD8B-E090-411D-85DF-927F5458FD20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374" name="Text Box 3">
          <a:extLst>
            <a:ext uri="{FF2B5EF4-FFF2-40B4-BE49-F238E27FC236}">
              <a16:creationId xmlns:a16="http://schemas.microsoft.com/office/drawing/2014/main" id="{EE3DAA9C-DDBE-4A35-AD61-3FF66832BBC6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375" name="Text Box 3">
          <a:extLst>
            <a:ext uri="{FF2B5EF4-FFF2-40B4-BE49-F238E27FC236}">
              <a16:creationId xmlns:a16="http://schemas.microsoft.com/office/drawing/2014/main" id="{6A5F1974-7721-4565-8D7E-37D5EB5890E2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376" name="Text Box 3">
          <a:extLst>
            <a:ext uri="{FF2B5EF4-FFF2-40B4-BE49-F238E27FC236}">
              <a16:creationId xmlns:a16="http://schemas.microsoft.com/office/drawing/2014/main" id="{5EDA8E61-59BE-4492-AA1B-635778421EEF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377" name="Text Box 3">
          <a:extLst>
            <a:ext uri="{FF2B5EF4-FFF2-40B4-BE49-F238E27FC236}">
              <a16:creationId xmlns:a16="http://schemas.microsoft.com/office/drawing/2014/main" id="{E79048F8-7E29-4349-A89B-B044C9A93EAD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378" name="Text Box 3">
          <a:extLst>
            <a:ext uri="{FF2B5EF4-FFF2-40B4-BE49-F238E27FC236}">
              <a16:creationId xmlns:a16="http://schemas.microsoft.com/office/drawing/2014/main" id="{349DD5A4-8B38-4629-97CB-B402C8FEBC66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379" name="Text Box 3">
          <a:extLst>
            <a:ext uri="{FF2B5EF4-FFF2-40B4-BE49-F238E27FC236}">
              <a16:creationId xmlns:a16="http://schemas.microsoft.com/office/drawing/2014/main" id="{F724AE8C-50FB-42DD-BB76-7AB080EED21F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380" name="Text Box 3">
          <a:extLst>
            <a:ext uri="{FF2B5EF4-FFF2-40B4-BE49-F238E27FC236}">
              <a16:creationId xmlns:a16="http://schemas.microsoft.com/office/drawing/2014/main" id="{08BAA41E-B1B2-4D57-A5C9-844D6DA581EB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381" name="Text Box 3">
          <a:extLst>
            <a:ext uri="{FF2B5EF4-FFF2-40B4-BE49-F238E27FC236}">
              <a16:creationId xmlns:a16="http://schemas.microsoft.com/office/drawing/2014/main" id="{D99DB21A-4D4A-4E58-979D-6F3CE96510EF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382" name="Text Box 3">
          <a:extLst>
            <a:ext uri="{FF2B5EF4-FFF2-40B4-BE49-F238E27FC236}">
              <a16:creationId xmlns:a16="http://schemas.microsoft.com/office/drawing/2014/main" id="{CE13DDD7-FF39-4B4C-9004-CDF0165AE94D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383" name="Text Box 3">
          <a:extLst>
            <a:ext uri="{FF2B5EF4-FFF2-40B4-BE49-F238E27FC236}">
              <a16:creationId xmlns:a16="http://schemas.microsoft.com/office/drawing/2014/main" id="{89A3324B-786B-4C41-90EF-4AEEA1C0820D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384" name="Text Box 3">
          <a:extLst>
            <a:ext uri="{FF2B5EF4-FFF2-40B4-BE49-F238E27FC236}">
              <a16:creationId xmlns:a16="http://schemas.microsoft.com/office/drawing/2014/main" id="{F0B711C2-FDC0-4CF1-BB79-7FBB1D72AEC5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385" name="Text Box 3">
          <a:extLst>
            <a:ext uri="{FF2B5EF4-FFF2-40B4-BE49-F238E27FC236}">
              <a16:creationId xmlns:a16="http://schemas.microsoft.com/office/drawing/2014/main" id="{0DE4F9E1-7B2D-4FEB-A5BD-CF51FD2154B3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386" name="Text Box 3">
          <a:extLst>
            <a:ext uri="{FF2B5EF4-FFF2-40B4-BE49-F238E27FC236}">
              <a16:creationId xmlns:a16="http://schemas.microsoft.com/office/drawing/2014/main" id="{348A947E-AF6B-402B-9D73-0DB1ACAFFB8E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387" name="Text Box 3">
          <a:extLst>
            <a:ext uri="{FF2B5EF4-FFF2-40B4-BE49-F238E27FC236}">
              <a16:creationId xmlns:a16="http://schemas.microsoft.com/office/drawing/2014/main" id="{2D780D23-A848-4462-A31F-9427EBD5D009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388" name="Text Box 3">
          <a:extLst>
            <a:ext uri="{FF2B5EF4-FFF2-40B4-BE49-F238E27FC236}">
              <a16:creationId xmlns:a16="http://schemas.microsoft.com/office/drawing/2014/main" id="{750BD858-B706-4444-B5E2-2A2682B776E2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389" name="Text Box 3">
          <a:extLst>
            <a:ext uri="{FF2B5EF4-FFF2-40B4-BE49-F238E27FC236}">
              <a16:creationId xmlns:a16="http://schemas.microsoft.com/office/drawing/2014/main" id="{4E95654D-2534-427B-8814-D1D63A0C0E13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390" name="Text Box 3">
          <a:extLst>
            <a:ext uri="{FF2B5EF4-FFF2-40B4-BE49-F238E27FC236}">
              <a16:creationId xmlns:a16="http://schemas.microsoft.com/office/drawing/2014/main" id="{C61ED4C5-243D-4D2F-9389-2FD77A9D830C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391" name="Text Box 3">
          <a:extLst>
            <a:ext uri="{FF2B5EF4-FFF2-40B4-BE49-F238E27FC236}">
              <a16:creationId xmlns:a16="http://schemas.microsoft.com/office/drawing/2014/main" id="{A5DA0DE0-2406-4B91-B8B0-BD44F380856E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392" name="Text Box 3">
          <a:extLst>
            <a:ext uri="{FF2B5EF4-FFF2-40B4-BE49-F238E27FC236}">
              <a16:creationId xmlns:a16="http://schemas.microsoft.com/office/drawing/2014/main" id="{0487CF42-B716-4269-A284-DE52A7A4272E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393" name="Text Box 3">
          <a:extLst>
            <a:ext uri="{FF2B5EF4-FFF2-40B4-BE49-F238E27FC236}">
              <a16:creationId xmlns:a16="http://schemas.microsoft.com/office/drawing/2014/main" id="{8BE5416A-1907-452F-A329-203C8F2A129B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394" name="Text Box 3">
          <a:extLst>
            <a:ext uri="{FF2B5EF4-FFF2-40B4-BE49-F238E27FC236}">
              <a16:creationId xmlns:a16="http://schemas.microsoft.com/office/drawing/2014/main" id="{927470CE-88D1-4C85-994C-3A8BBF44A6A9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395" name="Text Box 3">
          <a:extLst>
            <a:ext uri="{FF2B5EF4-FFF2-40B4-BE49-F238E27FC236}">
              <a16:creationId xmlns:a16="http://schemas.microsoft.com/office/drawing/2014/main" id="{0A4A5B7F-EAA2-4C1A-BEEC-47454AD82C74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396" name="Text Box 3">
          <a:extLst>
            <a:ext uri="{FF2B5EF4-FFF2-40B4-BE49-F238E27FC236}">
              <a16:creationId xmlns:a16="http://schemas.microsoft.com/office/drawing/2014/main" id="{E4246817-E303-4D77-955B-3B0644FD70E7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397" name="Text Box 3">
          <a:extLst>
            <a:ext uri="{FF2B5EF4-FFF2-40B4-BE49-F238E27FC236}">
              <a16:creationId xmlns:a16="http://schemas.microsoft.com/office/drawing/2014/main" id="{9B4EF1EF-E325-4F00-BEDB-C06EBA943984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398" name="Text Box 3">
          <a:extLst>
            <a:ext uri="{FF2B5EF4-FFF2-40B4-BE49-F238E27FC236}">
              <a16:creationId xmlns:a16="http://schemas.microsoft.com/office/drawing/2014/main" id="{0D958795-4B17-47D6-A29D-EAEEEAD070B7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399" name="Text Box 3">
          <a:extLst>
            <a:ext uri="{FF2B5EF4-FFF2-40B4-BE49-F238E27FC236}">
              <a16:creationId xmlns:a16="http://schemas.microsoft.com/office/drawing/2014/main" id="{64762649-5813-4C27-ACCB-7FAF46594FDB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400" name="Text Box 3">
          <a:extLst>
            <a:ext uri="{FF2B5EF4-FFF2-40B4-BE49-F238E27FC236}">
              <a16:creationId xmlns:a16="http://schemas.microsoft.com/office/drawing/2014/main" id="{DFE13215-0503-4282-9B09-8EFAE4B27135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401" name="Text Box 3">
          <a:extLst>
            <a:ext uri="{FF2B5EF4-FFF2-40B4-BE49-F238E27FC236}">
              <a16:creationId xmlns:a16="http://schemas.microsoft.com/office/drawing/2014/main" id="{3E18A638-6A34-4E6C-AB70-3981A3B1D0BF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402" name="Text Box 3">
          <a:extLst>
            <a:ext uri="{FF2B5EF4-FFF2-40B4-BE49-F238E27FC236}">
              <a16:creationId xmlns:a16="http://schemas.microsoft.com/office/drawing/2014/main" id="{162A55FA-C2CC-4A06-8070-D24183B990B2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403" name="Text Box 3">
          <a:extLst>
            <a:ext uri="{FF2B5EF4-FFF2-40B4-BE49-F238E27FC236}">
              <a16:creationId xmlns:a16="http://schemas.microsoft.com/office/drawing/2014/main" id="{BC5711EA-F2BA-4D70-96F9-60D753C43810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404" name="Text Box 3">
          <a:extLst>
            <a:ext uri="{FF2B5EF4-FFF2-40B4-BE49-F238E27FC236}">
              <a16:creationId xmlns:a16="http://schemas.microsoft.com/office/drawing/2014/main" id="{B406DEFA-AE1F-4E90-9D8D-81F0C9DC1836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405" name="Text Box 3">
          <a:extLst>
            <a:ext uri="{FF2B5EF4-FFF2-40B4-BE49-F238E27FC236}">
              <a16:creationId xmlns:a16="http://schemas.microsoft.com/office/drawing/2014/main" id="{AA06E3C2-FE9C-4DBA-A2B3-E2BB3A2BEEAE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406" name="Text Box 3">
          <a:extLst>
            <a:ext uri="{FF2B5EF4-FFF2-40B4-BE49-F238E27FC236}">
              <a16:creationId xmlns:a16="http://schemas.microsoft.com/office/drawing/2014/main" id="{DB453AF1-9E34-4AC1-AC78-56F219360D16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407" name="Text Box 3">
          <a:extLst>
            <a:ext uri="{FF2B5EF4-FFF2-40B4-BE49-F238E27FC236}">
              <a16:creationId xmlns:a16="http://schemas.microsoft.com/office/drawing/2014/main" id="{972817A8-25DE-4D74-81AA-4A69CA9D0AC8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408" name="Text Box 3">
          <a:extLst>
            <a:ext uri="{FF2B5EF4-FFF2-40B4-BE49-F238E27FC236}">
              <a16:creationId xmlns:a16="http://schemas.microsoft.com/office/drawing/2014/main" id="{7F1090A0-9335-404F-A50D-D4399A04EB8C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409" name="Text Box 3">
          <a:extLst>
            <a:ext uri="{FF2B5EF4-FFF2-40B4-BE49-F238E27FC236}">
              <a16:creationId xmlns:a16="http://schemas.microsoft.com/office/drawing/2014/main" id="{4396A920-6C89-4146-806E-8C0419DADEFD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410" name="Text Box 3">
          <a:extLst>
            <a:ext uri="{FF2B5EF4-FFF2-40B4-BE49-F238E27FC236}">
              <a16:creationId xmlns:a16="http://schemas.microsoft.com/office/drawing/2014/main" id="{29CDB0A9-103A-4310-B6FF-D90BBFC8E2F6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411" name="Text Box 3">
          <a:extLst>
            <a:ext uri="{FF2B5EF4-FFF2-40B4-BE49-F238E27FC236}">
              <a16:creationId xmlns:a16="http://schemas.microsoft.com/office/drawing/2014/main" id="{FCFF7902-4EFB-433C-97D5-59B35C45B65D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412" name="Text Box 3">
          <a:extLst>
            <a:ext uri="{FF2B5EF4-FFF2-40B4-BE49-F238E27FC236}">
              <a16:creationId xmlns:a16="http://schemas.microsoft.com/office/drawing/2014/main" id="{D6181AB7-AC61-4DBF-90CB-21E81739B2FC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413" name="Text Box 3">
          <a:extLst>
            <a:ext uri="{FF2B5EF4-FFF2-40B4-BE49-F238E27FC236}">
              <a16:creationId xmlns:a16="http://schemas.microsoft.com/office/drawing/2014/main" id="{8541C6F8-C001-4D38-9807-6AE8EC4D9180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414" name="Text Box 3">
          <a:extLst>
            <a:ext uri="{FF2B5EF4-FFF2-40B4-BE49-F238E27FC236}">
              <a16:creationId xmlns:a16="http://schemas.microsoft.com/office/drawing/2014/main" id="{B3E075A0-AC5A-4012-AA48-AD2BA7F3D645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415" name="Text Box 3">
          <a:extLst>
            <a:ext uri="{FF2B5EF4-FFF2-40B4-BE49-F238E27FC236}">
              <a16:creationId xmlns:a16="http://schemas.microsoft.com/office/drawing/2014/main" id="{08901440-C5E5-476E-97C7-41C9D19B69F2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416" name="Text Box 3">
          <a:extLst>
            <a:ext uri="{FF2B5EF4-FFF2-40B4-BE49-F238E27FC236}">
              <a16:creationId xmlns:a16="http://schemas.microsoft.com/office/drawing/2014/main" id="{F9AE71E6-E2CE-4AF2-9808-F002CF88A142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417" name="Text Box 3">
          <a:extLst>
            <a:ext uri="{FF2B5EF4-FFF2-40B4-BE49-F238E27FC236}">
              <a16:creationId xmlns:a16="http://schemas.microsoft.com/office/drawing/2014/main" id="{D927A552-35C8-41A2-A127-AE650D9AB8EC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418" name="Text Box 3">
          <a:extLst>
            <a:ext uri="{FF2B5EF4-FFF2-40B4-BE49-F238E27FC236}">
              <a16:creationId xmlns:a16="http://schemas.microsoft.com/office/drawing/2014/main" id="{D1DF0AA5-FA6E-4829-982C-816666D95EF4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419" name="Text Box 3">
          <a:extLst>
            <a:ext uri="{FF2B5EF4-FFF2-40B4-BE49-F238E27FC236}">
              <a16:creationId xmlns:a16="http://schemas.microsoft.com/office/drawing/2014/main" id="{599AC703-5B66-4A1D-974F-027EECDAA94A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420" name="Text Box 3">
          <a:extLst>
            <a:ext uri="{FF2B5EF4-FFF2-40B4-BE49-F238E27FC236}">
              <a16:creationId xmlns:a16="http://schemas.microsoft.com/office/drawing/2014/main" id="{DB5135F7-7CAA-4601-92C5-324CBF674B18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421" name="Text Box 3">
          <a:extLst>
            <a:ext uri="{FF2B5EF4-FFF2-40B4-BE49-F238E27FC236}">
              <a16:creationId xmlns:a16="http://schemas.microsoft.com/office/drawing/2014/main" id="{0F6E4512-B7A3-40D4-B0D8-928073D633BA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422" name="Text Box 3">
          <a:extLst>
            <a:ext uri="{FF2B5EF4-FFF2-40B4-BE49-F238E27FC236}">
              <a16:creationId xmlns:a16="http://schemas.microsoft.com/office/drawing/2014/main" id="{65F578CD-130D-46FD-A402-E44AEF6A01FD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423" name="Text Box 3">
          <a:extLst>
            <a:ext uri="{FF2B5EF4-FFF2-40B4-BE49-F238E27FC236}">
              <a16:creationId xmlns:a16="http://schemas.microsoft.com/office/drawing/2014/main" id="{8F1E4E71-94DD-43DD-A9B8-2208F57DFA74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424" name="Text Box 3">
          <a:extLst>
            <a:ext uri="{FF2B5EF4-FFF2-40B4-BE49-F238E27FC236}">
              <a16:creationId xmlns:a16="http://schemas.microsoft.com/office/drawing/2014/main" id="{BA6CE0F4-0EBF-4346-8866-1B90CD7BB787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425" name="Text Box 3">
          <a:extLst>
            <a:ext uri="{FF2B5EF4-FFF2-40B4-BE49-F238E27FC236}">
              <a16:creationId xmlns:a16="http://schemas.microsoft.com/office/drawing/2014/main" id="{E93A91B0-D4C5-44AB-BDF3-3BA41C83A5D2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426" name="Text Box 3">
          <a:extLst>
            <a:ext uri="{FF2B5EF4-FFF2-40B4-BE49-F238E27FC236}">
              <a16:creationId xmlns:a16="http://schemas.microsoft.com/office/drawing/2014/main" id="{2AF02E34-0027-4A4E-B987-0C50880018F2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427" name="Text Box 3">
          <a:extLst>
            <a:ext uri="{FF2B5EF4-FFF2-40B4-BE49-F238E27FC236}">
              <a16:creationId xmlns:a16="http://schemas.microsoft.com/office/drawing/2014/main" id="{6C151060-8F89-49FB-A105-3241F6BC3C5F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428" name="Text Box 3">
          <a:extLst>
            <a:ext uri="{FF2B5EF4-FFF2-40B4-BE49-F238E27FC236}">
              <a16:creationId xmlns:a16="http://schemas.microsoft.com/office/drawing/2014/main" id="{4F4D1404-DD05-4370-BECD-74B20B177781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429" name="Text Box 3">
          <a:extLst>
            <a:ext uri="{FF2B5EF4-FFF2-40B4-BE49-F238E27FC236}">
              <a16:creationId xmlns:a16="http://schemas.microsoft.com/office/drawing/2014/main" id="{7364BE3B-E647-401D-93B6-12135D49FDA8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430" name="Text Box 3">
          <a:extLst>
            <a:ext uri="{FF2B5EF4-FFF2-40B4-BE49-F238E27FC236}">
              <a16:creationId xmlns:a16="http://schemas.microsoft.com/office/drawing/2014/main" id="{93036B3B-2EC1-4710-AB79-1D2531F2175A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431" name="Text Box 3">
          <a:extLst>
            <a:ext uri="{FF2B5EF4-FFF2-40B4-BE49-F238E27FC236}">
              <a16:creationId xmlns:a16="http://schemas.microsoft.com/office/drawing/2014/main" id="{4AA7E779-7E9F-4814-ACA3-65128D61EF3D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432" name="Text Box 3">
          <a:extLst>
            <a:ext uri="{FF2B5EF4-FFF2-40B4-BE49-F238E27FC236}">
              <a16:creationId xmlns:a16="http://schemas.microsoft.com/office/drawing/2014/main" id="{D3D80630-AB50-4D9A-8E39-EEAFCE7D36FE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433" name="Text Box 3">
          <a:extLst>
            <a:ext uri="{FF2B5EF4-FFF2-40B4-BE49-F238E27FC236}">
              <a16:creationId xmlns:a16="http://schemas.microsoft.com/office/drawing/2014/main" id="{74828208-44D2-469E-9E6C-E927F5F46FBE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434" name="Text Box 3">
          <a:extLst>
            <a:ext uri="{FF2B5EF4-FFF2-40B4-BE49-F238E27FC236}">
              <a16:creationId xmlns:a16="http://schemas.microsoft.com/office/drawing/2014/main" id="{A0F16F45-CFC4-40C8-B509-F70B26EFBA09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435" name="Text Box 3">
          <a:extLst>
            <a:ext uri="{FF2B5EF4-FFF2-40B4-BE49-F238E27FC236}">
              <a16:creationId xmlns:a16="http://schemas.microsoft.com/office/drawing/2014/main" id="{73A20E87-A160-4C9C-A5CE-23CF9B36067E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436" name="Text Box 3">
          <a:extLst>
            <a:ext uri="{FF2B5EF4-FFF2-40B4-BE49-F238E27FC236}">
              <a16:creationId xmlns:a16="http://schemas.microsoft.com/office/drawing/2014/main" id="{619C2F07-AD1A-4224-8F4D-7F2289CC2CD3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437" name="Text Box 3">
          <a:extLst>
            <a:ext uri="{FF2B5EF4-FFF2-40B4-BE49-F238E27FC236}">
              <a16:creationId xmlns:a16="http://schemas.microsoft.com/office/drawing/2014/main" id="{F423F42D-8BE5-4B16-9627-DB5AC8CB1A81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438" name="Text Box 3">
          <a:extLst>
            <a:ext uri="{FF2B5EF4-FFF2-40B4-BE49-F238E27FC236}">
              <a16:creationId xmlns:a16="http://schemas.microsoft.com/office/drawing/2014/main" id="{D6C250FD-0BC8-4162-A761-5EDD290652F1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439" name="Text Box 3">
          <a:extLst>
            <a:ext uri="{FF2B5EF4-FFF2-40B4-BE49-F238E27FC236}">
              <a16:creationId xmlns:a16="http://schemas.microsoft.com/office/drawing/2014/main" id="{1B67630F-3CD6-4A5C-88A5-EFEAAD51E429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440" name="Text Box 3">
          <a:extLst>
            <a:ext uri="{FF2B5EF4-FFF2-40B4-BE49-F238E27FC236}">
              <a16:creationId xmlns:a16="http://schemas.microsoft.com/office/drawing/2014/main" id="{A57510A4-DBD4-4694-9CA0-CE432BA6A07E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441" name="Text Box 3">
          <a:extLst>
            <a:ext uri="{FF2B5EF4-FFF2-40B4-BE49-F238E27FC236}">
              <a16:creationId xmlns:a16="http://schemas.microsoft.com/office/drawing/2014/main" id="{891A654A-9CDC-4B35-9B8C-63DA8BE571DC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442" name="Text Box 3">
          <a:extLst>
            <a:ext uri="{FF2B5EF4-FFF2-40B4-BE49-F238E27FC236}">
              <a16:creationId xmlns:a16="http://schemas.microsoft.com/office/drawing/2014/main" id="{AA69CFA5-1D22-4105-A097-367C6E91424A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443" name="Text Box 3">
          <a:extLst>
            <a:ext uri="{FF2B5EF4-FFF2-40B4-BE49-F238E27FC236}">
              <a16:creationId xmlns:a16="http://schemas.microsoft.com/office/drawing/2014/main" id="{B84EAF0A-6504-4EE1-B594-606BCE7B6FE5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444" name="Text Box 3">
          <a:extLst>
            <a:ext uri="{FF2B5EF4-FFF2-40B4-BE49-F238E27FC236}">
              <a16:creationId xmlns:a16="http://schemas.microsoft.com/office/drawing/2014/main" id="{321EEC10-9065-4CFB-AA03-DBD151DCCD66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445" name="Text Box 3">
          <a:extLst>
            <a:ext uri="{FF2B5EF4-FFF2-40B4-BE49-F238E27FC236}">
              <a16:creationId xmlns:a16="http://schemas.microsoft.com/office/drawing/2014/main" id="{8A25C5CD-2021-41DF-AEB9-CB299BF0195D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446" name="Text Box 3">
          <a:extLst>
            <a:ext uri="{FF2B5EF4-FFF2-40B4-BE49-F238E27FC236}">
              <a16:creationId xmlns:a16="http://schemas.microsoft.com/office/drawing/2014/main" id="{FBB6017B-E0EC-4455-91FD-17AB1F5469C6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447" name="Text Box 3">
          <a:extLst>
            <a:ext uri="{FF2B5EF4-FFF2-40B4-BE49-F238E27FC236}">
              <a16:creationId xmlns:a16="http://schemas.microsoft.com/office/drawing/2014/main" id="{F0477041-A3CF-4240-9EAF-057E2718D4B9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448" name="Text Box 3">
          <a:extLst>
            <a:ext uri="{FF2B5EF4-FFF2-40B4-BE49-F238E27FC236}">
              <a16:creationId xmlns:a16="http://schemas.microsoft.com/office/drawing/2014/main" id="{533E7404-51C9-4575-8A20-5F507A302687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449" name="Text Box 3">
          <a:extLst>
            <a:ext uri="{FF2B5EF4-FFF2-40B4-BE49-F238E27FC236}">
              <a16:creationId xmlns:a16="http://schemas.microsoft.com/office/drawing/2014/main" id="{2D4062AA-3BD5-438D-8CDE-0F97804D8AA8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450" name="Text Box 3">
          <a:extLst>
            <a:ext uri="{FF2B5EF4-FFF2-40B4-BE49-F238E27FC236}">
              <a16:creationId xmlns:a16="http://schemas.microsoft.com/office/drawing/2014/main" id="{62C9B12B-A397-4255-A46F-91390769B36B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451" name="Text Box 3">
          <a:extLst>
            <a:ext uri="{FF2B5EF4-FFF2-40B4-BE49-F238E27FC236}">
              <a16:creationId xmlns:a16="http://schemas.microsoft.com/office/drawing/2014/main" id="{59305D70-BD3B-42A1-956C-F05B8D0F1802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452" name="Text Box 3">
          <a:extLst>
            <a:ext uri="{FF2B5EF4-FFF2-40B4-BE49-F238E27FC236}">
              <a16:creationId xmlns:a16="http://schemas.microsoft.com/office/drawing/2014/main" id="{6D763CE1-3C83-4700-B9EE-222583ADBC93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453" name="Text Box 3">
          <a:extLst>
            <a:ext uri="{FF2B5EF4-FFF2-40B4-BE49-F238E27FC236}">
              <a16:creationId xmlns:a16="http://schemas.microsoft.com/office/drawing/2014/main" id="{9F89ABAA-21EE-40A5-BAC8-731E00B600C1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454" name="Text Box 3">
          <a:extLst>
            <a:ext uri="{FF2B5EF4-FFF2-40B4-BE49-F238E27FC236}">
              <a16:creationId xmlns:a16="http://schemas.microsoft.com/office/drawing/2014/main" id="{3EC96620-262F-4DDA-8280-6898561A57F0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455" name="Text Box 3">
          <a:extLst>
            <a:ext uri="{FF2B5EF4-FFF2-40B4-BE49-F238E27FC236}">
              <a16:creationId xmlns:a16="http://schemas.microsoft.com/office/drawing/2014/main" id="{EB03D294-9828-4BCB-AAA4-0FA021C20726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456" name="Text Box 3">
          <a:extLst>
            <a:ext uri="{FF2B5EF4-FFF2-40B4-BE49-F238E27FC236}">
              <a16:creationId xmlns:a16="http://schemas.microsoft.com/office/drawing/2014/main" id="{ADD293E4-97A3-4828-99AC-98533DE28FD3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457" name="Text Box 3">
          <a:extLst>
            <a:ext uri="{FF2B5EF4-FFF2-40B4-BE49-F238E27FC236}">
              <a16:creationId xmlns:a16="http://schemas.microsoft.com/office/drawing/2014/main" id="{E580630F-D30D-48EC-9E70-E9F4B9DC6698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458" name="Text Box 3">
          <a:extLst>
            <a:ext uri="{FF2B5EF4-FFF2-40B4-BE49-F238E27FC236}">
              <a16:creationId xmlns:a16="http://schemas.microsoft.com/office/drawing/2014/main" id="{7BF745BC-0DCF-49E1-8137-A5635FAC5B39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459" name="Text Box 3">
          <a:extLst>
            <a:ext uri="{FF2B5EF4-FFF2-40B4-BE49-F238E27FC236}">
              <a16:creationId xmlns:a16="http://schemas.microsoft.com/office/drawing/2014/main" id="{D26CA5F3-DFBA-461E-AE81-141516CAB9F1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460" name="Text Box 3">
          <a:extLst>
            <a:ext uri="{FF2B5EF4-FFF2-40B4-BE49-F238E27FC236}">
              <a16:creationId xmlns:a16="http://schemas.microsoft.com/office/drawing/2014/main" id="{74B92B1A-4BD8-455D-AD2A-078D92A13FAD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461" name="Text Box 3">
          <a:extLst>
            <a:ext uri="{FF2B5EF4-FFF2-40B4-BE49-F238E27FC236}">
              <a16:creationId xmlns:a16="http://schemas.microsoft.com/office/drawing/2014/main" id="{8E840201-53ED-4C0C-A3E9-D0B6EA28DF37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462" name="Text Box 3">
          <a:extLst>
            <a:ext uri="{FF2B5EF4-FFF2-40B4-BE49-F238E27FC236}">
              <a16:creationId xmlns:a16="http://schemas.microsoft.com/office/drawing/2014/main" id="{E47D4A84-B8DA-4EED-AB87-A1D4272AE12F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463" name="Text Box 3">
          <a:extLst>
            <a:ext uri="{FF2B5EF4-FFF2-40B4-BE49-F238E27FC236}">
              <a16:creationId xmlns:a16="http://schemas.microsoft.com/office/drawing/2014/main" id="{66F3F6D2-287E-4006-89B6-7C27ADEDC655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464" name="Text Box 3">
          <a:extLst>
            <a:ext uri="{FF2B5EF4-FFF2-40B4-BE49-F238E27FC236}">
              <a16:creationId xmlns:a16="http://schemas.microsoft.com/office/drawing/2014/main" id="{7C64C817-1813-41A6-BE9F-12F252530BEC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465" name="Text Box 3">
          <a:extLst>
            <a:ext uri="{FF2B5EF4-FFF2-40B4-BE49-F238E27FC236}">
              <a16:creationId xmlns:a16="http://schemas.microsoft.com/office/drawing/2014/main" id="{AE8C1BDE-3CEA-4AAF-A288-51C69842827D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466" name="Text Box 3">
          <a:extLst>
            <a:ext uri="{FF2B5EF4-FFF2-40B4-BE49-F238E27FC236}">
              <a16:creationId xmlns:a16="http://schemas.microsoft.com/office/drawing/2014/main" id="{1D147C45-337A-4042-B5F6-59CF1330C97D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467" name="Text Box 3">
          <a:extLst>
            <a:ext uri="{FF2B5EF4-FFF2-40B4-BE49-F238E27FC236}">
              <a16:creationId xmlns:a16="http://schemas.microsoft.com/office/drawing/2014/main" id="{A34EE667-DA02-4EFE-BA2F-CBB29AAE640A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468" name="Text Box 3">
          <a:extLst>
            <a:ext uri="{FF2B5EF4-FFF2-40B4-BE49-F238E27FC236}">
              <a16:creationId xmlns:a16="http://schemas.microsoft.com/office/drawing/2014/main" id="{F0420EF1-918D-44F7-948C-5E9B7B346A78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469" name="Text Box 3">
          <a:extLst>
            <a:ext uri="{FF2B5EF4-FFF2-40B4-BE49-F238E27FC236}">
              <a16:creationId xmlns:a16="http://schemas.microsoft.com/office/drawing/2014/main" id="{BE868C82-BDB4-4C96-AD8A-8637611BEB81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470" name="Text Box 3">
          <a:extLst>
            <a:ext uri="{FF2B5EF4-FFF2-40B4-BE49-F238E27FC236}">
              <a16:creationId xmlns:a16="http://schemas.microsoft.com/office/drawing/2014/main" id="{5F47D660-D081-4142-8D19-6E8B23A6750B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471" name="Text Box 3">
          <a:extLst>
            <a:ext uri="{FF2B5EF4-FFF2-40B4-BE49-F238E27FC236}">
              <a16:creationId xmlns:a16="http://schemas.microsoft.com/office/drawing/2014/main" id="{48BBCC8C-7A0E-4D27-9FFE-0CA17BF5E38E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472" name="Text Box 3">
          <a:extLst>
            <a:ext uri="{FF2B5EF4-FFF2-40B4-BE49-F238E27FC236}">
              <a16:creationId xmlns:a16="http://schemas.microsoft.com/office/drawing/2014/main" id="{63C9AE5A-46F1-4067-A952-858C7C1C3B79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473" name="Text Box 3">
          <a:extLst>
            <a:ext uri="{FF2B5EF4-FFF2-40B4-BE49-F238E27FC236}">
              <a16:creationId xmlns:a16="http://schemas.microsoft.com/office/drawing/2014/main" id="{F4CA2C54-C140-446F-BA37-6E1600A302D3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474" name="Text Box 3">
          <a:extLst>
            <a:ext uri="{FF2B5EF4-FFF2-40B4-BE49-F238E27FC236}">
              <a16:creationId xmlns:a16="http://schemas.microsoft.com/office/drawing/2014/main" id="{CA215E44-A6D7-4F18-AD79-69495C537B03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475" name="Text Box 3">
          <a:extLst>
            <a:ext uri="{FF2B5EF4-FFF2-40B4-BE49-F238E27FC236}">
              <a16:creationId xmlns:a16="http://schemas.microsoft.com/office/drawing/2014/main" id="{ABB0E673-945E-4877-8292-5CDFAEE642D3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476" name="Text Box 3">
          <a:extLst>
            <a:ext uri="{FF2B5EF4-FFF2-40B4-BE49-F238E27FC236}">
              <a16:creationId xmlns:a16="http://schemas.microsoft.com/office/drawing/2014/main" id="{F5457B8C-25CD-4D9E-BEA5-D908DC4A8B26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477" name="Text Box 3">
          <a:extLst>
            <a:ext uri="{FF2B5EF4-FFF2-40B4-BE49-F238E27FC236}">
              <a16:creationId xmlns:a16="http://schemas.microsoft.com/office/drawing/2014/main" id="{521F091D-FC4E-47A9-A33B-DEFFB0B1086C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478" name="Text Box 3">
          <a:extLst>
            <a:ext uri="{FF2B5EF4-FFF2-40B4-BE49-F238E27FC236}">
              <a16:creationId xmlns:a16="http://schemas.microsoft.com/office/drawing/2014/main" id="{54F40DFC-BD78-4461-A94C-836D09533D69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479" name="Text Box 3">
          <a:extLst>
            <a:ext uri="{FF2B5EF4-FFF2-40B4-BE49-F238E27FC236}">
              <a16:creationId xmlns:a16="http://schemas.microsoft.com/office/drawing/2014/main" id="{89DF67F4-7EFD-4A88-8BFB-D3E1F72DD8C7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480" name="Text Box 3">
          <a:extLst>
            <a:ext uri="{FF2B5EF4-FFF2-40B4-BE49-F238E27FC236}">
              <a16:creationId xmlns:a16="http://schemas.microsoft.com/office/drawing/2014/main" id="{0D00608A-45E6-4D5D-A89C-11EF42910510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481" name="Text Box 3">
          <a:extLst>
            <a:ext uri="{FF2B5EF4-FFF2-40B4-BE49-F238E27FC236}">
              <a16:creationId xmlns:a16="http://schemas.microsoft.com/office/drawing/2014/main" id="{CB80C60E-9549-4CF5-8E19-038EA895E22B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482" name="Text Box 3">
          <a:extLst>
            <a:ext uri="{FF2B5EF4-FFF2-40B4-BE49-F238E27FC236}">
              <a16:creationId xmlns:a16="http://schemas.microsoft.com/office/drawing/2014/main" id="{3CA4B57C-21FE-447A-A27F-DBE7B27BDBD0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483" name="Text Box 3">
          <a:extLst>
            <a:ext uri="{FF2B5EF4-FFF2-40B4-BE49-F238E27FC236}">
              <a16:creationId xmlns:a16="http://schemas.microsoft.com/office/drawing/2014/main" id="{8FEF39CB-A170-403E-9CE3-3E16E3F467B3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484" name="Text Box 3">
          <a:extLst>
            <a:ext uri="{FF2B5EF4-FFF2-40B4-BE49-F238E27FC236}">
              <a16:creationId xmlns:a16="http://schemas.microsoft.com/office/drawing/2014/main" id="{FD1165BC-0919-4C4E-AABE-FE107956A060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485" name="Text Box 3">
          <a:extLst>
            <a:ext uri="{FF2B5EF4-FFF2-40B4-BE49-F238E27FC236}">
              <a16:creationId xmlns:a16="http://schemas.microsoft.com/office/drawing/2014/main" id="{1CAF30E0-D95B-4034-93B0-8353BB093249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486" name="Text Box 3">
          <a:extLst>
            <a:ext uri="{FF2B5EF4-FFF2-40B4-BE49-F238E27FC236}">
              <a16:creationId xmlns:a16="http://schemas.microsoft.com/office/drawing/2014/main" id="{95F6A913-CB7C-4746-B241-9A375DBB1CB7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487" name="Text Box 3">
          <a:extLst>
            <a:ext uri="{FF2B5EF4-FFF2-40B4-BE49-F238E27FC236}">
              <a16:creationId xmlns:a16="http://schemas.microsoft.com/office/drawing/2014/main" id="{DD2E4E85-86BF-40CB-98F8-E8F451A11853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488" name="Text Box 3">
          <a:extLst>
            <a:ext uri="{FF2B5EF4-FFF2-40B4-BE49-F238E27FC236}">
              <a16:creationId xmlns:a16="http://schemas.microsoft.com/office/drawing/2014/main" id="{E6A1294A-97FB-4BD7-95DB-E098CB1B622E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489" name="Text Box 3">
          <a:extLst>
            <a:ext uri="{FF2B5EF4-FFF2-40B4-BE49-F238E27FC236}">
              <a16:creationId xmlns:a16="http://schemas.microsoft.com/office/drawing/2014/main" id="{0D4F51EA-AB33-4830-AAF7-E6FE8479CA24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490" name="Text Box 3">
          <a:extLst>
            <a:ext uri="{FF2B5EF4-FFF2-40B4-BE49-F238E27FC236}">
              <a16:creationId xmlns:a16="http://schemas.microsoft.com/office/drawing/2014/main" id="{122836C0-3711-45F0-9ADE-27B92B72EED5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491" name="Text Box 3">
          <a:extLst>
            <a:ext uri="{FF2B5EF4-FFF2-40B4-BE49-F238E27FC236}">
              <a16:creationId xmlns:a16="http://schemas.microsoft.com/office/drawing/2014/main" id="{162EB0D5-F551-4115-8A09-E30EC65ADE90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492" name="Text Box 3">
          <a:extLst>
            <a:ext uri="{FF2B5EF4-FFF2-40B4-BE49-F238E27FC236}">
              <a16:creationId xmlns:a16="http://schemas.microsoft.com/office/drawing/2014/main" id="{C556B990-45A5-42E5-8B32-170A91E06538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493" name="Text Box 3">
          <a:extLst>
            <a:ext uri="{FF2B5EF4-FFF2-40B4-BE49-F238E27FC236}">
              <a16:creationId xmlns:a16="http://schemas.microsoft.com/office/drawing/2014/main" id="{7916A355-8ABA-47FA-8F18-8A97666504CA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494" name="Text Box 3">
          <a:extLst>
            <a:ext uri="{FF2B5EF4-FFF2-40B4-BE49-F238E27FC236}">
              <a16:creationId xmlns:a16="http://schemas.microsoft.com/office/drawing/2014/main" id="{7B0D7B47-36D7-4AAB-9D4C-EE5ED2304121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495" name="Text Box 3">
          <a:extLst>
            <a:ext uri="{FF2B5EF4-FFF2-40B4-BE49-F238E27FC236}">
              <a16:creationId xmlns:a16="http://schemas.microsoft.com/office/drawing/2014/main" id="{74812B84-2681-4736-802C-4FAAC6827123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496" name="Text Box 3">
          <a:extLst>
            <a:ext uri="{FF2B5EF4-FFF2-40B4-BE49-F238E27FC236}">
              <a16:creationId xmlns:a16="http://schemas.microsoft.com/office/drawing/2014/main" id="{A07F5B59-B6FF-4EE9-9306-F76A9A41E269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497" name="Text Box 3">
          <a:extLst>
            <a:ext uri="{FF2B5EF4-FFF2-40B4-BE49-F238E27FC236}">
              <a16:creationId xmlns:a16="http://schemas.microsoft.com/office/drawing/2014/main" id="{C1EB2B22-151B-47C5-8273-49AF32526CED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498" name="Text Box 3">
          <a:extLst>
            <a:ext uri="{FF2B5EF4-FFF2-40B4-BE49-F238E27FC236}">
              <a16:creationId xmlns:a16="http://schemas.microsoft.com/office/drawing/2014/main" id="{BD929783-E7D2-4A5E-9154-5441C92413A8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499" name="Text Box 3">
          <a:extLst>
            <a:ext uri="{FF2B5EF4-FFF2-40B4-BE49-F238E27FC236}">
              <a16:creationId xmlns:a16="http://schemas.microsoft.com/office/drawing/2014/main" id="{2C959ACB-2997-4F1D-9865-041ED387E34A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500" name="Text Box 3">
          <a:extLst>
            <a:ext uri="{FF2B5EF4-FFF2-40B4-BE49-F238E27FC236}">
              <a16:creationId xmlns:a16="http://schemas.microsoft.com/office/drawing/2014/main" id="{50CB560E-07F8-417C-B104-99E848A68F30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501" name="Text Box 3">
          <a:extLst>
            <a:ext uri="{FF2B5EF4-FFF2-40B4-BE49-F238E27FC236}">
              <a16:creationId xmlns:a16="http://schemas.microsoft.com/office/drawing/2014/main" id="{F163583C-A70A-42FF-AB22-FBCB0C26DA1E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502" name="Text Box 3">
          <a:extLst>
            <a:ext uri="{FF2B5EF4-FFF2-40B4-BE49-F238E27FC236}">
              <a16:creationId xmlns:a16="http://schemas.microsoft.com/office/drawing/2014/main" id="{192E5A65-D8F8-4959-8CDA-D90F08EAF93D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503" name="Text Box 3">
          <a:extLst>
            <a:ext uri="{FF2B5EF4-FFF2-40B4-BE49-F238E27FC236}">
              <a16:creationId xmlns:a16="http://schemas.microsoft.com/office/drawing/2014/main" id="{3BF3844E-B4C7-4B08-85F1-5450380926B9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504" name="Text Box 3">
          <a:extLst>
            <a:ext uri="{FF2B5EF4-FFF2-40B4-BE49-F238E27FC236}">
              <a16:creationId xmlns:a16="http://schemas.microsoft.com/office/drawing/2014/main" id="{7C5BD529-262B-4976-AF6A-A2D465E5580C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505" name="Text Box 3">
          <a:extLst>
            <a:ext uri="{FF2B5EF4-FFF2-40B4-BE49-F238E27FC236}">
              <a16:creationId xmlns:a16="http://schemas.microsoft.com/office/drawing/2014/main" id="{0E9AD3C8-20B2-423F-B980-5A6E2357E514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506" name="Text Box 3">
          <a:extLst>
            <a:ext uri="{FF2B5EF4-FFF2-40B4-BE49-F238E27FC236}">
              <a16:creationId xmlns:a16="http://schemas.microsoft.com/office/drawing/2014/main" id="{A423739C-66E2-4D98-BF15-EFCDA977F3EF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507" name="Text Box 3">
          <a:extLst>
            <a:ext uri="{FF2B5EF4-FFF2-40B4-BE49-F238E27FC236}">
              <a16:creationId xmlns:a16="http://schemas.microsoft.com/office/drawing/2014/main" id="{764168BD-518F-423A-8FFB-F4B2D4B732C7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508" name="Text Box 3">
          <a:extLst>
            <a:ext uri="{FF2B5EF4-FFF2-40B4-BE49-F238E27FC236}">
              <a16:creationId xmlns:a16="http://schemas.microsoft.com/office/drawing/2014/main" id="{C0B42156-7406-4455-8E87-BAAB01D487DC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509" name="Text Box 3">
          <a:extLst>
            <a:ext uri="{FF2B5EF4-FFF2-40B4-BE49-F238E27FC236}">
              <a16:creationId xmlns:a16="http://schemas.microsoft.com/office/drawing/2014/main" id="{D0640082-A0E6-4844-803A-87863B35E320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510" name="Text Box 3">
          <a:extLst>
            <a:ext uri="{FF2B5EF4-FFF2-40B4-BE49-F238E27FC236}">
              <a16:creationId xmlns:a16="http://schemas.microsoft.com/office/drawing/2014/main" id="{024C7D38-0701-42B9-A04A-4A1FFEA57428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511" name="Text Box 3">
          <a:extLst>
            <a:ext uri="{FF2B5EF4-FFF2-40B4-BE49-F238E27FC236}">
              <a16:creationId xmlns:a16="http://schemas.microsoft.com/office/drawing/2014/main" id="{770155CA-B590-4257-8B54-3B8BA658C307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512" name="Text Box 3">
          <a:extLst>
            <a:ext uri="{FF2B5EF4-FFF2-40B4-BE49-F238E27FC236}">
              <a16:creationId xmlns:a16="http://schemas.microsoft.com/office/drawing/2014/main" id="{1D0EEE60-40EC-48D2-8F62-35FBB5AFD724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513" name="Text Box 3">
          <a:extLst>
            <a:ext uri="{FF2B5EF4-FFF2-40B4-BE49-F238E27FC236}">
              <a16:creationId xmlns:a16="http://schemas.microsoft.com/office/drawing/2014/main" id="{57ECA85A-9FB4-4FE0-A3DA-B7336949EF61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514" name="Text Box 3">
          <a:extLst>
            <a:ext uri="{FF2B5EF4-FFF2-40B4-BE49-F238E27FC236}">
              <a16:creationId xmlns:a16="http://schemas.microsoft.com/office/drawing/2014/main" id="{359D346F-49BE-4951-B54F-B0B9414CDCF8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515" name="Text Box 3">
          <a:extLst>
            <a:ext uri="{FF2B5EF4-FFF2-40B4-BE49-F238E27FC236}">
              <a16:creationId xmlns:a16="http://schemas.microsoft.com/office/drawing/2014/main" id="{BE087AA1-21A4-4303-AB7D-A7C6CB970F5B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516" name="Text Box 3">
          <a:extLst>
            <a:ext uri="{FF2B5EF4-FFF2-40B4-BE49-F238E27FC236}">
              <a16:creationId xmlns:a16="http://schemas.microsoft.com/office/drawing/2014/main" id="{4BD63421-AE44-4F1C-986D-34EDBA50355E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517" name="Text Box 3">
          <a:extLst>
            <a:ext uri="{FF2B5EF4-FFF2-40B4-BE49-F238E27FC236}">
              <a16:creationId xmlns:a16="http://schemas.microsoft.com/office/drawing/2014/main" id="{FF505DE9-748B-444E-8E68-64623DFF74E4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518" name="Text Box 3">
          <a:extLst>
            <a:ext uri="{FF2B5EF4-FFF2-40B4-BE49-F238E27FC236}">
              <a16:creationId xmlns:a16="http://schemas.microsoft.com/office/drawing/2014/main" id="{87333DEF-FB45-4AE7-B1A0-300B7A0DFBCE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519" name="Text Box 3">
          <a:extLst>
            <a:ext uri="{FF2B5EF4-FFF2-40B4-BE49-F238E27FC236}">
              <a16:creationId xmlns:a16="http://schemas.microsoft.com/office/drawing/2014/main" id="{640E4E94-79C3-4668-B5FC-8345DB0979A5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520" name="Text Box 3">
          <a:extLst>
            <a:ext uri="{FF2B5EF4-FFF2-40B4-BE49-F238E27FC236}">
              <a16:creationId xmlns:a16="http://schemas.microsoft.com/office/drawing/2014/main" id="{2D0820AB-8CE6-418B-BDFB-D1BBB0DE4597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521" name="Text Box 3">
          <a:extLst>
            <a:ext uri="{FF2B5EF4-FFF2-40B4-BE49-F238E27FC236}">
              <a16:creationId xmlns:a16="http://schemas.microsoft.com/office/drawing/2014/main" id="{AD5C7895-B8E9-4930-A321-E4805C2EB81F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522" name="Text Box 3">
          <a:extLst>
            <a:ext uri="{FF2B5EF4-FFF2-40B4-BE49-F238E27FC236}">
              <a16:creationId xmlns:a16="http://schemas.microsoft.com/office/drawing/2014/main" id="{E4DA586C-4DAF-4B6D-935A-8A349C729A38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523" name="Text Box 3">
          <a:extLst>
            <a:ext uri="{FF2B5EF4-FFF2-40B4-BE49-F238E27FC236}">
              <a16:creationId xmlns:a16="http://schemas.microsoft.com/office/drawing/2014/main" id="{C96DC2DE-5112-4887-A63F-A2B938C3755D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524" name="Text Box 3">
          <a:extLst>
            <a:ext uri="{FF2B5EF4-FFF2-40B4-BE49-F238E27FC236}">
              <a16:creationId xmlns:a16="http://schemas.microsoft.com/office/drawing/2014/main" id="{5AB9CF05-26A9-433B-821B-EADA35F542FF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525" name="Text Box 3">
          <a:extLst>
            <a:ext uri="{FF2B5EF4-FFF2-40B4-BE49-F238E27FC236}">
              <a16:creationId xmlns:a16="http://schemas.microsoft.com/office/drawing/2014/main" id="{6A7CA5BB-58EE-4E97-B472-777ECB975376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526" name="Text Box 3">
          <a:extLst>
            <a:ext uri="{FF2B5EF4-FFF2-40B4-BE49-F238E27FC236}">
              <a16:creationId xmlns:a16="http://schemas.microsoft.com/office/drawing/2014/main" id="{17E68EBD-DC44-4EA0-9921-C6C5CDE129A0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527" name="Text Box 3">
          <a:extLst>
            <a:ext uri="{FF2B5EF4-FFF2-40B4-BE49-F238E27FC236}">
              <a16:creationId xmlns:a16="http://schemas.microsoft.com/office/drawing/2014/main" id="{02EC478B-C9FE-46D8-9C00-DEAEC05D7B42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528" name="Text Box 3">
          <a:extLst>
            <a:ext uri="{FF2B5EF4-FFF2-40B4-BE49-F238E27FC236}">
              <a16:creationId xmlns:a16="http://schemas.microsoft.com/office/drawing/2014/main" id="{9F75790A-2EF6-4593-B254-4C77034BCDEA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529" name="Text Box 3">
          <a:extLst>
            <a:ext uri="{FF2B5EF4-FFF2-40B4-BE49-F238E27FC236}">
              <a16:creationId xmlns:a16="http://schemas.microsoft.com/office/drawing/2014/main" id="{1A09518D-DBD2-4821-BF22-BF2E2C6B6C4B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530" name="Text Box 3">
          <a:extLst>
            <a:ext uri="{FF2B5EF4-FFF2-40B4-BE49-F238E27FC236}">
              <a16:creationId xmlns:a16="http://schemas.microsoft.com/office/drawing/2014/main" id="{9F734A7B-F884-4454-ABC9-31065935D432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531" name="Text Box 3">
          <a:extLst>
            <a:ext uri="{FF2B5EF4-FFF2-40B4-BE49-F238E27FC236}">
              <a16:creationId xmlns:a16="http://schemas.microsoft.com/office/drawing/2014/main" id="{662AE5DA-D147-42CA-8ACD-C9EC7FC29468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532" name="Text Box 3">
          <a:extLst>
            <a:ext uri="{FF2B5EF4-FFF2-40B4-BE49-F238E27FC236}">
              <a16:creationId xmlns:a16="http://schemas.microsoft.com/office/drawing/2014/main" id="{9597DC29-02C3-4CBA-88DA-5E51FE385DA1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533" name="Text Box 3">
          <a:extLst>
            <a:ext uri="{FF2B5EF4-FFF2-40B4-BE49-F238E27FC236}">
              <a16:creationId xmlns:a16="http://schemas.microsoft.com/office/drawing/2014/main" id="{ACD64AC4-5CC2-41D0-BD31-FDA9C35AF7A8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534" name="Text Box 3">
          <a:extLst>
            <a:ext uri="{FF2B5EF4-FFF2-40B4-BE49-F238E27FC236}">
              <a16:creationId xmlns:a16="http://schemas.microsoft.com/office/drawing/2014/main" id="{2FA3B45C-A0E3-4E88-B52B-348C4A4E65C7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535" name="Text Box 3">
          <a:extLst>
            <a:ext uri="{FF2B5EF4-FFF2-40B4-BE49-F238E27FC236}">
              <a16:creationId xmlns:a16="http://schemas.microsoft.com/office/drawing/2014/main" id="{2B60A08F-1FDB-47C8-B583-7D1FE79E3D03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536" name="Text Box 3">
          <a:extLst>
            <a:ext uri="{FF2B5EF4-FFF2-40B4-BE49-F238E27FC236}">
              <a16:creationId xmlns:a16="http://schemas.microsoft.com/office/drawing/2014/main" id="{7830225E-8282-4297-9EA6-38EC7B52B8C3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537" name="Text Box 3">
          <a:extLst>
            <a:ext uri="{FF2B5EF4-FFF2-40B4-BE49-F238E27FC236}">
              <a16:creationId xmlns:a16="http://schemas.microsoft.com/office/drawing/2014/main" id="{1142AA4F-73DA-4767-B33C-6B3A7D97A588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538" name="Text Box 3">
          <a:extLst>
            <a:ext uri="{FF2B5EF4-FFF2-40B4-BE49-F238E27FC236}">
              <a16:creationId xmlns:a16="http://schemas.microsoft.com/office/drawing/2014/main" id="{A96F26C8-65E4-4501-853D-7B2F85676EAF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539" name="Text Box 3">
          <a:extLst>
            <a:ext uri="{FF2B5EF4-FFF2-40B4-BE49-F238E27FC236}">
              <a16:creationId xmlns:a16="http://schemas.microsoft.com/office/drawing/2014/main" id="{C6FC8605-BDF7-4EA6-A332-572C5FD318E2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540" name="Text Box 3">
          <a:extLst>
            <a:ext uri="{FF2B5EF4-FFF2-40B4-BE49-F238E27FC236}">
              <a16:creationId xmlns:a16="http://schemas.microsoft.com/office/drawing/2014/main" id="{91A3DF2C-625C-47C5-9807-3BF3A6CDF037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541" name="Text Box 3">
          <a:extLst>
            <a:ext uri="{FF2B5EF4-FFF2-40B4-BE49-F238E27FC236}">
              <a16:creationId xmlns:a16="http://schemas.microsoft.com/office/drawing/2014/main" id="{FE0E0DD5-96A1-482D-BCEA-C68FE89390EC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542" name="Text Box 3">
          <a:extLst>
            <a:ext uri="{FF2B5EF4-FFF2-40B4-BE49-F238E27FC236}">
              <a16:creationId xmlns:a16="http://schemas.microsoft.com/office/drawing/2014/main" id="{1FDA4240-E4C1-4456-AABB-664BB6BB4D65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543" name="Text Box 3">
          <a:extLst>
            <a:ext uri="{FF2B5EF4-FFF2-40B4-BE49-F238E27FC236}">
              <a16:creationId xmlns:a16="http://schemas.microsoft.com/office/drawing/2014/main" id="{E732AC56-A128-4BF2-A4AF-EE2E406AD807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544" name="Text Box 3">
          <a:extLst>
            <a:ext uri="{FF2B5EF4-FFF2-40B4-BE49-F238E27FC236}">
              <a16:creationId xmlns:a16="http://schemas.microsoft.com/office/drawing/2014/main" id="{B7E8B66C-02E4-4223-ABE0-D59A47686B9A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545" name="Text Box 3">
          <a:extLst>
            <a:ext uri="{FF2B5EF4-FFF2-40B4-BE49-F238E27FC236}">
              <a16:creationId xmlns:a16="http://schemas.microsoft.com/office/drawing/2014/main" id="{A09AEAC9-E2ED-4FBA-BB3C-72253BBC293A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546" name="Text Box 3">
          <a:extLst>
            <a:ext uri="{FF2B5EF4-FFF2-40B4-BE49-F238E27FC236}">
              <a16:creationId xmlns:a16="http://schemas.microsoft.com/office/drawing/2014/main" id="{C3C17656-0A08-4BB5-BD65-1A09AD1772E4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547" name="Text Box 3">
          <a:extLst>
            <a:ext uri="{FF2B5EF4-FFF2-40B4-BE49-F238E27FC236}">
              <a16:creationId xmlns:a16="http://schemas.microsoft.com/office/drawing/2014/main" id="{4B869247-6E28-475F-9D05-618602212B18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548" name="Text Box 3">
          <a:extLst>
            <a:ext uri="{FF2B5EF4-FFF2-40B4-BE49-F238E27FC236}">
              <a16:creationId xmlns:a16="http://schemas.microsoft.com/office/drawing/2014/main" id="{4245A3FF-7D47-4BBA-84C1-B47E62046FA6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549" name="Text Box 3">
          <a:extLst>
            <a:ext uri="{FF2B5EF4-FFF2-40B4-BE49-F238E27FC236}">
              <a16:creationId xmlns:a16="http://schemas.microsoft.com/office/drawing/2014/main" id="{91F8C7FC-389D-4F9A-8BF1-B97272382419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550" name="Text Box 3">
          <a:extLst>
            <a:ext uri="{FF2B5EF4-FFF2-40B4-BE49-F238E27FC236}">
              <a16:creationId xmlns:a16="http://schemas.microsoft.com/office/drawing/2014/main" id="{D8A96987-3FCA-4D50-83A5-B307A3732F34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551" name="Text Box 3">
          <a:extLst>
            <a:ext uri="{FF2B5EF4-FFF2-40B4-BE49-F238E27FC236}">
              <a16:creationId xmlns:a16="http://schemas.microsoft.com/office/drawing/2014/main" id="{6C31BC83-4C4E-46CB-8254-3896754DAEEE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552" name="Text Box 3">
          <a:extLst>
            <a:ext uri="{FF2B5EF4-FFF2-40B4-BE49-F238E27FC236}">
              <a16:creationId xmlns:a16="http://schemas.microsoft.com/office/drawing/2014/main" id="{24E9FA6F-DF37-4A42-8569-037235149160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553" name="Text Box 3">
          <a:extLst>
            <a:ext uri="{FF2B5EF4-FFF2-40B4-BE49-F238E27FC236}">
              <a16:creationId xmlns:a16="http://schemas.microsoft.com/office/drawing/2014/main" id="{518F1119-8ED2-44BE-8B52-0E8598B2315E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554" name="Text Box 3">
          <a:extLst>
            <a:ext uri="{FF2B5EF4-FFF2-40B4-BE49-F238E27FC236}">
              <a16:creationId xmlns:a16="http://schemas.microsoft.com/office/drawing/2014/main" id="{4AFA0340-3AE5-4B0B-9C5D-CCA80D604004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555" name="Text Box 3">
          <a:extLst>
            <a:ext uri="{FF2B5EF4-FFF2-40B4-BE49-F238E27FC236}">
              <a16:creationId xmlns:a16="http://schemas.microsoft.com/office/drawing/2014/main" id="{C6BA822F-DFFE-4B4F-9807-BE09C2ACF791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556" name="Text Box 3">
          <a:extLst>
            <a:ext uri="{FF2B5EF4-FFF2-40B4-BE49-F238E27FC236}">
              <a16:creationId xmlns:a16="http://schemas.microsoft.com/office/drawing/2014/main" id="{57F46D1B-7568-463B-B635-3DBF200426C9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557" name="Text Box 3">
          <a:extLst>
            <a:ext uri="{FF2B5EF4-FFF2-40B4-BE49-F238E27FC236}">
              <a16:creationId xmlns:a16="http://schemas.microsoft.com/office/drawing/2014/main" id="{EC8C0109-D63F-434D-8DFF-608204168C99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558" name="Text Box 3">
          <a:extLst>
            <a:ext uri="{FF2B5EF4-FFF2-40B4-BE49-F238E27FC236}">
              <a16:creationId xmlns:a16="http://schemas.microsoft.com/office/drawing/2014/main" id="{ED8A0B60-D3B0-4FF4-9C59-14EF279F0A25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559" name="Text Box 3">
          <a:extLst>
            <a:ext uri="{FF2B5EF4-FFF2-40B4-BE49-F238E27FC236}">
              <a16:creationId xmlns:a16="http://schemas.microsoft.com/office/drawing/2014/main" id="{449CFDDB-51B9-4A55-9724-8151F5D5DD7E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560" name="Text Box 3">
          <a:extLst>
            <a:ext uri="{FF2B5EF4-FFF2-40B4-BE49-F238E27FC236}">
              <a16:creationId xmlns:a16="http://schemas.microsoft.com/office/drawing/2014/main" id="{566A3570-F050-48B8-8063-B97057778EDE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561" name="Text Box 3">
          <a:extLst>
            <a:ext uri="{FF2B5EF4-FFF2-40B4-BE49-F238E27FC236}">
              <a16:creationId xmlns:a16="http://schemas.microsoft.com/office/drawing/2014/main" id="{155C310E-CC4D-4C37-BA1B-EFB729F907A7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562" name="Text Box 3">
          <a:extLst>
            <a:ext uri="{FF2B5EF4-FFF2-40B4-BE49-F238E27FC236}">
              <a16:creationId xmlns:a16="http://schemas.microsoft.com/office/drawing/2014/main" id="{9FBC5033-CB40-4470-AB49-0035D04EAE4F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563" name="Text Box 3">
          <a:extLst>
            <a:ext uri="{FF2B5EF4-FFF2-40B4-BE49-F238E27FC236}">
              <a16:creationId xmlns:a16="http://schemas.microsoft.com/office/drawing/2014/main" id="{7B6B3CE7-CB42-4DBB-8DCE-56039C85E8E3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654</xdr:row>
      <xdr:rowOff>0</xdr:rowOff>
    </xdr:from>
    <xdr:ext cx="563880" cy="293671"/>
    <xdr:sp macro="" textlink="">
      <xdr:nvSpPr>
        <xdr:cNvPr id="564" name="Text Box 3">
          <a:extLst>
            <a:ext uri="{FF2B5EF4-FFF2-40B4-BE49-F238E27FC236}">
              <a16:creationId xmlns:a16="http://schemas.microsoft.com/office/drawing/2014/main" id="{722BA528-CB26-4D78-B7F5-DD266721A317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655</xdr:row>
      <xdr:rowOff>0</xdr:rowOff>
    </xdr:from>
    <xdr:ext cx="563880" cy="293671"/>
    <xdr:sp macro="" textlink="">
      <xdr:nvSpPr>
        <xdr:cNvPr id="566" name="Text Box 3">
          <a:extLst>
            <a:ext uri="{FF2B5EF4-FFF2-40B4-BE49-F238E27FC236}">
              <a16:creationId xmlns:a16="http://schemas.microsoft.com/office/drawing/2014/main" id="{6473FCC0-956B-4A26-BF20-CB61E5716078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655</xdr:row>
      <xdr:rowOff>0</xdr:rowOff>
    </xdr:from>
    <xdr:ext cx="563880" cy="293671"/>
    <xdr:sp macro="" textlink="">
      <xdr:nvSpPr>
        <xdr:cNvPr id="567" name="Text Box 3">
          <a:extLst>
            <a:ext uri="{FF2B5EF4-FFF2-40B4-BE49-F238E27FC236}">
              <a16:creationId xmlns:a16="http://schemas.microsoft.com/office/drawing/2014/main" id="{7CAE0A49-02D7-4674-AB42-2E5302585425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655</xdr:row>
      <xdr:rowOff>0</xdr:rowOff>
    </xdr:from>
    <xdr:ext cx="563880" cy="293671"/>
    <xdr:sp macro="" textlink="">
      <xdr:nvSpPr>
        <xdr:cNvPr id="568" name="Text Box 3">
          <a:extLst>
            <a:ext uri="{FF2B5EF4-FFF2-40B4-BE49-F238E27FC236}">
              <a16:creationId xmlns:a16="http://schemas.microsoft.com/office/drawing/2014/main" id="{495B060F-07F1-44C7-86EF-1F29CF066BB3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655</xdr:row>
      <xdr:rowOff>0</xdr:rowOff>
    </xdr:from>
    <xdr:ext cx="563880" cy="293671"/>
    <xdr:sp macro="" textlink="">
      <xdr:nvSpPr>
        <xdr:cNvPr id="569" name="Text Box 3">
          <a:extLst>
            <a:ext uri="{FF2B5EF4-FFF2-40B4-BE49-F238E27FC236}">
              <a16:creationId xmlns:a16="http://schemas.microsoft.com/office/drawing/2014/main" id="{D3246535-D34C-403A-8B9A-21D39D14BEEE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655</xdr:row>
      <xdr:rowOff>0</xdr:rowOff>
    </xdr:from>
    <xdr:ext cx="563880" cy="293671"/>
    <xdr:sp macro="" textlink="">
      <xdr:nvSpPr>
        <xdr:cNvPr id="570" name="Text Box 3">
          <a:extLst>
            <a:ext uri="{FF2B5EF4-FFF2-40B4-BE49-F238E27FC236}">
              <a16:creationId xmlns:a16="http://schemas.microsoft.com/office/drawing/2014/main" id="{E2722E84-BC6D-4AAF-9A83-42EDBBF2FB69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655</xdr:row>
      <xdr:rowOff>0</xdr:rowOff>
    </xdr:from>
    <xdr:ext cx="563880" cy="293671"/>
    <xdr:sp macro="" textlink="">
      <xdr:nvSpPr>
        <xdr:cNvPr id="571" name="Text Box 3">
          <a:extLst>
            <a:ext uri="{FF2B5EF4-FFF2-40B4-BE49-F238E27FC236}">
              <a16:creationId xmlns:a16="http://schemas.microsoft.com/office/drawing/2014/main" id="{3A3DB5C8-19F3-45AD-948C-0EB9F1E37266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655</xdr:row>
      <xdr:rowOff>0</xdr:rowOff>
    </xdr:from>
    <xdr:ext cx="563880" cy="293671"/>
    <xdr:sp macro="" textlink="">
      <xdr:nvSpPr>
        <xdr:cNvPr id="572" name="Text Box 3">
          <a:extLst>
            <a:ext uri="{FF2B5EF4-FFF2-40B4-BE49-F238E27FC236}">
              <a16:creationId xmlns:a16="http://schemas.microsoft.com/office/drawing/2014/main" id="{62A2B975-B2AB-4127-888B-676D550E111A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655</xdr:row>
      <xdr:rowOff>0</xdr:rowOff>
    </xdr:from>
    <xdr:ext cx="563880" cy="293671"/>
    <xdr:sp macro="" textlink="">
      <xdr:nvSpPr>
        <xdr:cNvPr id="573" name="Text Box 3">
          <a:extLst>
            <a:ext uri="{FF2B5EF4-FFF2-40B4-BE49-F238E27FC236}">
              <a16:creationId xmlns:a16="http://schemas.microsoft.com/office/drawing/2014/main" id="{9C5A5020-8866-4728-94D5-A04799CD1DE9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655</xdr:row>
      <xdr:rowOff>0</xdr:rowOff>
    </xdr:from>
    <xdr:ext cx="563880" cy="293671"/>
    <xdr:sp macro="" textlink="">
      <xdr:nvSpPr>
        <xdr:cNvPr id="574" name="Text Box 3">
          <a:extLst>
            <a:ext uri="{FF2B5EF4-FFF2-40B4-BE49-F238E27FC236}">
              <a16:creationId xmlns:a16="http://schemas.microsoft.com/office/drawing/2014/main" id="{AECCAEC7-7410-4461-A669-BC6B85C17059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655</xdr:row>
      <xdr:rowOff>0</xdr:rowOff>
    </xdr:from>
    <xdr:ext cx="563880" cy="293671"/>
    <xdr:sp macro="" textlink="">
      <xdr:nvSpPr>
        <xdr:cNvPr id="575" name="Text Box 3">
          <a:extLst>
            <a:ext uri="{FF2B5EF4-FFF2-40B4-BE49-F238E27FC236}">
              <a16:creationId xmlns:a16="http://schemas.microsoft.com/office/drawing/2014/main" id="{B6DE5328-F50D-4C9F-9A39-49BECEEA90A3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655</xdr:row>
      <xdr:rowOff>0</xdr:rowOff>
    </xdr:from>
    <xdr:ext cx="563880" cy="293671"/>
    <xdr:sp macro="" textlink="">
      <xdr:nvSpPr>
        <xdr:cNvPr id="576" name="Text Box 3">
          <a:extLst>
            <a:ext uri="{FF2B5EF4-FFF2-40B4-BE49-F238E27FC236}">
              <a16:creationId xmlns:a16="http://schemas.microsoft.com/office/drawing/2014/main" id="{7511D802-CEA4-455F-A94D-914EE97AB990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655</xdr:row>
      <xdr:rowOff>0</xdr:rowOff>
    </xdr:from>
    <xdr:ext cx="563880" cy="293671"/>
    <xdr:sp macro="" textlink="">
      <xdr:nvSpPr>
        <xdr:cNvPr id="577" name="Text Box 3">
          <a:extLst>
            <a:ext uri="{FF2B5EF4-FFF2-40B4-BE49-F238E27FC236}">
              <a16:creationId xmlns:a16="http://schemas.microsoft.com/office/drawing/2014/main" id="{4532F06B-39FD-47CF-942D-645E1AF3D2ED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655</xdr:row>
      <xdr:rowOff>0</xdr:rowOff>
    </xdr:from>
    <xdr:ext cx="563880" cy="293671"/>
    <xdr:sp macro="" textlink="">
      <xdr:nvSpPr>
        <xdr:cNvPr id="578" name="Text Box 3">
          <a:extLst>
            <a:ext uri="{FF2B5EF4-FFF2-40B4-BE49-F238E27FC236}">
              <a16:creationId xmlns:a16="http://schemas.microsoft.com/office/drawing/2014/main" id="{51BD1FAA-D732-409C-947E-E92D70A735F6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655</xdr:row>
      <xdr:rowOff>0</xdr:rowOff>
    </xdr:from>
    <xdr:ext cx="563880" cy="293671"/>
    <xdr:sp macro="" textlink="">
      <xdr:nvSpPr>
        <xdr:cNvPr id="579" name="Text Box 3">
          <a:extLst>
            <a:ext uri="{FF2B5EF4-FFF2-40B4-BE49-F238E27FC236}">
              <a16:creationId xmlns:a16="http://schemas.microsoft.com/office/drawing/2014/main" id="{215D74AD-AF58-4B99-863B-6137DA4FDBCB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655</xdr:row>
      <xdr:rowOff>0</xdr:rowOff>
    </xdr:from>
    <xdr:ext cx="563880" cy="293671"/>
    <xdr:sp macro="" textlink="">
      <xdr:nvSpPr>
        <xdr:cNvPr id="580" name="Text Box 3">
          <a:extLst>
            <a:ext uri="{FF2B5EF4-FFF2-40B4-BE49-F238E27FC236}">
              <a16:creationId xmlns:a16="http://schemas.microsoft.com/office/drawing/2014/main" id="{316B3752-B969-4202-A5F8-716680F33E3A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655</xdr:row>
      <xdr:rowOff>0</xdr:rowOff>
    </xdr:from>
    <xdr:ext cx="563880" cy="293671"/>
    <xdr:sp macro="" textlink="">
      <xdr:nvSpPr>
        <xdr:cNvPr id="581" name="Text Box 3">
          <a:extLst>
            <a:ext uri="{FF2B5EF4-FFF2-40B4-BE49-F238E27FC236}">
              <a16:creationId xmlns:a16="http://schemas.microsoft.com/office/drawing/2014/main" id="{BFF26439-98DC-4539-B579-2A30FE1E72ED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655</xdr:row>
      <xdr:rowOff>0</xdr:rowOff>
    </xdr:from>
    <xdr:ext cx="563880" cy="293671"/>
    <xdr:sp macro="" textlink="">
      <xdr:nvSpPr>
        <xdr:cNvPr id="582" name="Text Box 3">
          <a:extLst>
            <a:ext uri="{FF2B5EF4-FFF2-40B4-BE49-F238E27FC236}">
              <a16:creationId xmlns:a16="http://schemas.microsoft.com/office/drawing/2014/main" id="{68D6D69B-CDE9-44FA-B703-771C0760B05D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655</xdr:row>
      <xdr:rowOff>0</xdr:rowOff>
    </xdr:from>
    <xdr:ext cx="563880" cy="293671"/>
    <xdr:sp macro="" textlink="">
      <xdr:nvSpPr>
        <xdr:cNvPr id="583" name="Text Box 3">
          <a:extLst>
            <a:ext uri="{FF2B5EF4-FFF2-40B4-BE49-F238E27FC236}">
              <a16:creationId xmlns:a16="http://schemas.microsoft.com/office/drawing/2014/main" id="{79C875CA-60DD-44D5-9345-E94ECAE818AC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655</xdr:row>
      <xdr:rowOff>0</xdr:rowOff>
    </xdr:from>
    <xdr:ext cx="563880" cy="293671"/>
    <xdr:sp macro="" textlink="">
      <xdr:nvSpPr>
        <xdr:cNvPr id="584" name="Text Box 3">
          <a:extLst>
            <a:ext uri="{FF2B5EF4-FFF2-40B4-BE49-F238E27FC236}">
              <a16:creationId xmlns:a16="http://schemas.microsoft.com/office/drawing/2014/main" id="{336077A3-EA9A-4AFB-959A-E679A8A995D8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655</xdr:row>
      <xdr:rowOff>0</xdr:rowOff>
    </xdr:from>
    <xdr:ext cx="563880" cy="293671"/>
    <xdr:sp macro="" textlink="">
      <xdr:nvSpPr>
        <xdr:cNvPr id="585" name="Text Box 3">
          <a:extLst>
            <a:ext uri="{FF2B5EF4-FFF2-40B4-BE49-F238E27FC236}">
              <a16:creationId xmlns:a16="http://schemas.microsoft.com/office/drawing/2014/main" id="{C207E516-CCBE-4AF3-A3F3-9F8577F972A7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655</xdr:row>
      <xdr:rowOff>0</xdr:rowOff>
    </xdr:from>
    <xdr:ext cx="563880" cy="293671"/>
    <xdr:sp macro="" textlink="">
      <xdr:nvSpPr>
        <xdr:cNvPr id="586" name="Text Box 3">
          <a:extLst>
            <a:ext uri="{FF2B5EF4-FFF2-40B4-BE49-F238E27FC236}">
              <a16:creationId xmlns:a16="http://schemas.microsoft.com/office/drawing/2014/main" id="{5F5DC56E-D4BC-4506-AAC0-6CF0D4B13FE2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655</xdr:row>
      <xdr:rowOff>0</xdr:rowOff>
    </xdr:from>
    <xdr:ext cx="563880" cy="293671"/>
    <xdr:sp macro="" textlink="">
      <xdr:nvSpPr>
        <xdr:cNvPr id="587" name="Text Box 3">
          <a:extLst>
            <a:ext uri="{FF2B5EF4-FFF2-40B4-BE49-F238E27FC236}">
              <a16:creationId xmlns:a16="http://schemas.microsoft.com/office/drawing/2014/main" id="{4DF7F682-20F0-435F-856B-3320C63443EE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655</xdr:row>
      <xdr:rowOff>0</xdr:rowOff>
    </xdr:from>
    <xdr:ext cx="563880" cy="293671"/>
    <xdr:sp macro="" textlink="">
      <xdr:nvSpPr>
        <xdr:cNvPr id="588" name="Text Box 3">
          <a:extLst>
            <a:ext uri="{FF2B5EF4-FFF2-40B4-BE49-F238E27FC236}">
              <a16:creationId xmlns:a16="http://schemas.microsoft.com/office/drawing/2014/main" id="{12A542FC-052B-48B3-A42D-BB893FEADDF3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655</xdr:row>
      <xdr:rowOff>0</xdr:rowOff>
    </xdr:from>
    <xdr:ext cx="563880" cy="293671"/>
    <xdr:sp macro="" textlink="">
      <xdr:nvSpPr>
        <xdr:cNvPr id="589" name="Text Box 3">
          <a:extLst>
            <a:ext uri="{FF2B5EF4-FFF2-40B4-BE49-F238E27FC236}">
              <a16:creationId xmlns:a16="http://schemas.microsoft.com/office/drawing/2014/main" id="{2B33704E-8D9B-48AE-B7CA-72F9C5C350F6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655</xdr:row>
      <xdr:rowOff>0</xdr:rowOff>
    </xdr:from>
    <xdr:ext cx="563880" cy="293671"/>
    <xdr:sp macro="" textlink="">
      <xdr:nvSpPr>
        <xdr:cNvPr id="590" name="Text Box 3">
          <a:extLst>
            <a:ext uri="{FF2B5EF4-FFF2-40B4-BE49-F238E27FC236}">
              <a16:creationId xmlns:a16="http://schemas.microsoft.com/office/drawing/2014/main" id="{46CAC680-E9CD-4C04-A1D8-DD7BAA21E8BB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655</xdr:row>
      <xdr:rowOff>0</xdr:rowOff>
    </xdr:from>
    <xdr:ext cx="563880" cy="293671"/>
    <xdr:sp macro="" textlink="">
      <xdr:nvSpPr>
        <xdr:cNvPr id="591" name="Text Box 3">
          <a:extLst>
            <a:ext uri="{FF2B5EF4-FFF2-40B4-BE49-F238E27FC236}">
              <a16:creationId xmlns:a16="http://schemas.microsoft.com/office/drawing/2014/main" id="{37720A87-85D6-41EA-BE29-1BA21F338250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655</xdr:row>
      <xdr:rowOff>0</xdr:rowOff>
    </xdr:from>
    <xdr:ext cx="563880" cy="293671"/>
    <xdr:sp macro="" textlink="">
      <xdr:nvSpPr>
        <xdr:cNvPr id="592" name="Text Box 3">
          <a:extLst>
            <a:ext uri="{FF2B5EF4-FFF2-40B4-BE49-F238E27FC236}">
              <a16:creationId xmlns:a16="http://schemas.microsoft.com/office/drawing/2014/main" id="{9AAB3B1B-671B-4A81-96E6-06C9C76120A4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655</xdr:row>
      <xdr:rowOff>0</xdr:rowOff>
    </xdr:from>
    <xdr:ext cx="563880" cy="293671"/>
    <xdr:sp macro="" textlink="">
      <xdr:nvSpPr>
        <xdr:cNvPr id="593" name="Text Box 3">
          <a:extLst>
            <a:ext uri="{FF2B5EF4-FFF2-40B4-BE49-F238E27FC236}">
              <a16:creationId xmlns:a16="http://schemas.microsoft.com/office/drawing/2014/main" id="{CA34203F-4D86-4E3C-AE6D-0FB660542D71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655</xdr:row>
      <xdr:rowOff>0</xdr:rowOff>
    </xdr:from>
    <xdr:ext cx="563880" cy="293671"/>
    <xdr:sp macro="" textlink="">
      <xdr:nvSpPr>
        <xdr:cNvPr id="594" name="Text Box 3">
          <a:extLst>
            <a:ext uri="{FF2B5EF4-FFF2-40B4-BE49-F238E27FC236}">
              <a16:creationId xmlns:a16="http://schemas.microsoft.com/office/drawing/2014/main" id="{212BD324-1F66-480D-ABD2-DD8F0A3433FD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655</xdr:row>
      <xdr:rowOff>0</xdr:rowOff>
    </xdr:from>
    <xdr:ext cx="563880" cy="293671"/>
    <xdr:sp macro="" textlink="">
      <xdr:nvSpPr>
        <xdr:cNvPr id="595" name="Text Box 3">
          <a:extLst>
            <a:ext uri="{FF2B5EF4-FFF2-40B4-BE49-F238E27FC236}">
              <a16:creationId xmlns:a16="http://schemas.microsoft.com/office/drawing/2014/main" id="{1453095D-1FB6-42F0-A861-DBFB72A78B2F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655</xdr:row>
      <xdr:rowOff>0</xdr:rowOff>
    </xdr:from>
    <xdr:ext cx="563880" cy="293671"/>
    <xdr:sp macro="" textlink="">
      <xdr:nvSpPr>
        <xdr:cNvPr id="596" name="Text Box 3">
          <a:extLst>
            <a:ext uri="{FF2B5EF4-FFF2-40B4-BE49-F238E27FC236}">
              <a16:creationId xmlns:a16="http://schemas.microsoft.com/office/drawing/2014/main" id="{EAFC5EF4-5753-47D4-B7E6-5089CBDFEE07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655</xdr:row>
      <xdr:rowOff>0</xdr:rowOff>
    </xdr:from>
    <xdr:ext cx="563880" cy="293671"/>
    <xdr:sp macro="" textlink="">
      <xdr:nvSpPr>
        <xdr:cNvPr id="597" name="Text Box 3">
          <a:extLst>
            <a:ext uri="{FF2B5EF4-FFF2-40B4-BE49-F238E27FC236}">
              <a16:creationId xmlns:a16="http://schemas.microsoft.com/office/drawing/2014/main" id="{F77B9FA1-A9E5-4D27-A265-81C9DBD8AB60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655</xdr:row>
      <xdr:rowOff>0</xdr:rowOff>
    </xdr:from>
    <xdr:ext cx="563880" cy="293671"/>
    <xdr:sp macro="" textlink="">
      <xdr:nvSpPr>
        <xdr:cNvPr id="598" name="Text Box 3">
          <a:extLst>
            <a:ext uri="{FF2B5EF4-FFF2-40B4-BE49-F238E27FC236}">
              <a16:creationId xmlns:a16="http://schemas.microsoft.com/office/drawing/2014/main" id="{84251544-57E1-44EF-AAA9-54D2C388DEFC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655</xdr:row>
      <xdr:rowOff>0</xdr:rowOff>
    </xdr:from>
    <xdr:ext cx="563880" cy="293671"/>
    <xdr:sp macro="" textlink="">
      <xdr:nvSpPr>
        <xdr:cNvPr id="599" name="Text Box 3">
          <a:extLst>
            <a:ext uri="{FF2B5EF4-FFF2-40B4-BE49-F238E27FC236}">
              <a16:creationId xmlns:a16="http://schemas.microsoft.com/office/drawing/2014/main" id="{7C16163A-C498-4CFA-BCA8-A37527D3FF5B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655</xdr:row>
      <xdr:rowOff>0</xdr:rowOff>
    </xdr:from>
    <xdr:ext cx="563880" cy="293671"/>
    <xdr:sp macro="" textlink="">
      <xdr:nvSpPr>
        <xdr:cNvPr id="600" name="Text Box 3">
          <a:extLst>
            <a:ext uri="{FF2B5EF4-FFF2-40B4-BE49-F238E27FC236}">
              <a16:creationId xmlns:a16="http://schemas.microsoft.com/office/drawing/2014/main" id="{146EFC5B-7C47-40E6-B61F-5C43164E53F4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655</xdr:row>
      <xdr:rowOff>0</xdr:rowOff>
    </xdr:from>
    <xdr:ext cx="563880" cy="293671"/>
    <xdr:sp macro="" textlink="">
      <xdr:nvSpPr>
        <xdr:cNvPr id="601" name="Text Box 3">
          <a:extLst>
            <a:ext uri="{FF2B5EF4-FFF2-40B4-BE49-F238E27FC236}">
              <a16:creationId xmlns:a16="http://schemas.microsoft.com/office/drawing/2014/main" id="{276C1CCA-A61D-4074-BE8A-E69B086CF388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293671"/>
    <xdr:sp macro="" textlink="">
      <xdr:nvSpPr>
        <xdr:cNvPr id="605" name="Text Box 3">
          <a:extLst>
            <a:ext uri="{FF2B5EF4-FFF2-40B4-BE49-F238E27FC236}">
              <a16:creationId xmlns:a16="http://schemas.microsoft.com/office/drawing/2014/main" id="{E4009091-BC54-4865-9E00-2B317A112F46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293671"/>
    <xdr:sp macro="" textlink="">
      <xdr:nvSpPr>
        <xdr:cNvPr id="606" name="Text Box 3">
          <a:extLst>
            <a:ext uri="{FF2B5EF4-FFF2-40B4-BE49-F238E27FC236}">
              <a16:creationId xmlns:a16="http://schemas.microsoft.com/office/drawing/2014/main" id="{3B6AD162-3988-4D89-A214-20F94693B483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293671"/>
    <xdr:sp macro="" textlink="">
      <xdr:nvSpPr>
        <xdr:cNvPr id="607" name="Text Box 3">
          <a:extLst>
            <a:ext uri="{FF2B5EF4-FFF2-40B4-BE49-F238E27FC236}">
              <a16:creationId xmlns:a16="http://schemas.microsoft.com/office/drawing/2014/main" id="{93247BC1-4ABC-426B-8C59-012B617C3148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293671"/>
    <xdr:sp macro="" textlink="">
      <xdr:nvSpPr>
        <xdr:cNvPr id="608" name="Text Box 3">
          <a:extLst>
            <a:ext uri="{FF2B5EF4-FFF2-40B4-BE49-F238E27FC236}">
              <a16:creationId xmlns:a16="http://schemas.microsoft.com/office/drawing/2014/main" id="{6ED641E2-D7B1-4E3A-8DF2-7967185117EF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293671"/>
    <xdr:sp macro="" textlink="">
      <xdr:nvSpPr>
        <xdr:cNvPr id="609" name="Text Box 3">
          <a:extLst>
            <a:ext uri="{FF2B5EF4-FFF2-40B4-BE49-F238E27FC236}">
              <a16:creationId xmlns:a16="http://schemas.microsoft.com/office/drawing/2014/main" id="{6D5D313F-46D5-4859-A92B-BAB62347AC73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293671"/>
    <xdr:sp macro="" textlink="">
      <xdr:nvSpPr>
        <xdr:cNvPr id="610" name="Text Box 3">
          <a:extLst>
            <a:ext uri="{FF2B5EF4-FFF2-40B4-BE49-F238E27FC236}">
              <a16:creationId xmlns:a16="http://schemas.microsoft.com/office/drawing/2014/main" id="{D8CCD525-F30E-4324-9905-2497B7FF818A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293671"/>
    <xdr:sp macro="" textlink="">
      <xdr:nvSpPr>
        <xdr:cNvPr id="611" name="Text Box 3">
          <a:extLst>
            <a:ext uri="{FF2B5EF4-FFF2-40B4-BE49-F238E27FC236}">
              <a16:creationId xmlns:a16="http://schemas.microsoft.com/office/drawing/2014/main" id="{FF1AFA7C-038A-4F74-845B-F9E7CFCE1F31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293671"/>
    <xdr:sp macro="" textlink="">
      <xdr:nvSpPr>
        <xdr:cNvPr id="612" name="Text Box 3">
          <a:extLst>
            <a:ext uri="{FF2B5EF4-FFF2-40B4-BE49-F238E27FC236}">
              <a16:creationId xmlns:a16="http://schemas.microsoft.com/office/drawing/2014/main" id="{D91AFE49-E792-4DA1-8972-390394A16E03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293671"/>
    <xdr:sp macro="" textlink="">
      <xdr:nvSpPr>
        <xdr:cNvPr id="613" name="Text Box 3">
          <a:extLst>
            <a:ext uri="{FF2B5EF4-FFF2-40B4-BE49-F238E27FC236}">
              <a16:creationId xmlns:a16="http://schemas.microsoft.com/office/drawing/2014/main" id="{F1D8E04E-1791-4AA4-961F-1B134066A4F1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293671"/>
    <xdr:sp macro="" textlink="">
      <xdr:nvSpPr>
        <xdr:cNvPr id="614" name="Text Box 3">
          <a:extLst>
            <a:ext uri="{FF2B5EF4-FFF2-40B4-BE49-F238E27FC236}">
              <a16:creationId xmlns:a16="http://schemas.microsoft.com/office/drawing/2014/main" id="{E8401BCD-3D36-40B9-8F15-6C08E702BC67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293671"/>
    <xdr:sp macro="" textlink="">
      <xdr:nvSpPr>
        <xdr:cNvPr id="615" name="Text Box 3">
          <a:extLst>
            <a:ext uri="{FF2B5EF4-FFF2-40B4-BE49-F238E27FC236}">
              <a16:creationId xmlns:a16="http://schemas.microsoft.com/office/drawing/2014/main" id="{1BE696EC-68E9-4D60-8053-827F7ACEAABF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293671"/>
    <xdr:sp macro="" textlink="">
      <xdr:nvSpPr>
        <xdr:cNvPr id="616" name="Text Box 3">
          <a:extLst>
            <a:ext uri="{FF2B5EF4-FFF2-40B4-BE49-F238E27FC236}">
              <a16:creationId xmlns:a16="http://schemas.microsoft.com/office/drawing/2014/main" id="{3EB8FACA-86CC-405B-B0EE-08573005ABD8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293671"/>
    <xdr:sp macro="" textlink="">
      <xdr:nvSpPr>
        <xdr:cNvPr id="617" name="Text Box 3">
          <a:extLst>
            <a:ext uri="{FF2B5EF4-FFF2-40B4-BE49-F238E27FC236}">
              <a16:creationId xmlns:a16="http://schemas.microsoft.com/office/drawing/2014/main" id="{ACAF983B-BF13-4696-8D6F-83EF4A77CB0C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293671"/>
    <xdr:sp macro="" textlink="">
      <xdr:nvSpPr>
        <xdr:cNvPr id="618" name="Text Box 3">
          <a:extLst>
            <a:ext uri="{FF2B5EF4-FFF2-40B4-BE49-F238E27FC236}">
              <a16:creationId xmlns:a16="http://schemas.microsoft.com/office/drawing/2014/main" id="{37208C39-6392-4BDB-88DE-34C130E2816A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293671"/>
    <xdr:sp macro="" textlink="">
      <xdr:nvSpPr>
        <xdr:cNvPr id="619" name="Text Box 3">
          <a:extLst>
            <a:ext uri="{FF2B5EF4-FFF2-40B4-BE49-F238E27FC236}">
              <a16:creationId xmlns:a16="http://schemas.microsoft.com/office/drawing/2014/main" id="{F3387891-8215-4B3A-ADDD-8F2A6A1DA6DE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293671"/>
    <xdr:sp macro="" textlink="">
      <xdr:nvSpPr>
        <xdr:cNvPr id="620" name="Text Box 3">
          <a:extLst>
            <a:ext uri="{FF2B5EF4-FFF2-40B4-BE49-F238E27FC236}">
              <a16:creationId xmlns:a16="http://schemas.microsoft.com/office/drawing/2014/main" id="{E7A6734A-1687-4A17-95A3-CB4225A40CC1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293671"/>
    <xdr:sp macro="" textlink="">
      <xdr:nvSpPr>
        <xdr:cNvPr id="621" name="Text Box 3">
          <a:extLst>
            <a:ext uri="{FF2B5EF4-FFF2-40B4-BE49-F238E27FC236}">
              <a16:creationId xmlns:a16="http://schemas.microsoft.com/office/drawing/2014/main" id="{F7830AF5-D816-49ED-A604-C79F0C125F45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293671"/>
    <xdr:sp macro="" textlink="">
      <xdr:nvSpPr>
        <xdr:cNvPr id="622" name="Text Box 3">
          <a:extLst>
            <a:ext uri="{FF2B5EF4-FFF2-40B4-BE49-F238E27FC236}">
              <a16:creationId xmlns:a16="http://schemas.microsoft.com/office/drawing/2014/main" id="{27DAD3FA-5ABF-4A82-9A32-5837A03B5712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293671"/>
    <xdr:sp macro="" textlink="">
      <xdr:nvSpPr>
        <xdr:cNvPr id="623" name="Text Box 3">
          <a:extLst>
            <a:ext uri="{FF2B5EF4-FFF2-40B4-BE49-F238E27FC236}">
              <a16:creationId xmlns:a16="http://schemas.microsoft.com/office/drawing/2014/main" id="{C8FF2722-2E7E-420C-B230-29133E4701FC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293671"/>
    <xdr:sp macro="" textlink="">
      <xdr:nvSpPr>
        <xdr:cNvPr id="624" name="Text Box 3">
          <a:extLst>
            <a:ext uri="{FF2B5EF4-FFF2-40B4-BE49-F238E27FC236}">
              <a16:creationId xmlns:a16="http://schemas.microsoft.com/office/drawing/2014/main" id="{F6D64119-FA3B-4DE3-9E00-B6CCAAAF67A7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293671"/>
    <xdr:sp macro="" textlink="">
      <xdr:nvSpPr>
        <xdr:cNvPr id="625" name="Text Box 3">
          <a:extLst>
            <a:ext uri="{FF2B5EF4-FFF2-40B4-BE49-F238E27FC236}">
              <a16:creationId xmlns:a16="http://schemas.microsoft.com/office/drawing/2014/main" id="{6BD215E5-A183-4851-BB1A-267C05175693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293671"/>
    <xdr:sp macro="" textlink="">
      <xdr:nvSpPr>
        <xdr:cNvPr id="626" name="Text Box 3">
          <a:extLst>
            <a:ext uri="{FF2B5EF4-FFF2-40B4-BE49-F238E27FC236}">
              <a16:creationId xmlns:a16="http://schemas.microsoft.com/office/drawing/2014/main" id="{0E5B2DFD-B373-44E0-9507-3F095B725CB7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293671"/>
    <xdr:sp macro="" textlink="">
      <xdr:nvSpPr>
        <xdr:cNvPr id="627" name="Text Box 3">
          <a:extLst>
            <a:ext uri="{FF2B5EF4-FFF2-40B4-BE49-F238E27FC236}">
              <a16:creationId xmlns:a16="http://schemas.microsoft.com/office/drawing/2014/main" id="{145FB82B-6BFB-4364-AD21-35AED796268D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293671"/>
    <xdr:sp macro="" textlink="">
      <xdr:nvSpPr>
        <xdr:cNvPr id="628" name="Text Box 3">
          <a:extLst>
            <a:ext uri="{FF2B5EF4-FFF2-40B4-BE49-F238E27FC236}">
              <a16:creationId xmlns:a16="http://schemas.microsoft.com/office/drawing/2014/main" id="{84B92CF1-4DB6-4C17-9E14-ECDD0B80430A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293671"/>
    <xdr:sp macro="" textlink="">
      <xdr:nvSpPr>
        <xdr:cNvPr id="629" name="Text Box 3">
          <a:extLst>
            <a:ext uri="{FF2B5EF4-FFF2-40B4-BE49-F238E27FC236}">
              <a16:creationId xmlns:a16="http://schemas.microsoft.com/office/drawing/2014/main" id="{0E6423E9-C6CF-4A13-9561-158C78CA64AD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293671"/>
    <xdr:sp macro="" textlink="">
      <xdr:nvSpPr>
        <xdr:cNvPr id="630" name="Text Box 3">
          <a:extLst>
            <a:ext uri="{FF2B5EF4-FFF2-40B4-BE49-F238E27FC236}">
              <a16:creationId xmlns:a16="http://schemas.microsoft.com/office/drawing/2014/main" id="{2310222E-3244-4C37-A896-D457BBCE1950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293671"/>
    <xdr:sp macro="" textlink="">
      <xdr:nvSpPr>
        <xdr:cNvPr id="631" name="Text Box 3">
          <a:extLst>
            <a:ext uri="{FF2B5EF4-FFF2-40B4-BE49-F238E27FC236}">
              <a16:creationId xmlns:a16="http://schemas.microsoft.com/office/drawing/2014/main" id="{73483CBE-C86B-4D42-BA41-097C5A80F48F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293671"/>
    <xdr:sp macro="" textlink="">
      <xdr:nvSpPr>
        <xdr:cNvPr id="632" name="Text Box 3">
          <a:extLst>
            <a:ext uri="{FF2B5EF4-FFF2-40B4-BE49-F238E27FC236}">
              <a16:creationId xmlns:a16="http://schemas.microsoft.com/office/drawing/2014/main" id="{48C985C0-A70E-4511-85B1-2FCC3EE116E4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293671"/>
    <xdr:sp macro="" textlink="">
      <xdr:nvSpPr>
        <xdr:cNvPr id="633" name="Text Box 3">
          <a:extLst>
            <a:ext uri="{FF2B5EF4-FFF2-40B4-BE49-F238E27FC236}">
              <a16:creationId xmlns:a16="http://schemas.microsoft.com/office/drawing/2014/main" id="{511C499B-B1B8-40B0-B74F-CE609E6D248C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293671"/>
    <xdr:sp macro="" textlink="">
      <xdr:nvSpPr>
        <xdr:cNvPr id="634" name="Text Box 3">
          <a:extLst>
            <a:ext uri="{FF2B5EF4-FFF2-40B4-BE49-F238E27FC236}">
              <a16:creationId xmlns:a16="http://schemas.microsoft.com/office/drawing/2014/main" id="{6CA99EDA-92D6-416D-B216-1C1214B26443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293671"/>
    <xdr:sp macro="" textlink="">
      <xdr:nvSpPr>
        <xdr:cNvPr id="635" name="Text Box 3">
          <a:extLst>
            <a:ext uri="{FF2B5EF4-FFF2-40B4-BE49-F238E27FC236}">
              <a16:creationId xmlns:a16="http://schemas.microsoft.com/office/drawing/2014/main" id="{587EC704-C7EB-49DA-B045-CAFB1BD54E0E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293671"/>
    <xdr:sp macro="" textlink="">
      <xdr:nvSpPr>
        <xdr:cNvPr id="636" name="Text Box 3">
          <a:extLst>
            <a:ext uri="{FF2B5EF4-FFF2-40B4-BE49-F238E27FC236}">
              <a16:creationId xmlns:a16="http://schemas.microsoft.com/office/drawing/2014/main" id="{C4C4EAF2-5DBA-4E10-97CE-E56FE51AB99F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293671"/>
    <xdr:sp macro="" textlink="">
      <xdr:nvSpPr>
        <xdr:cNvPr id="637" name="Text Box 3">
          <a:extLst>
            <a:ext uri="{FF2B5EF4-FFF2-40B4-BE49-F238E27FC236}">
              <a16:creationId xmlns:a16="http://schemas.microsoft.com/office/drawing/2014/main" id="{5B155A45-0FE7-43E4-A0D9-C5790D26B200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293671"/>
    <xdr:sp macro="" textlink="">
      <xdr:nvSpPr>
        <xdr:cNvPr id="638" name="Text Box 3">
          <a:extLst>
            <a:ext uri="{FF2B5EF4-FFF2-40B4-BE49-F238E27FC236}">
              <a16:creationId xmlns:a16="http://schemas.microsoft.com/office/drawing/2014/main" id="{D5575D7C-3F22-4D87-B834-82E1F4140733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293671"/>
    <xdr:sp macro="" textlink="">
      <xdr:nvSpPr>
        <xdr:cNvPr id="639" name="Text Box 3">
          <a:extLst>
            <a:ext uri="{FF2B5EF4-FFF2-40B4-BE49-F238E27FC236}">
              <a16:creationId xmlns:a16="http://schemas.microsoft.com/office/drawing/2014/main" id="{DB84BB1E-293C-4613-8505-15F56F2C1363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293671"/>
    <xdr:sp macro="" textlink="">
      <xdr:nvSpPr>
        <xdr:cNvPr id="640" name="Text Box 3">
          <a:extLst>
            <a:ext uri="{FF2B5EF4-FFF2-40B4-BE49-F238E27FC236}">
              <a16:creationId xmlns:a16="http://schemas.microsoft.com/office/drawing/2014/main" id="{69075213-4DBF-4628-ACCF-B23F10AFD28D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293671"/>
    <xdr:sp macro="" textlink="">
      <xdr:nvSpPr>
        <xdr:cNvPr id="641" name="Text Box 3">
          <a:extLst>
            <a:ext uri="{FF2B5EF4-FFF2-40B4-BE49-F238E27FC236}">
              <a16:creationId xmlns:a16="http://schemas.microsoft.com/office/drawing/2014/main" id="{3F27BCAF-D33A-43E8-9EBD-76EE1DA60726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293671"/>
    <xdr:sp macro="" textlink="">
      <xdr:nvSpPr>
        <xdr:cNvPr id="642" name="Text Box 3">
          <a:extLst>
            <a:ext uri="{FF2B5EF4-FFF2-40B4-BE49-F238E27FC236}">
              <a16:creationId xmlns:a16="http://schemas.microsoft.com/office/drawing/2014/main" id="{71AC5FFC-C351-4EF1-A8D6-1B7B3572014B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293671"/>
    <xdr:sp macro="" textlink="">
      <xdr:nvSpPr>
        <xdr:cNvPr id="643" name="Text Box 3">
          <a:extLst>
            <a:ext uri="{FF2B5EF4-FFF2-40B4-BE49-F238E27FC236}">
              <a16:creationId xmlns:a16="http://schemas.microsoft.com/office/drawing/2014/main" id="{822786C1-68DD-4F2F-97FC-5F439B193689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3829050</xdr:colOff>
      <xdr:row>670</xdr:row>
      <xdr:rowOff>0</xdr:rowOff>
    </xdr:from>
    <xdr:ext cx="6517" cy="318339"/>
    <xdr:sp macro="" textlink="">
      <xdr:nvSpPr>
        <xdr:cNvPr id="644" name="Text Box 3">
          <a:extLst>
            <a:ext uri="{FF2B5EF4-FFF2-40B4-BE49-F238E27FC236}">
              <a16:creationId xmlns:a16="http://schemas.microsoft.com/office/drawing/2014/main" id="{DE0814FF-C311-4AF3-89A9-6A43186784F9}"/>
            </a:ext>
          </a:extLst>
        </xdr:cNvPr>
        <xdr:cNvSpPr txBox="1">
          <a:spLocks noChangeArrowheads="1"/>
        </xdr:cNvSpPr>
      </xdr:nvSpPr>
      <xdr:spPr bwMode="auto">
        <a:xfrm>
          <a:off x="1420729" y="207514658"/>
          <a:ext cx="6517" cy="318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3829050</xdr:colOff>
      <xdr:row>670</xdr:row>
      <xdr:rowOff>0</xdr:rowOff>
    </xdr:from>
    <xdr:ext cx="6517" cy="318339"/>
    <xdr:sp macro="" textlink="">
      <xdr:nvSpPr>
        <xdr:cNvPr id="645" name="Text Box 3">
          <a:extLst>
            <a:ext uri="{FF2B5EF4-FFF2-40B4-BE49-F238E27FC236}">
              <a16:creationId xmlns:a16="http://schemas.microsoft.com/office/drawing/2014/main" id="{016CCA6A-4F9B-49AC-9612-4CAC3A78B883}"/>
            </a:ext>
          </a:extLst>
        </xdr:cNvPr>
        <xdr:cNvSpPr txBox="1">
          <a:spLocks noChangeArrowheads="1"/>
        </xdr:cNvSpPr>
      </xdr:nvSpPr>
      <xdr:spPr bwMode="auto">
        <a:xfrm>
          <a:off x="1420729" y="207514658"/>
          <a:ext cx="6517" cy="318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3829050</xdr:colOff>
      <xdr:row>670</xdr:row>
      <xdr:rowOff>0</xdr:rowOff>
    </xdr:from>
    <xdr:ext cx="6517" cy="346914"/>
    <xdr:sp macro="" textlink="">
      <xdr:nvSpPr>
        <xdr:cNvPr id="646" name="Text Box 3">
          <a:extLst>
            <a:ext uri="{FF2B5EF4-FFF2-40B4-BE49-F238E27FC236}">
              <a16:creationId xmlns:a16="http://schemas.microsoft.com/office/drawing/2014/main" id="{638DA9AE-2C37-41EF-B480-45FC23743432}"/>
            </a:ext>
          </a:extLst>
        </xdr:cNvPr>
        <xdr:cNvSpPr txBox="1">
          <a:spLocks noChangeArrowheads="1"/>
        </xdr:cNvSpPr>
      </xdr:nvSpPr>
      <xdr:spPr bwMode="auto">
        <a:xfrm>
          <a:off x="1420729" y="207514658"/>
          <a:ext cx="6517" cy="346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3829050</xdr:colOff>
      <xdr:row>670</xdr:row>
      <xdr:rowOff>0</xdr:rowOff>
    </xdr:from>
    <xdr:ext cx="6517" cy="346914"/>
    <xdr:sp macro="" textlink="">
      <xdr:nvSpPr>
        <xdr:cNvPr id="647" name="Text Box 3">
          <a:extLst>
            <a:ext uri="{FF2B5EF4-FFF2-40B4-BE49-F238E27FC236}">
              <a16:creationId xmlns:a16="http://schemas.microsoft.com/office/drawing/2014/main" id="{AD2694B9-9B5A-41A5-B3DB-FE5B322EC49D}"/>
            </a:ext>
          </a:extLst>
        </xdr:cNvPr>
        <xdr:cNvSpPr txBox="1">
          <a:spLocks noChangeArrowheads="1"/>
        </xdr:cNvSpPr>
      </xdr:nvSpPr>
      <xdr:spPr bwMode="auto">
        <a:xfrm>
          <a:off x="1420729" y="207514658"/>
          <a:ext cx="6517" cy="346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3829050</xdr:colOff>
      <xdr:row>670</xdr:row>
      <xdr:rowOff>0</xdr:rowOff>
    </xdr:from>
    <xdr:ext cx="6517" cy="346914"/>
    <xdr:sp macro="" textlink="">
      <xdr:nvSpPr>
        <xdr:cNvPr id="648" name="Text Box 3">
          <a:extLst>
            <a:ext uri="{FF2B5EF4-FFF2-40B4-BE49-F238E27FC236}">
              <a16:creationId xmlns:a16="http://schemas.microsoft.com/office/drawing/2014/main" id="{524DB8B5-E457-4E24-A938-FCFBC6348713}"/>
            </a:ext>
          </a:extLst>
        </xdr:cNvPr>
        <xdr:cNvSpPr txBox="1">
          <a:spLocks noChangeArrowheads="1"/>
        </xdr:cNvSpPr>
      </xdr:nvSpPr>
      <xdr:spPr bwMode="auto">
        <a:xfrm>
          <a:off x="1420729" y="207514658"/>
          <a:ext cx="6517" cy="346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3829050</xdr:colOff>
      <xdr:row>670</xdr:row>
      <xdr:rowOff>0</xdr:rowOff>
    </xdr:from>
    <xdr:ext cx="6517" cy="346914"/>
    <xdr:sp macro="" textlink="">
      <xdr:nvSpPr>
        <xdr:cNvPr id="649" name="Text Box 3">
          <a:extLst>
            <a:ext uri="{FF2B5EF4-FFF2-40B4-BE49-F238E27FC236}">
              <a16:creationId xmlns:a16="http://schemas.microsoft.com/office/drawing/2014/main" id="{DD03F177-A46C-4CB6-B0AD-F699832DE21C}"/>
            </a:ext>
          </a:extLst>
        </xdr:cNvPr>
        <xdr:cNvSpPr txBox="1">
          <a:spLocks noChangeArrowheads="1"/>
        </xdr:cNvSpPr>
      </xdr:nvSpPr>
      <xdr:spPr bwMode="auto">
        <a:xfrm>
          <a:off x="1420729" y="207514658"/>
          <a:ext cx="6517" cy="346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3829050</xdr:colOff>
      <xdr:row>670</xdr:row>
      <xdr:rowOff>0</xdr:rowOff>
    </xdr:from>
    <xdr:ext cx="6517" cy="289764"/>
    <xdr:sp macro="" textlink="">
      <xdr:nvSpPr>
        <xdr:cNvPr id="650" name="Text Box 3">
          <a:extLst>
            <a:ext uri="{FF2B5EF4-FFF2-40B4-BE49-F238E27FC236}">
              <a16:creationId xmlns:a16="http://schemas.microsoft.com/office/drawing/2014/main" id="{D5E64C0F-2F17-4C89-AECB-9E3F3FE7F9A0}"/>
            </a:ext>
          </a:extLst>
        </xdr:cNvPr>
        <xdr:cNvSpPr txBox="1">
          <a:spLocks noChangeArrowheads="1"/>
        </xdr:cNvSpPr>
      </xdr:nvSpPr>
      <xdr:spPr bwMode="auto">
        <a:xfrm>
          <a:off x="1420729" y="207514658"/>
          <a:ext cx="6517" cy="289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3829050</xdr:colOff>
      <xdr:row>670</xdr:row>
      <xdr:rowOff>0</xdr:rowOff>
    </xdr:from>
    <xdr:ext cx="6517" cy="289764"/>
    <xdr:sp macro="" textlink="">
      <xdr:nvSpPr>
        <xdr:cNvPr id="651" name="Text Box 3">
          <a:extLst>
            <a:ext uri="{FF2B5EF4-FFF2-40B4-BE49-F238E27FC236}">
              <a16:creationId xmlns:a16="http://schemas.microsoft.com/office/drawing/2014/main" id="{C683072A-4708-48E0-9DCF-D3BD4574A18D}"/>
            </a:ext>
          </a:extLst>
        </xdr:cNvPr>
        <xdr:cNvSpPr txBox="1">
          <a:spLocks noChangeArrowheads="1"/>
        </xdr:cNvSpPr>
      </xdr:nvSpPr>
      <xdr:spPr bwMode="auto">
        <a:xfrm>
          <a:off x="1420729" y="207514658"/>
          <a:ext cx="6517" cy="289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3829050</xdr:colOff>
      <xdr:row>670</xdr:row>
      <xdr:rowOff>0</xdr:rowOff>
    </xdr:from>
    <xdr:ext cx="6517" cy="318339"/>
    <xdr:sp macro="" textlink="">
      <xdr:nvSpPr>
        <xdr:cNvPr id="652" name="Text Box 3">
          <a:extLst>
            <a:ext uri="{FF2B5EF4-FFF2-40B4-BE49-F238E27FC236}">
              <a16:creationId xmlns:a16="http://schemas.microsoft.com/office/drawing/2014/main" id="{5FBCC686-DA36-4988-BDB9-5ADF91BD8289}"/>
            </a:ext>
          </a:extLst>
        </xdr:cNvPr>
        <xdr:cNvSpPr txBox="1">
          <a:spLocks noChangeArrowheads="1"/>
        </xdr:cNvSpPr>
      </xdr:nvSpPr>
      <xdr:spPr bwMode="auto">
        <a:xfrm>
          <a:off x="1420729" y="207514658"/>
          <a:ext cx="6517" cy="318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3829050</xdr:colOff>
      <xdr:row>670</xdr:row>
      <xdr:rowOff>0</xdr:rowOff>
    </xdr:from>
    <xdr:ext cx="6517" cy="318339"/>
    <xdr:sp macro="" textlink="">
      <xdr:nvSpPr>
        <xdr:cNvPr id="653" name="Text Box 3">
          <a:extLst>
            <a:ext uri="{FF2B5EF4-FFF2-40B4-BE49-F238E27FC236}">
              <a16:creationId xmlns:a16="http://schemas.microsoft.com/office/drawing/2014/main" id="{067349B9-7C89-47D5-ADCA-11B7F2E9EFBB}"/>
            </a:ext>
          </a:extLst>
        </xdr:cNvPr>
        <xdr:cNvSpPr txBox="1">
          <a:spLocks noChangeArrowheads="1"/>
        </xdr:cNvSpPr>
      </xdr:nvSpPr>
      <xdr:spPr bwMode="auto">
        <a:xfrm>
          <a:off x="1420729" y="207514658"/>
          <a:ext cx="6517" cy="318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3829050</xdr:colOff>
      <xdr:row>670</xdr:row>
      <xdr:rowOff>0</xdr:rowOff>
    </xdr:from>
    <xdr:ext cx="6517" cy="318339"/>
    <xdr:sp macro="" textlink="">
      <xdr:nvSpPr>
        <xdr:cNvPr id="654" name="Text Box 3">
          <a:extLst>
            <a:ext uri="{FF2B5EF4-FFF2-40B4-BE49-F238E27FC236}">
              <a16:creationId xmlns:a16="http://schemas.microsoft.com/office/drawing/2014/main" id="{24E0AEE9-2E11-405A-85CB-744226E35E88}"/>
            </a:ext>
          </a:extLst>
        </xdr:cNvPr>
        <xdr:cNvSpPr txBox="1">
          <a:spLocks noChangeArrowheads="1"/>
        </xdr:cNvSpPr>
      </xdr:nvSpPr>
      <xdr:spPr bwMode="auto">
        <a:xfrm>
          <a:off x="1420729" y="207514658"/>
          <a:ext cx="6517" cy="318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3829050</xdr:colOff>
      <xdr:row>670</xdr:row>
      <xdr:rowOff>0</xdr:rowOff>
    </xdr:from>
    <xdr:ext cx="6517" cy="318339"/>
    <xdr:sp macro="" textlink="">
      <xdr:nvSpPr>
        <xdr:cNvPr id="655" name="Text Box 3">
          <a:extLst>
            <a:ext uri="{FF2B5EF4-FFF2-40B4-BE49-F238E27FC236}">
              <a16:creationId xmlns:a16="http://schemas.microsoft.com/office/drawing/2014/main" id="{1D9ACFEC-1213-4CB2-AD82-2CEAD6C807C8}"/>
            </a:ext>
          </a:extLst>
        </xdr:cNvPr>
        <xdr:cNvSpPr txBox="1">
          <a:spLocks noChangeArrowheads="1"/>
        </xdr:cNvSpPr>
      </xdr:nvSpPr>
      <xdr:spPr bwMode="auto">
        <a:xfrm>
          <a:off x="1420729" y="207514658"/>
          <a:ext cx="6517" cy="318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664</xdr:row>
      <xdr:rowOff>0</xdr:rowOff>
    </xdr:from>
    <xdr:ext cx="8422" cy="293569"/>
    <xdr:sp macro="" textlink="">
      <xdr:nvSpPr>
        <xdr:cNvPr id="656" name="Text Box 3">
          <a:extLst>
            <a:ext uri="{FF2B5EF4-FFF2-40B4-BE49-F238E27FC236}">
              <a16:creationId xmlns:a16="http://schemas.microsoft.com/office/drawing/2014/main" id="{1B2DEB47-9BF5-4E88-880C-D003621C3E2A}"/>
            </a:ext>
          </a:extLst>
        </xdr:cNvPr>
        <xdr:cNvSpPr txBox="1">
          <a:spLocks noChangeArrowheads="1"/>
        </xdr:cNvSpPr>
      </xdr:nvSpPr>
      <xdr:spPr bwMode="auto">
        <a:xfrm>
          <a:off x="1424539" y="197769079"/>
          <a:ext cx="8422" cy="2935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664</xdr:row>
      <xdr:rowOff>0</xdr:rowOff>
    </xdr:from>
    <xdr:ext cx="8422" cy="293569"/>
    <xdr:sp macro="" textlink="">
      <xdr:nvSpPr>
        <xdr:cNvPr id="657" name="Text Box 3">
          <a:extLst>
            <a:ext uri="{FF2B5EF4-FFF2-40B4-BE49-F238E27FC236}">
              <a16:creationId xmlns:a16="http://schemas.microsoft.com/office/drawing/2014/main" id="{0EA2FE3A-BC71-4A96-A8C0-57E6B191F8A4}"/>
            </a:ext>
          </a:extLst>
        </xdr:cNvPr>
        <xdr:cNvSpPr txBox="1">
          <a:spLocks noChangeArrowheads="1"/>
        </xdr:cNvSpPr>
      </xdr:nvSpPr>
      <xdr:spPr bwMode="auto">
        <a:xfrm>
          <a:off x="1424539" y="197769079"/>
          <a:ext cx="8422" cy="2935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664</xdr:row>
      <xdr:rowOff>0</xdr:rowOff>
    </xdr:from>
    <xdr:ext cx="8422" cy="331669"/>
    <xdr:sp macro="" textlink="">
      <xdr:nvSpPr>
        <xdr:cNvPr id="658" name="Text Box 3">
          <a:extLst>
            <a:ext uri="{FF2B5EF4-FFF2-40B4-BE49-F238E27FC236}">
              <a16:creationId xmlns:a16="http://schemas.microsoft.com/office/drawing/2014/main" id="{C7EBEC11-7881-4C5C-B871-97EC90D387C8}"/>
            </a:ext>
          </a:extLst>
        </xdr:cNvPr>
        <xdr:cNvSpPr txBox="1">
          <a:spLocks noChangeArrowheads="1"/>
        </xdr:cNvSpPr>
      </xdr:nvSpPr>
      <xdr:spPr bwMode="auto">
        <a:xfrm>
          <a:off x="1424539" y="197769079"/>
          <a:ext cx="8422" cy="3316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664</xdr:row>
      <xdr:rowOff>0</xdr:rowOff>
    </xdr:from>
    <xdr:ext cx="8422" cy="331669"/>
    <xdr:sp macro="" textlink="">
      <xdr:nvSpPr>
        <xdr:cNvPr id="659" name="Text Box 3">
          <a:extLst>
            <a:ext uri="{FF2B5EF4-FFF2-40B4-BE49-F238E27FC236}">
              <a16:creationId xmlns:a16="http://schemas.microsoft.com/office/drawing/2014/main" id="{895C7EFA-6335-4491-B39F-01B3E8F52D38}"/>
            </a:ext>
          </a:extLst>
        </xdr:cNvPr>
        <xdr:cNvSpPr txBox="1">
          <a:spLocks noChangeArrowheads="1"/>
        </xdr:cNvSpPr>
      </xdr:nvSpPr>
      <xdr:spPr bwMode="auto">
        <a:xfrm>
          <a:off x="1424539" y="197769079"/>
          <a:ext cx="8422" cy="3316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664</xdr:row>
      <xdr:rowOff>0</xdr:rowOff>
    </xdr:from>
    <xdr:ext cx="8422" cy="331669"/>
    <xdr:sp macro="" textlink="">
      <xdr:nvSpPr>
        <xdr:cNvPr id="660" name="Text Box 3">
          <a:extLst>
            <a:ext uri="{FF2B5EF4-FFF2-40B4-BE49-F238E27FC236}">
              <a16:creationId xmlns:a16="http://schemas.microsoft.com/office/drawing/2014/main" id="{F0BA756E-05AA-4379-9F8D-67FF5B3FE6D1}"/>
            </a:ext>
          </a:extLst>
        </xdr:cNvPr>
        <xdr:cNvSpPr txBox="1">
          <a:spLocks noChangeArrowheads="1"/>
        </xdr:cNvSpPr>
      </xdr:nvSpPr>
      <xdr:spPr bwMode="auto">
        <a:xfrm>
          <a:off x="1424539" y="197769079"/>
          <a:ext cx="8422" cy="3316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664</xdr:row>
      <xdr:rowOff>0</xdr:rowOff>
    </xdr:from>
    <xdr:ext cx="8422" cy="331669"/>
    <xdr:sp macro="" textlink="">
      <xdr:nvSpPr>
        <xdr:cNvPr id="661" name="Text Box 3">
          <a:extLst>
            <a:ext uri="{FF2B5EF4-FFF2-40B4-BE49-F238E27FC236}">
              <a16:creationId xmlns:a16="http://schemas.microsoft.com/office/drawing/2014/main" id="{F921CA38-6697-460C-A7D6-0AA9A2F7AE71}"/>
            </a:ext>
          </a:extLst>
        </xdr:cNvPr>
        <xdr:cNvSpPr txBox="1">
          <a:spLocks noChangeArrowheads="1"/>
        </xdr:cNvSpPr>
      </xdr:nvSpPr>
      <xdr:spPr bwMode="auto">
        <a:xfrm>
          <a:off x="1424539" y="197769079"/>
          <a:ext cx="8422" cy="3316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664</xdr:row>
      <xdr:rowOff>0</xdr:rowOff>
    </xdr:from>
    <xdr:ext cx="8422" cy="293569"/>
    <xdr:sp macro="" textlink="">
      <xdr:nvSpPr>
        <xdr:cNvPr id="662" name="Text Box 3">
          <a:extLst>
            <a:ext uri="{FF2B5EF4-FFF2-40B4-BE49-F238E27FC236}">
              <a16:creationId xmlns:a16="http://schemas.microsoft.com/office/drawing/2014/main" id="{A1F8ECAA-6D3C-422E-9D6F-4CBC061C264C}"/>
            </a:ext>
          </a:extLst>
        </xdr:cNvPr>
        <xdr:cNvSpPr txBox="1">
          <a:spLocks noChangeArrowheads="1"/>
        </xdr:cNvSpPr>
      </xdr:nvSpPr>
      <xdr:spPr bwMode="auto">
        <a:xfrm>
          <a:off x="1424539" y="197769079"/>
          <a:ext cx="8422" cy="2935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664</xdr:row>
      <xdr:rowOff>0</xdr:rowOff>
    </xdr:from>
    <xdr:ext cx="8422" cy="293569"/>
    <xdr:sp macro="" textlink="">
      <xdr:nvSpPr>
        <xdr:cNvPr id="663" name="Text Box 3">
          <a:extLst>
            <a:ext uri="{FF2B5EF4-FFF2-40B4-BE49-F238E27FC236}">
              <a16:creationId xmlns:a16="http://schemas.microsoft.com/office/drawing/2014/main" id="{299CCCF2-FD5E-45D0-8E18-0EB1006A609D}"/>
            </a:ext>
          </a:extLst>
        </xdr:cNvPr>
        <xdr:cNvSpPr txBox="1">
          <a:spLocks noChangeArrowheads="1"/>
        </xdr:cNvSpPr>
      </xdr:nvSpPr>
      <xdr:spPr bwMode="auto">
        <a:xfrm>
          <a:off x="1424539" y="197769079"/>
          <a:ext cx="8422" cy="2935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664</xdr:row>
      <xdr:rowOff>0</xdr:rowOff>
    </xdr:from>
    <xdr:ext cx="563880" cy="293671"/>
    <xdr:sp macro="" textlink="">
      <xdr:nvSpPr>
        <xdr:cNvPr id="664" name="Text Box 3">
          <a:extLst>
            <a:ext uri="{FF2B5EF4-FFF2-40B4-BE49-F238E27FC236}">
              <a16:creationId xmlns:a16="http://schemas.microsoft.com/office/drawing/2014/main" id="{07AE3C7B-29BB-497D-96A0-C53A10957F7E}"/>
            </a:ext>
          </a:extLst>
        </xdr:cNvPr>
        <xdr:cNvSpPr txBox="1">
          <a:spLocks noChangeArrowheads="1"/>
        </xdr:cNvSpPr>
      </xdr:nvSpPr>
      <xdr:spPr bwMode="auto">
        <a:xfrm>
          <a:off x="6236368" y="197769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664</xdr:row>
      <xdr:rowOff>0</xdr:rowOff>
    </xdr:from>
    <xdr:ext cx="563880" cy="293671"/>
    <xdr:sp macro="" textlink="">
      <xdr:nvSpPr>
        <xdr:cNvPr id="665" name="Text Box 3">
          <a:extLst>
            <a:ext uri="{FF2B5EF4-FFF2-40B4-BE49-F238E27FC236}">
              <a16:creationId xmlns:a16="http://schemas.microsoft.com/office/drawing/2014/main" id="{1692FF64-DE92-4DBC-A6E2-E3F45BBFB067}"/>
            </a:ext>
          </a:extLst>
        </xdr:cNvPr>
        <xdr:cNvSpPr txBox="1">
          <a:spLocks noChangeArrowheads="1"/>
        </xdr:cNvSpPr>
      </xdr:nvSpPr>
      <xdr:spPr bwMode="auto">
        <a:xfrm>
          <a:off x="6236368" y="197769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664</xdr:row>
      <xdr:rowOff>0</xdr:rowOff>
    </xdr:from>
    <xdr:ext cx="563880" cy="293671"/>
    <xdr:sp macro="" textlink="">
      <xdr:nvSpPr>
        <xdr:cNvPr id="666" name="Text Box 3">
          <a:extLst>
            <a:ext uri="{FF2B5EF4-FFF2-40B4-BE49-F238E27FC236}">
              <a16:creationId xmlns:a16="http://schemas.microsoft.com/office/drawing/2014/main" id="{93637C2D-B19F-47E0-8A20-DA3362292E43}"/>
            </a:ext>
          </a:extLst>
        </xdr:cNvPr>
        <xdr:cNvSpPr txBox="1">
          <a:spLocks noChangeArrowheads="1"/>
        </xdr:cNvSpPr>
      </xdr:nvSpPr>
      <xdr:spPr bwMode="auto">
        <a:xfrm>
          <a:off x="6236368" y="197769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664</xdr:row>
      <xdr:rowOff>0</xdr:rowOff>
    </xdr:from>
    <xdr:ext cx="563880" cy="293671"/>
    <xdr:sp macro="" textlink="">
      <xdr:nvSpPr>
        <xdr:cNvPr id="667" name="Text Box 3">
          <a:extLst>
            <a:ext uri="{FF2B5EF4-FFF2-40B4-BE49-F238E27FC236}">
              <a16:creationId xmlns:a16="http://schemas.microsoft.com/office/drawing/2014/main" id="{4649E7D1-FF3C-443B-87F7-21BE39B940CC}"/>
            </a:ext>
          </a:extLst>
        </xdr:cNvPr>
        <xdr:cNvSpPr txBox="1">
          <a:spLocks noChangeArrowheads="1"/>
        </xdr:cNvSpPr>
      </xdr:nvSpPr>
      <xdr:spPr bwMode="auto">
        <a:xfrm>
          <a:off x="6236368" y="197769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664</xdr:row>
      <xdr:rowOff>0</xdr:rowOff>
    </xdr:from>
    <xdr:ext cx="563880" cy="293671"/>
    <xdr:sp macro="" textlink="">
      <xdr:nvSpPr>
        <xdr:cNvPr id="668" name="Text Box 3">
          <a:extLst>
            <a:ext uri="{FF2B5EF4-FFF2-40B4-BE49-F238E27FC236}">
              <a16:creationId xmlns:a16="http://schemas.microsoft.com/office/drawing/2014/main" id="{50DC3722-B861-4D59-88C3-C4AA2A23C349}"/>
            </a:ext>
          </a:extLst>
        </xdr:cNvPr>
        <xdr:cNvSpPr txBox="1">
          <a:spLocks noChangeArrowheads="1"/>
        </xdr:cNvSpPr>
      </xdr:nvSpPr>
      <xdr:spPr bwMode="auto">
        <a:xfrm>
          <a:off x="6236368" y="197769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664</xdr:row>
      <xdr:rowOff>0</xdr:rowOff>
    </xdr:from>
    <xdr:ext cx="563880" cy="293671"/>
    <xdr:sp macro="" textlink="">
      <xdr:nvSpPr>
        <xdr:cNvPr id="669" name="Text Box 3">
          <a:extLst>
            <a:ext uri="{FF2B5EF4-FFF2-40B4-BE49-F238E27FC236}">
              <a16:creationId xmlns:a16="http://schemas.microsoft.com/office/drawing/2014/main" id="{0266A960-AA17-4769-B6D4-9CFF967DEA7E}"/>
            </a:ext>
          </a:extLst>
        </xdr:cNvPr>
        <xdr:cNvSpPr txBox="1">
          <a:spLocks noChangeArrowheads="1"/>
        </xdr:cNvSpPr>
      </xdr:nvSpPr>
      <xdr:spPr bwMode="auto">
        <a:xfrm>
          <a:off x="6236368" y="197769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664</xdr:row>
      <xdr:rowOff>0</xdr:rowOff>
    </xdr:from>
    <xdr:ext cx="563880" cy="293671"/>
    <xdr:sp macro="" textlink="">
      <xdr:nvSpPr>
        <xdr:cNvPr id="670" name="Text Box 3">
          <a:extLst>
            <a:ext uri="{FF2B5EF4-FFF2-40B4-BE49-F238E27FC236}">
              <a16:creationId xmlns:a16="http://schemas.microsoft.com/office/drawing/2014/main" id="{17840A69-4BBC-48A6-A793-94F9C4F185DC}"/>
            </a:ext>
          </a:extLst>
        </xdr:cNvPr>
        <xdr:cNvSpPr txBox="1">
          <a:spLocks noChangeArrowheads="1"/>
        </xdr:cNvSpPr>
      </xdr:nvSpPr>
      <xdr:spPr bwMode="auto">
        <a:xfrm>
          <a:off x="6236368" y="197769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664</xdr:row>
      <xdr:rowOff>0</xdr:rowOff>
    </xdr:from>
    <xdr:ext cx="563880" cy="293671"/>
    <xdr:sp macro="" textlink="">
      <xdr:nvSpPr>
        <xdr:cNvPr id="671" name="Text Box 3">
          <a:extLst>
            <a:ext uri="{FF2B5EF4-FFF2-40B4-BE49-F238E27FC236}">
              <a16:creationId xmlns:a16="http://schemas.microsoft.com/office/drawing/2014/main" id="{3BBB5639-18DF-4052-9D4C-C6808F3B4F53}"/>
            </a:ext>
          </a:extLst>
        </xdr:cNvPr>
        <xdr:cNvSpPr txBox="1">
          <a:spLocks noChangeArrowheads="1"/>
        </xdr:cNvSpPr>
      </xdr:nvSpPr>
      <xdr:spPr bwMode="auto">
        <a:xfrm>
          <a:off x="6236368" y="197769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664</xdr:row>
      <xdr:rowOff>0</xdr:rowOff>
    </xdr:from>
    <xdr:ext cx="563880" cy="293671"/>
    <xdr:sp macro="" textlink="">
      <xdr:nvSpPr>
        <xdr:cNvPr id="672" name="Text Box 3">
          <a:extLst>
            <a:ext uri="{FF2B5EF4-FFF2-40B4-BE49-F238E27FC236}">
              <a16:creationId xmlns:a16="http://schemas.microsoft.com/office/drawing/2014/main" id="{7A5B6687-D945-4AAE-99BA-513FE707C6FF}"/>
            </a:ext>
          </a:extLst>
        </xdr:cNvPr>
        <xdr:cNvSpPr txBox="1">
          <a:spLocks noChangeArrowheads="1"/>
        </xdr:cNvSpPr>
      </xdr:nvSpPr>
      <xdr:spPr bwMode="auto">
        <a:xfrm>
          <a:off x="6236368" y="197769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664</xdr:row>
      <xdr:rowOff>0</xdr:rowOff>
    </xdr:from>
    <xdr:ext cx="563880" cy="293671"/>
    <xdr:sp macro="" textlink="">
      <xdr:nvSpPr>
        <xdr:cNvPr id="673" name="Text Box 3">
          <a:extLst>
            <a:ext uri="{FF2B5EF4-FFF2-40B4-BE49-F238E27FC236}">
              <a16:creationId xmlns:a16="http://schemas.microsoft.com/office/drawing/2014/main" id="{A0CF3A23-FFA0-4CF7-8BB2-4553C175BD11}"/>
            </a:ext>
          </a:extLst>
        </xdr:cNvPr>
        <xdr:cNvSpPr txBox="1">
          <a:spLocks noChangeArrowheads="1"/>
        </xdr:cNvSpPr>
      </xdr:nvSpPr>
      <xdr:spPr bwMode="auto">
        <a:xfrm>
          <a:off x="6236368" y="197769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664</xdr:row>
      <xdr:rowOff>0</xdr:rowOff>
    </xdr:from>
    <xdr:ext cx="563880" cy="293671"/>
    <xdr:sp macro="" textlink="">
      <xdr:nvSpPr>
        <xdr:cNvPr id="674" name="Text Box 3">
          <a:extLst>
            <a:ext uri="{FF2B5EF4-FFF2-40B4-BE49-F238E27FC236}">
              <a16:creationId xmlns:a16="http://schemas.microsoft.com/office/drawing/2014/main" id="{B31FED2A-8AE6-4FCE-989A-21D0A908EFB3}"/>
            </a:ext>
          </a:extLst>
        </xdr:cNvPr>
        <xdr:cNvSpPr txBox="1">
          <a:spLocks noChangeArrowheads="1"/>
        </xdr:cNvSpPr>
      </xdr:nvSpPr>
      <xdr:spPr bwMode="auto">
        <a:xfrm>
          <a:off x="6236368" y="197769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664</xdr:row>
      <xdr:rowOff>0</xdr:rowOff>
    </xdr:from>
    <xdr:ext cx="563880" cy="293671"/>
    <xdr:sp macro="" textlink="">
      <xdr:nvSpPr>
        <xdr:cNvPr id="675" name="Text Box 3">
          <a:extLst>
            <a:ext uri="{FF2B5EF4-FFF2-40B4-BE49-F238E27FC236}">
              <a16:creationId xmlns:a16="http://schemas.microsoft.com/office/drawing/2014/main" id="{7947BD5E-1D48-4510-BC3C-F037E8D7A844}"/>
            </a:ext>
          </a:extLst>
        </xdr:cNvPr>
        <xdr:cNvSpPr txBox="1">
          <a:spLocks noChangeArrowheads="1"/>
        </xdr:cNvSpPr>
      </xdr:nvSpPr>
      <xdr:spPr bwMode="auto">
        <a:xfrm>
          <a:off x="6236368" y="197769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664</xdr:row>
      <xdr:rowOff>0</xdr:rowOff>
    </xdr:from>
    <xdr:ext cx="563880" cy="293671"/>
    <xdr:sp macro="" textlink="">
      <xdr:nvSpPr>
        <xdr:cNvPr id="676" name="Text Box 3">
          <a:extLst>
            <a:ext uri="{FF2B5EF4-FFF2-40B4-BE49-F238E27FC236}">
              <a16:creationId xmlns:a16="http://schemas.microsoft.com/office/drawing/2014/main" id="{58F6AFF6-ACF3-46E5-9DE1-B841ED60F26F}"/>
            </a:ext>
          </a:extLst>
        </xdr:cNvPr>
        <xdr:cNvSpPr txBox="1">
          <a:spLocks noChangeArrowheads="1"/>
        </xdr:cNvSpPr>
      </xdr:nvSpPr>
      <xdr:spPr bwMode="auto">
        <a:xfrm>
          <a:off x="6236368" y="197769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664</xdr:row>
      <xdr:rowOff>0</xdr:rowOff>
    </xdr:from>
    <xdr:ext cx="563880" cy="293671"/>
    <xdr:sp macro="" textlink="">
      <xdr:nvSpPr>
        <xdr:cNvPr id="677" name="Text Box 3">
          <a:extLst>
            <a:ext uri="{FF2B5EF4-FFF2-40B4-BE49-F238E27FC236}">
              <a16:creationId xmlns:a16="http://schemas.microsoft.com/office/drawing/2014/main" id="{5FC53858-FE3E-4793-BE14-4D47AF0B39E7}"/>
            </a:ext>
          </a:extLst>
        </xdr:cNvPr>
        <xdr:cNvSpPr txBox="1">
          <a:spLocks noChangeArrowheads="1"/>
        </xdr:cNvSpPr>
      </xdr:nvSpPr>
      <xdr:spPr bwMode="auto">
        <a:xfrm>
          <a:off x="6236368" y="197769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664</xdr:row>
      <xdr:rowOff>0</xdr:rowOff>
    </xdr:from>
    <xdr:ext cx="563880" cy="293671"/>
    <xdr:sp macro="" textlink="">
      <xdr:nvSpPr>
        <xdr:cNvPr id="678" name="Text Box 3">
          <a:extLst>
            <a:ext uri="{FF2B5EF4-FFF2-40B4-BE49-F238E27FC236}">
              <a16:creationId xmlns:a16="http://schemas.microsoft.com/office/drawing/2014/main" id="{9A91D673-289C-432A-9CF1-53AE0C4A90DB}"/>
            </a:ext>
          </a:extLst>
        </xdr:cNvPr>
        <xdr:cNvSpPr txBox="1">
          <a:spLocks noChangeArrowheads="1"/>
        </xdr:cNvSpPr>
      </xdr:nvSpPr>
      <xdr:spPr bwMode="auto">
        <a:xfrm>
          <a:off x="6236368" y="197769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664</xdr:row>
      <xdr:rowOff>0</xdr:rowOff>
    </xdr:from>
    <xdr:ext cx="563880" cy="293671"/>
    <xdr:sp macro="" textlink="">
      <xdr:nvSpPr>
        <xdr:cNvPr id="679" name="Text Box 3">
          <a:extLst>
            <a:ext uri="{FF2B5EF4-FFF2-40B4-BE49-F238E27FC236}">
              <a16:creationId xmlns:a16="http://schemas.microsoft.com/office/drawing/2014/main" id="{D78D4489-E5BA-4848-BCBD-690AD43E8383}"/>
            </a:ext>
          </a:extLst>
        </xdr:cNvPr>
        <xdr:cNvSpPr txBox="1">
          <a:spLocks noChangeArrowheads="1"/>
        </xdr:cNvSpPr>
      </xdr:nvSpPr>
      <xdr:spPr bwMode="auto">
        <a:xfrm>
          <a:off x="6236368" y="197769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664</xdr:row>
      <xdr:rowOff>0</xdr:rowOff>
    </xdr:from>
    <xdr:ext cx="563880" cy="293671"/>
    <xdr:sp macro="" textlink="">
      <xdr:nvSpPr>
        <xdr:cNvPr id="680" name="Text Box 3">
          <a:extLst>
            <a:ext uri="{FF2B5EF4-FFF2-40B4-BE49-F238E27FC236}">
              <a16:creationId xmlns:a16="http://schemas.microsoft.com/office/drawing/2014/main" id="{734C577F-2EB7-47A0-ADE0-0AC0F8ECC317}"/>
            </a:ext>
          </a:extLst>
        </xdr:cNvPr>
        <xdr:cNvSpPr txBox="1">
          <a:spLocks noChangeArrowheads="1"/>
        </xdr:cNvSpPr>
      </xdr:nvSpPr>
      <xdr:spPr bwMode="auto">
        <a:xfrm>
          <a:off x="6236368" y="197769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664</xdr:row>
      <xdr:rowOff>0</xdr:rowOff>
    </xdr:from>
    <xdr:ext cx="563880" cy="293671"/>
    <xdr:sp macro="" textlink="">
      <xdr:nvSpPr>
        <xdr:cNvPr id="681" name="Text Box 3">
          <a:extLst>
            <a:ext uri="{FF2B5EF4-FFF2-40B4-BE49-F238E27FC236}">
              <a16:creationId xmlns:a16="http://schemas.microsoft.com/office/drawing/2014/main" id="{FF21C88C-7AB0-4496-8E80-723BCB0EDA14}"/>
            </a:ext>
          </a:extLst>
        </xdr:cNvPr>
        <xdr:cNvSpPr txBox="1">
          <a:spLocks noChangeArrowheads="1"/>
        </xdr:cNvSpPr>
      </xdr:nvSpPr>
      <xdr:spPr bwMode="auto">
        <a:xfrm>
          <a:off x="6236368" y="197769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664</xdr:row>
      <xdr:rowOff>0</xdr:rowOff>
    </xdr:from>
    <xdr:ext cx="563880" cy="293671"/>
    <xdr:sp macro="" textlink="">
      <xdr:nvSpPr>
        <xdr:cNvPr id="682" name="Text Box 3">
          <a:extLst>
            <a:ext uri="{FF2B5EF4-FFF2-40B4-BE49-F238E27FC236}">
              <a16:creationId xmlns:a16="http://schemas.microsoft.com/office/drawing/2014/main" id="{BE65C23B-5D64-4983-B1D4-34862A8CFBB7}"/>
            </a:ext>
          </a:extLst>
        </xdr:cNvPr>
        <xdr:cNvSpPr txBox="1">
          <a:spLocks noChangeArrowheads="1"/>
        </xdr:cNvSpPr>
      </xdr:nvSpPr>
      <xdr:spPr bwMode="auto">
        <a:xfrm>
          <a:off x="6236368" y="197769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664</xdr:row>
      <xdr:rowOff>0</xdr:rowOff>
    </xdr:from>
    <xdr:ext cx="563880" cy="293671"/>
    <xdr:sp macro="" textlink="">
      <xdr:nvSpPr>
        <xdr:cNvPr id="683" name="Text Box 3">
          <a:extLst>
            <a:ext uri="{FF2B5EF4-FFF2-40B4-BE49-F238E27FC236}">
              <a16:creationId xmlns:a16="http://schemas.microsoft.com/office/drawing/2014/main" id="{92D7B1FE-D5F3-434D-992D-A7DE1F8AB38E}"/>
            </a:ext>
          </a:extLst>
        </xdr:cNvPr>
        <xdr:cNvSpPr txBox="1">
          <a:spLocks noChangeArrowheads="1"/>
        </xdr:cNvSpPr>
      </xdr:nvSpPr>
      <xdr:spPr bwMode="auto">
        <a:xfrm>
          <a:off x="6236368" y="197769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664</xdr:row>
      <xdr:rowOff>0</xdr:rowOff>
    </xdr:from>
    <xdr:ext cx="563880" cy="293671"/>
    <xdr:sp macro="" textlink="">
      <xdr:nvSpPr>
        <xdr:cNvPr id="684" name="Text Box 3">
          <a:extLst>
            <a:ext uri="{FF2B5EF4-FFF2-40B4-BE49-F238E27FC236}">
              <a16:creationId xmlns:a16="http://schemas.microsoft.com/office/drawing/2014/main" id="{426AEC26-D649-4A81-B682-E2A2C63E6938}"/>
            </a:ext>
          </a:extLst>
        </xdr:cNvPr>
        <xdr:cNvSpPr txBox="1">
          <a:spLocks noChangeArrowheads="1"/>
        </xdr:cNvSpPr>
      </xdr:nvSpPr>
      <xdr:spPr bwMode="auto">
        <a:xfrm>
          <a:off x="6236368" y="197769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664</xdr:row>
      <xdr:rowOff>0</xdr:rowOff>
    </xdr:from>
    <xdr:ext cx="563880" cy="293671"/>
    <xdr:sp macro="" textlink="">
      <xdr:nvSpPr>
        <xdr:cNvPr id="685" name="Text Box 3">
          <a:extLst>
            <a:ext uri="{FF2B5EF4-FFF2-40B4-BE49-F238E27FC236}">
              <a16:creationId xmlns:a16="http://schemas.microsoft.com/office/drawing/2014/main" id="{136B17F5-257D-43B5-B8CF-48D2953A6CAC}"/>
            </a:ext>
          </a:extLst>
        </xdr:cNvPr>
        <xdr:cNvSpPr txBox="1">
          <a:spLocks noChangeArrowheads="1"/>
        </xdr:cNvSpPr>
      </xdr:nvSpPr>
      <xdr:spPr bwMode="auto">
        <a:xfrm>
          <a:off x="6236368" y="197769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664</xdr:row>
      <xdr:rowOff>0</xdr:rowOff>
    </xdr:from>
    <xdr:ext cx="563880" cy="293671"/>
    <xdr:sp macro="" textlink="">
      <xdr:nvSpPr>
        <xdr:cNvPr id="686" name="Text Box 3">
          <a:extLst>
            <a:ext uri="{FF2B5EF4-FFF2-40B4-BE49-F238E27FC236}">
              <a16:creationId xmlns:a16="http://schemas.microsoft.com/office/drawing/2014/main" id="{57A88976-FA6B-4D87-8D06-5CB16654F9EB}"/>
            </a:ext>
          </a:extLst>
        </xdr:cNvPr>
        <xdr:cNvSpPr txBox="1">
          <a:spLocks noChangeArrowheads="1"/>
        </xdr:cNvSpPr>
      </xdr:nvSpPr>
      <xdr:spPr bwMode="auto">
        <a:xfrm>
          <a:off x="6236368" y="197769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664</xdr:row>
      <xdr:rowOff>0</xdr:rowOff>
    </xdr:from>
    <xdr:ext cx="563880" cy="293671"/>
    <xdr:sp macro="" textlink="">
      <xdr:nvSpPr>
        <xdr:cNvPr id="687" name="Text Box 3">
          <a:extLst>
            <a:ext uri="{FF2B5EF4-FFF2-40B4-BE49-F238E27FC236}">
              <a16:creationId xmlns:a16="http://schemas.microsoft.com/office/drawing/2014/main" id="{94EE9738-828C-4D29-96EC-55B34E655F0A}"/>
            </a:ext>
          </a:extLst>
        </xdr:cNvPr>
        <xdr:cNvSpPr txBox="1">
          <a:spLocks noChangeArrowheads="1"/>
        </xdr:cNvSpPr>
      </xdr:nvSpPr>
      <xdr:spPr bwMode="auto">
        <a:xfrm>
          <a:off x="6236368" y="197769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664</xdr:row>
      <xdr:rowOff>0</xdr:rowOff>
    </xdr:from>
    <xdr:ext cx="563880" cy="293671"/>
    <xdr:sp macro="" textlink="">
      <xdr:nvSpPr>
        <xdr:cNvPr id="688" name="Text Box 3">
          <a:extLst>
            <a:ext uri="{FF2B5EF4-FFF2-40B4-BE49-F238E27FC236}">
              <a16:creationId xmlns:a16="http://schemas.microsoft.com/office/drawing/2014/main" id="{FDDA8875-6839-4F14-9077-B5C6D0EA37C1}"/>
            </a:ext>
          </a:extLst>
        </xdr:cNvPr>
        <xdr:cNvSpPr txBox="1">
          <a:spLocks noChangeArrowheads="1"/>
        </xdr:cNvSpPr>
      </xdr:nvSpPr>
      <xdr:spPr bwMode="auto">
        <a:xfrm>
          <a:off x="6236368" y="197769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664</xdr:row>
      <xdr:rowOff>0</xdr:rowOff>
    </xdr:from>
    <xdr:ext cx="563880" cy="293671"/>
    <xdr:sp macro="" textlink="">
      <xdr:nvSpPr>
        <xdr:cNvPr id="689" name="Text Box 3">
          <a:extLst>
            <a:ext uri="{FF2B5EF4-FFF2-40B4-BE49-F238E27FC236}">
              <a16:creationId xmlns:a16="http://schemas.microsoft.com/office/drawing/2014/main" id="{89FE5073-5CB3-4057-8C0B-2698DEAD54BC}"/>
            </a:ext>
          </a:extLst>
        </xdr:cNvPr>
        <xdr:cNvSpPr txBox="1">
          <a:spLocks noChangeArrowheads="1"/>
        </xdr:cNvSpPr>
      </xdr:nvSpPr>
      <xdr:spPr bwMode="auto">
        <a:xfrm>
          <a:off x="6236368" y="197769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664</xdr:row>
      <xdr:rowOff>0</xdr:rowOff>
    </xdr:from>
    <xdr:ext cx="563880" cy="293671"/>
    <xdr:sp macro="" textlink="">
      <xdr:nvSpPr>
        <xdr:cNvPr id="690" name="Text Box 3">
          <a:extLst>
            <a:ext uri="{FF2B5EF4-FFF2-40B4-BE49-F238E27FC236}">
              <a16:creationId xmlns:a16="http://schemas.microsoft.com/office/drawing/2014/main" id="{C6785025-D5C4-405D-9D61-5A83270AB2CF}"/>
            </a:ext>
          </a:extLst>
        </xdr:cNvPr>
        <xdr:cNvSpPr txBox="1">
          <a:spLocks noChangeArrowheads="1"/>
        </xdr:cNvSpPr>
      </xdr:nvSpPr>
      <xdr:spPr bwMode="auto">
        <a:xfrm>
          <a:off x="6236368" y="197769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664</xdr:row>
      <xdr:rowOff>0</xdr:rowOff>
    </xdr:from>
    <xdr:ext cx="563880" cy="293671"/>
    <xdr:sp macro="" textlink="">
      <xdr:nvSpPr>
        <xdr:cNvPr id="691" name="Text Box 3">
          <a:extLst>
            <a:ext uri="{FF2B5EF4-FFF2-40B4-BE49-F238E27FC236}">
              <a16:creationId xmlns:a16="http://schemas.microsoft.com/office/drawing/2014/main" id="{EE577544-A9A5-4640-88E7-8ED2E4859590}"/>
            </a:ext>
          </a:extLst>
        </xdr:cNvPr>
        <xdr:cNvSpPr txBox="1">
          <a:spLocks noChangeArrowheads="1"/>
        </xdr:cNvSpPr>
      </xdr:nvSpPr>
      <xdr:spPr bwMode="auto">
        <a:xfrm>
          <a:off x="6236368" y="197769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664</xdr:row>
      <xdr:rowOff>0</xdr:rowOff>
    </xdr:from>
    <xdr:ext cx="563880" cy="293671"/>
    <xdr:sp macro="" textlink="">
      <xdr:nvSpPr>
        <xdr:cNvPr id="692" name="Text Box 3">
          <a:extLst>
            <a:ext uri="{FF2B5EF4-FFF2-40B4-BE49-F238E27FC236}">
              <a16:creationId xmlns:a16="http://schemas.microsoft.com/office/drawing/2014/main" id="{145B1348-B976-4DCE-9227-C5EC199BD319}"/>
            </a:ext>
          </a:extLst>
        </xdr:cNvPr>
        <xdr:cNvSpPr txBox="1">
          <a:spLocks noChangeArrowheads="1"/>
        </xdr:cNvSpPr>
      </xdr:nvSpPr>
      <xdr:spPr bwMode="auto">
        <a:xfrm>
          <a:off x="6236368" y="197769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664</xdr:row>
      <xdr:rowOff>0</xdr:rowOff>
    </xdr:from>
    <xdr:ext cx="563880" cy="293671"/>
    <xdr:sp macro="" textlink="">
      <xdr:nvSpPr>
        <xdr:cNvPr id="693" name="Text Box 3">
          <a:extLst>
            <a:ext uri="{FF2B5EF4-FFF2-40B4-BE49-F238E27FC236}">
              <a16:creationId xmlns:a16="http://schemas.microsoft.com/office/drawing/2014/main" id="{50155010-6895-4459-856A-53265CCF457C}"/>
            </a:ext>
          </a:extLst>
        </xdr:cNvPr>
        <xdr:cNvSpPr txBox="1">
          <a:spLocks noChangeArrowheads="1"/>
        </xdr:cNvSpPr>
      </xdr:nvSpPr>
      <xdr:spPr bwMode="auto">
        <a:xfrm>
          <a:off x="6236368" y="197769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664</xdr:row>
      <xdr:rowOff>0</xdr:rowOff>
    </xdr:from>
    <xdr:ext cx="563880" cy="293671"/>
    <xdr:sp macro="" textlink="">
      <xdr:nvSpPr>
        <xdr:cNvPr id="694" name="Text Box 3">
          <a:extLst>
            <a:ext uri="{FF2B5EF4-FFF2-40B4-BE49-F238E27FC236}">
              <a16:creationId xmlns:a16="http://schemas.microsoft.com/office/drawing/2014/main" id="{3D79059A-A206-4C33-AC23-ED683DFD099A}"/>
            </a:ext>
          </a:extLst>
        </xdr:cNvPr>
        <xdr:cNvSpPr txBox="1">
          <a:spLocks noChangeArrowheads="1"/>
        </xdr:cNvSpPr>
      </xdr:nvSpPr>
      <xdr:spPr bwMode="auto">
        <a:xfrm>
          <a:off x="6236368" y="197769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664</xdr:row>
      <xdr:rowOff>0</xdr:rowOff>
    </xdr:from>
    <xdr:ext cx="563880" cy="293671"/>
    <xdr:sp macro="" textlink="">
      <xdr:nvSpPr>
        <xdr:cNvPr id="695" name="Text Box 3">
          <a:extLst>
            <a:ext uri="{FF2B5EF4-FFF2-40B4-BE49-F238E27FC236}">
              <a16:creationId xmlns:a16="http://schemas.microsoft.com/office/drawing/2014/main" id="{2757BE3E-5DEF-42BD-9AEF-F0124412F43C}"/>
            </a:ext>
          </a:extLst>
        </xdr:cNvPr>
        <xdr:cNvSpPr txBox="1">
          <a:spLocks noChangeArrowheads="1"/>
        </xdr:cNvSpPr>
      </xdr:nvSpPr>
      <xdr:spPr bwMode="auto">
        <a:xfrm>
          <a:off x="6236368" y="197769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664</xdr:row>
      <xdr:rowOff>0</xdr:rowOff>
    </xdr:from>
    <xdr:ext cx="563880" cy="293671"/>
    <xdr:sp macro="" textlink="">
      <xdr:nvSpPr>
        <xdr:cNvPr id="696" name="Text Box 3">
          <a:extLst>
            <a:ext uri="{FF2B5EF4-FFF2-40B4-BE49-F238E27FC236}">
              <a16:creationId xmlns:a16="http://schemas.microsoft.com/office/drawing/2014/main" id="{26105E17-508A-4C3A-B2ED-CA7F5969FDAB}"/>
            </a:ext>
          </a:extLst>
        </xdr:cNvPr>
        <xdr:cNvSpPr txBox="1">
          <a:spLocks noChangeArrowheads="1"/>
        </xdr:cNvSpPr>
      </xdr:nvSpPr>
      <xdr:spPr bwMode="auto">
        <a:xfrm>
          <a:off x="6236368" y="197769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664</xdr:row>
      <xdr:rowOff>0</xdr:rowOff>
    </xdr:from>
    <xdr:ext cx="563880" cy="293671"/>
    <xdr:sp macro="" textlink="">
      <xdr:nvSpPr>
        <xdr:cNvPr id="697" name="Text Box 3">
          <a:extLst>
            <a:ext uri="{FF2B5EF4-FFF2-40B4-BE49-F238E27FC236}">
              <a16:creationId xmlns:a16="http://schemas.microsoft.com/office/drawing/2014/main" id="{8AEB8003-D83D-4E60-BA85-90AA060C8E33}"/>
            </a:ext>
          </a:extLst>
        </xdr:cNvPr>
        <xdr:cNvSpPr txBox="1">
          <a:spLocks noChangeArrowheads="1"/>
        </xdr:cNvSpPr>
      </xdr:nvSpPr>
      <xdr:spPr bwMode="auto">
        <a:xfrm>
          <a:off x="6236368" y="197769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664</xdr:row>
      <xdr:rowOff>0</xdr:rowOff>
    </xdr:from>
    <xdr:ext cx="563880" cy="293671"/>
    <xdr:sp macro="" textlink="">
      <xdr:nvSpPr>
        <xdr:cNvPr id="698" name="Text Box 3">
          <a:extLst>
            <a:ext uri="{FF2B5EF4-FFF2-40B4-BE49-F238E27FC236}">
              <a16:creationId xmlns:a16="http://schemas.microsoft.com/office/drawing/2014/main" id="{53BCCC44-C0AE-480A-B661-C4A2E44F0DC5}"/>
            </a:ext>
          </a:extLst>
        </xdr:cNvPr>
        <xdr:cNvSpPr txBox="1">
          <a:spLocks noChangeArrowheads="1"/>
        </xdr:cNvSpPr>
      </xdr:nvSpPr>
      <xdr:spPr bwMode="auto">
        <a:xfrm>
          <a:off x="6236368" y="197769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664</xdr:row>
      <xdr:rowOff>0</xdr:rowOff>
    </xdr:from>
    <xdr:ext cx="563880" cy="293671"/>
    <xdr:sp macro="" textlink="">
      <xdr:nvSpPr>
        <xdr:cNvPr id="699" name="Text Box 3">
          <a:extLst>
            <a:ext uri="{FF2B5EF4-FFF2-40B4-BE49-F238E27FC236}">
              <a16:creationId xmlns:a16="http://schemas.microsoft.com/office/drawing/2014/main" id="{4AD20D35-9F7D-4693-96AA-FDA481AE995C}"/>
            </a:ext>
          </a:extLst>
        </xdr:cNvPr>
        <xdr:cNvSpPr txBox="1">
          <a:spLocks noChangeArrowheads="1"/>
        </xdr:cNvSpPr>
      </xdr:nvSpPr>
      <xdr:spPr bwMode="auto">
        <a:xfrm>
          <a:off x="6236368" y="197769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664</xdr:row>
      <xdr:rowOff>0</xdr:rowOff>
    </xdr:from>
    <xdr:ext cx="563880" cy="293671"/>
    <xdr:sp macro="" textlink="">
      <xdr:nvSpPr>
        <xdr:cNvPr id="700" name="Text Box 3">
          <a:extLst>
            <a:ext uri="{FF2B5EF4-FFF2-40B4-BE49-F238E27FC236}">
              <a16:creationId xmlns:a16="http://schemas.microsoft.com/office/drawing/2014/main" id="{12F8B3B3-ADEF-4ABC-993B-3977646757BC}"/>
            </a:ext>
          </a:extLst>
        </xdr:cNvPr>
        <xdr:cNvSpPr txBox="1">
          <a:spLocks noChangeArrowheads="1"/>
        </xdr:cNvSpPr>
      </xdr:nvSpPr>
      <xdr:spPr bwMode="auto">
        <a:xfrm>
          <a:off x="6236368" y="197769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664</xdr:row>
      <xdr:rowOff>0</xdr:rowOff>
    </xdr:from>
    <xdr:ext cx="563880" cy="293671"/>
    <xdr:sp macro="" textlink="">
      <xdr:nvSpPr>
        <xdr:cNvPr id="701" name="Text Box 3">
          <a:extLst>
            <a:ext uri="{FF2B5EF4-FFF2-40B4-BE49-F238E27FC236}">
              <a16:creationId xmlns:a16="http://schemas.microsoft.com/office/drawing/2014/main" id="{E48BF920-A0FC-4BFD-9905-AE7155618FA4}"/>
            </a:ext>
          </a:extLst>
        </xdr:cNvPr>
        <xdr:cNvSpPr txBox="1">
          <a:spLocks noChangeArrowheads="1"/>
        </xdr:cNvSpPr>
      </xdr:nvSpPr>
      <xdr:spPr bwMode="auto">
        <a:xfrm>
          <a:off x="6236368" y="197769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664</xdr:row>
      <xdr:rowOff>0</xdr:rowOff>
    </xdr:from>
    <xdr:ext cx="563880" cy="293671"/>
    <xdr:sp macro="" textlink="">
      <xdr:nvSpPr>
        <xdr:cNvPr id="702" name="Text Box 3">
          <a:extLst>
            <a:ext uri="{FF2B5EF4-FFF2-40B4-BE49-F238E27FC236}">
              <a16:creationId xmlns:a16="http://schemas.microsoft.com/office/drawing/2014/main" id="{010D14B9-A252-4908-9704-0C6AA55548EE}"/>
            </a:ext>
          </a:extLst>
        </xdr:cNvPr>
        <xdr:cNvSpPr txBox="1">
          <a:spLocks noChangeArrowheads="1"/>
        </xdr:cNvSpPr>
      </xdr:nvSpPr>
      <xdr:spPr bwMode="auto">
        <a:xfrm>
          <a:off x="6236368" y="197769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650</xdr:row>
      <xdr:rowOff>0</xdr:rowOff>
    </xdr:from>
    <xdr:ext cx="30480" cy="30480"/>
    <xdr:pic>
      <xdr:nvPicPr>
        <xdr:cNvPr id="1873" name="Picture 8">
          <a:extLst>
            <a:ext uri="{FF2B5EF4-FFF2-40B4-BE49-F238E27FC236}">
              <a16:creationId xmlns:a16="http://schemas.microsoft.com/office/drawing/2014/main" id="{0301E8E7-A828-4350-ACE8-DA902F24D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1132" y="176112237"/>
          <a:ext cx="3048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15240</xdr:colOff>
      <xdr:row>650</xdr:row>
      <xdr:rowOff>0</xdr:rowOff>
    </xdr:from>
    <xdr:ext cx="0" cy="30480"/>
    <xdr:pic>
      <xdr:nvPicPr>
        <xdr:cNvPr id="1874" name="Picture 8">
          <a:extLst>
            <a:ext uri="{FF2B5EF4-FFF2-40B4-BE49-F238E27FC236}">
              <a16:creationId xmlns:a16="http://schemas.microsoft.com/office/drawing/2014/main" id="{00F4F029-ADFA-492D-91D4-A4E3F79E4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72" y="176112237"/>
          <a:ext cx="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6156960</xdr:colOff>
      <xdr:row>650</xdr:row>
      <xdr:rowOff>0</xdr:rowOff>
    </xdr:from>
    <xdr:ext cx="23662" cy="301191"/>
    <xdr:sp macro="" textlink="">
      <xdr:nvSpPr>
        <xdr:cNvPr id="1875" name="Text Box 3">
          <a:extLst>
            <a:ext uri="{FF2B5EF4-FFF2-40B4-BE49-F238E27FC236}">
              <a16:creationId xmlns:a16="http://schemas.microsoft.com/office/drawing/2014/main" id="{CA403CEB-836B-4F2A-A6E7-974CEFC9949B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01191"/>
    <xdr:sp macro="" textlink="">
      <xdr:nvSpPr>
        <xdr:cNvPr id="1876" name="Text Box 3">
          <a:extLst>
            <a:ext uri="{FF2B5EF4-FFF2-40B4-BE49-F238E27FC236}">
              <a16:creationId xmlns:a16="http://schemas.microsoft.com/office/drawing/2014/main" id="{7FDC7C6A-85D9-4FEA-9A45-4F3376982D00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39291"/>
    <xdr:sp macro="" textlink="">
      <xdr:nvSpPr>
        <xdr:cNvPr id="1877" name="Text Box 3">
          <a:extLst>
            <a:ext uri="{FF2B5EF4-FFF2-40B4-BE49-F238E27FC236}">
              <a16:creationId xmlns:a16="http://schemas.microsoft.com/office/drawing/2014/main" id="{4E981437-0780-4543-B29F-84DE4012D0CC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39291"/>
    <xdr:sp macro="" textlink="">
      <xdr:nvSpPr>
        <xdr:cNvPr id="1878" name="Text Box 3">
          <a:extLst>
            <a:ext uri="{FF2B5EF4-FFF2-40B4-BE49-F238E27FC236}">
              <a16:creationId xmlns:a16="http://schemas.microsoft.com/office/drawing/2014/main" id="{2E1A026D-E6EF-49A2-B7B7-881388E81E4D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39291"/>
    <xdr:sp macro="" textlink="">
      <xdr:nvSpPr>
        <xdr:cNvPr id="1879" name="Text Box 3">
          <a:extLst>
            <a:ext uri="{FF2B5EF4-FFF2-40B4-BE49-F238E27FC236}">
              <a16:creationId xmlns:a16="http://schemas.microsoft.com/office/drawing/2014/main" id="{7863C167-9211-4CCB-B7B7-27BC165782F2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39291"/>
    <xdr:sp macro="" textlink="">
      <xdr:nvSpPr>
        <xdr:cNvPr id="1880" name="Text Box 3">
          <a:extLst>
            <a:ext uri="{FF2B5EF4-FFF2-40B4-BE49-F238E27FC236}">
              <a16:creationId xmlns:a16="http://schemas.microsoft.com/office/drawing/2014/main" id="{483C8E37-C0A2-452E-A167-712437024E27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01191"/>
    <xdr:sp macro="" textlink="">
      <xdr:nvSpPr>
        <xdr:cNvPr id="1881" name="Text Box 3">
          <a:extLst>
            <a:ext uri="{FF2B5EF4-FFF2-40B4-BE49-F238E27FC236}">
              <a16:creationId xmlns:a16="http://schemas.microsoft.com/office/drawing/2014/main" id="{5F88F4A4-4E7D-4334-BC91-47BD7767D98E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01191"/>
    <xdr:sp macro="" textlink="">
      <xdr:nvSpPr>
        <xdr:cNvPr id="1882" name="Text Box 3">
          <a:extLst>
            <a:ext uri="{FF2B5EF4-FFF2-40B4-BE49-F238E27FC236}">
              <a16:creationId xmlns:a16="http://schemas.microsoft.com/office/drawing/2014/main" id="{0856DF8C-AE58-4F66-A64E-E7D194016CEB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01191"/>
    <xdr:sp macro="" textlink="">
      <xdr:nvSpPr>
        <xdr:cNvPr id="1883" name="Text Box 3">
          <a:extLst>
            <a:ext uri="{FF2B5EF4-FFF2-40B4-BE49-F238E27FC236}">
              <a16:creationId xmlns:a16="http://schemas.microsoft.com/office/drawing/2014/main" id="{4475A329-F456-4CD7-A8E4-82C54B49AEFF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01191"/>
    <xdr:sp macro="" textlink="">
      <xdr:nvSpPr>
        <xdr:cNvPr id="1884" name="Text Box 3">
          <a:extLst>
            <a:ext uri="{FF2B5EF4-FFF2-40B4-BE49-F238E27FC236}">
              <a16:creationId xmlns:a16="http://schemas.microsoft.com/office/drawing/2014/main" id="{39EEA21A-8C9F-4627-9046-D3F3E7B8B7D3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39291"/>
    <xdr:sp macro="" textlink="">
      <xdr:nvSpPr>
        <xdr:cNvPr id="1885" name="Text Box 3">
          <a:extLst>
            <a:ext uri="{FF2B5EF4-FFF2-40B4-BE49-F238E27FC236}">
              <a16:creationId xmlns:a16="http://schemas.microsoft.com/office/drawing/2014/main" id="{D2B9EE7F-7081-4E40-ADBF-C7622C6E8248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39291"/>
    <xdr:sp macro="" textlink="">
      <xdr:nvSpPr>
        <xdr:cNvPr id="1886" name="Text Box 3">
          <a:extLst>
            <a:ext uri="{FF2B5EF4-FFF2-40B4-BE49-F238E27FC236}">
              <a16:creationId xmlns:a16="http://schemas.microsoft.com/office/drawing/2014/main" id="{CD923B2E-93BA-4D1A-99A1-02037C75E1BF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39291"/>
    <xdr:sp macro="" textlink="">
      <xdr:nvSpPr>
        <xdr:cNvPr id="1887" name="Text Box 3">
          <a:extLst>
            <a:ext uri="{FF2B5EF4-FFF2-40B4-BE49-F238E27FC236}">
              <a16:creationId xmlns:a16="http://schemas.microsoft.com/office/drawing/2014/main" id="{AACD3D1E-0E37-4A36-AA1B-58585BC31D2C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39291"/>
    <xdr:sp macro="" textlink="">
      <xdr:nvSpPr>
        <xdr:cNvPr id="1888" name="Text Box 3">
          <a:extLst>
            <a:ext uri="{FF2B5EF4-FFF2-40B4-BE49-F238E27FC236}">
              <a16:creationId xmlns:a16="http://schemas.microsoft.com/office/drawing/2014/main" id="{505AEEFA-01D8-4C5A-B724-863D2D45ACF6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01191"/>
    <xdr:sp macro="" textlink="">
      <xdr:nvSpPr>
        <xdr:cNvPr id="1889" name="Text Box 3">
          <a:extLst>
            <a:ext uri="{FF2B5EF4-FFF2-40B4-BE49-F238E27FC236}">
              <a16:creationId xmlns:a16="http://schemas.microsoft.com/office/drawing/2014/main" id="{135503F7-4AA1-40E8-AD8F-2FABD7AA8408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01191"/>
    <xdr:sp macro="" textlink="">
      <xdr:nvSpPr>
        <xdr:cNvPr id="1890" name="Text Box 3">
          <a:extLst>
            <a:ext uri="{FF2B5EF4-FFF2-40B4-BE49-F238E27FC236}">
              <a16:creationId xmlns:a16="http://schemas.microsoft.com/office/drawing/2014/main" id="{413AC59A-F806-4545-9398-62FDEADC412E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01191"/>
    <xdr:sp macro="" textlink="">
      <xdr:nvSpPr>
        <xdr:cNvPr id="1891" name="Text Box 3">
          <a:extLst>
            <a:ext uri="{FF2B5EF4-FFF2-40B4-BE49-F238E27FC236}">
              <a16:creationId xmlns:a16="http://schemas.microsoft.com/office/drawing/2014/main" id="{84D45745-3A54-4469-8BBB-EA12E9280CFD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01191"/>
    <xdr:sp macro="" textlink="">
      <xdr:nvSpPr>
        <xdr:cNvPr id="1892" name="Text Box 3">
          <a:extLst>
            <a:ext uri="{FF2B5EF4-FFF2-40B4-BE49-F238E27FC236}">
              <a16:creationId xmlns:a16="http://schemas.microsoft.com/office/drawing/2014/main" id="{07E2C1F5-A55D-48C5-B2F3-ADD25D410D66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39291"/>
    <xdr:sp macro="" textlink="">
      <xdr:nvSpPr>
        <xdr:cNvPr id="1893" name="Text Box 3">
          <a:extLst>
            <a:ext uri="{FF2B5EF4-FFF2-40B4-BE49-F238E27FC236}">
              <a16:creationId xmlns:a16="http://schemas.microsoft.com/office/drawing/2014/main" id="{E39F7B26-C3A0-4073-BB5E-46870FAF2361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39291"/>
    <xdr:sp macro="" textlink="">
      <xdr:nvSpPr>
        <xdr:cNvPr id="1894" name="Text Box 3">
          <a:extLst>
            <a:ext uri="{FF2B5EF4-FFF2-40B4-BE49-F238E27FC236}">
              <a16:creationId xmlns:a16="http://schemas.microsoft.com/office/drawing/2014/main" id="{1DAF24EA-EE50-40EC-8C33-E6F4D5EBCB9D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39291"/>
    <xdr:sp macro="" textlink="">
      <xdr:nvSpPr>
        <xdr:cNvPr id="1895" name="Text Box 3">
          <a:extLst>
            <a:ext uri="{FF2B5EF4-FFF2-40B4-BE49-F238E27FC236}">
              <a16:creationId xmlns:a16="http://schemas.microsoft.com/office/drawing/2014/main" id="{87F21E96-F532-47F2-8F94-E79AE268FA3C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39291"/>
    <xdr:sp macro="" textlink="">
      <xdr:nvSpPr>
        <xdr:cNvPr id="1896" name="Text Box 3">
          <a:extLst>
            <a:ext uri="{FF2B5EF4-FFF2-40B4-BE49-F238E27FC236}">
              <a16:creationId xmlns:a16="http://schemas.microsoft.com/office/drawing/2014/main" id="{27B0F795-BB0B-4167-A4F1-A9B3B671605A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01191"/>
    <xdr:sp macro="" textlink="">
      <xdr:nvSpPr>
        <xdr:cNvPr id="1897" name="Text Box 3">
          <a:extLst>
            <a:ext uri="{FF2B5EF4-FFF2-40B4-BE49-F238E27FC236}">
              <a16:creationId xmlns:a16="http://schemas.microsoft.com/office/drawing/2014/main" id="{85B9ACC2-793F-48A6-A865-9703360A7D57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01191"/>
    <xdr:sp macro="" textlink="">
      <xdr:nvSpPr>
        <xdr:cNvPr id="1898" name="Text Box 3">
          <a:extLst>
            <a:ext uri="{FF2B5EF4-FFF2-40B4-BE49-F238E27FC236}">
              <a16:creationId xmlns:a16="http://schemas.microsoft.com/office/drawing/2014/main" id="{A3F8D64F-0E86-4177-B83B-E434412B8DA0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39291"/>
    <xdr:sp macro="" textlink="">
      <xdr:nvSpPr>
        <xdr:cNvPr id="1899" name="Text Box 3">
          <a:extLst>
            <a:ext uri="{FF2B5EF4-FFF2-40B4-BE49-F238E27FC236}">
              <a16:creationId xmlns:a16="http://schemas.microsoft.com/office/drawing/2014/main" id="{6C9BB7C6-919B-44C8-8A5B-905495B86C08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39291"/>
    <xdr:sp macro="" textlink="">
      <xdr:nvSpPr>
        <xdr:cNvPr id="1900" name="Text Box 3">
          <a:extLst>
            <a:ext uri="{FF2B5EF4-FFF2-40B4-BE49-F238E27FC236}">
              <a16:creationId xmlns:a16="http://schemas.microsoft.com/office/drawing/2014/main" id="{EAA0F393-8FA2-48C6-9AC4-6F632A98A7D1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39291"/>
    <xdr:sp macro="" textlink="">
      <xdr:nvSpPr>
        <xdr:cNvPr id="1901" name="Text Box 3">
          <a:extLst>
            <a:ext uri="{FF2B5EF4-FFF2-40B4-BE49-F238E27FC236}">
              <a16:creationId xmlns:a16="http://schemas.microsoft.com/office/drawing/2014/main" id="{3942E4FD-D483-4C78-9F12-6ED900778F86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39291"/>
    <xdr:sp macro="" textlink="">
      <xdr:nvSpPr>
        <xdr:cNvPr id="1902" name="Text Box 3">
          <a:extLst>
            <a:ext uri="{FF2B5EF4-FFF2-40B4-BE49-F238E27FC236}">
              <a16:creationId xmlns:a16="http://schemas.microsoft.com/office/drawing/2014/main" id="{F345B6CE-AC48-4EAA-A6DA-6ECF2352F842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01191"/>
    <xdr:sp macro="" textlink="">
      <xdr:nvSpPr>
        <xdr:cNvPr id="1903" name="Text Box 3">
          <a:extLst>
            <a:ext uri="{FF2B5EF4-FFF2-40B4-BE49-F238E27FC236}">
              <a16:creationId xmlns:a16="http://schemas.microsoft.com/office/drawing/2014/main" id="{F810AF78-D5B6-457A-B141-611142C9CA93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01191"/>
    <xdr:sp macro="" textlink="">
      <xdr:nvSpPr>
        <xdr:cNvPr id="1904" name="Text Box 3">
          <a:extLst>
            <a:ext uri="{FF2B5EF4-FFF2-40B4-BE49-F238E27FC236}">
              <a16:creationId xmlns:a16="http://schemas.microsoft.com/office/drawing/2014/main" id="{90CD4EC3-B89A-48BF-87BB-7903EF16C897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39291"/>
    <xdr:sp macro="" textlink="">
      <xdr:nvSpPr>
        <xdr:cNvPr id="1905" name="Text Box 3">
          <a:extLst>
            <a:ext uri="{FF2B5EF4-FFF2-40B4-BE49-F238E27FC236}">
              <a16:creationId xmlns:a16="http://schemas.microsoft.com/office/drawing/2014/main" id="{4C318180-5A01-4088-8CC0-963C08713134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39291"/>
    <xdr:sp macro="" textlink="">
      <xdr:nvSpPr>
        <xdr:cNvPr id="1906" name="Text Box 3">
          <a:extLst>
            <a:ext uri="{FF2B5EF4-FFF2-40B4-BE49-F238E27FC236}">
              <a16:creationId xmlns:a16="http://schemas.microsoft.com/office/drawing/2014/main" id="{FE66D5C1-DC4A-4E90-8506-212AAA5417D7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39291"/>
    <xdr:sp macro="" textlink="">
      <xdr:nvSpPr>
        <xdr:cNvPr id="1907" name="Text Box 3">
          <a:extLst>
            <a:ext uri="{FF2B5EF4-FFF2-40B4-BE49-F238E27FC236}">
              <a16:creationId xmlns:a16="http://schemas.microsoft.com/office/drawing/2014/main" id="{830AD224-6D17-466A-ACEB-E29B140E3ADC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39291"/>
    <xdr:sp macro="" textlink="">
      <xdr:nvSpPr>
        <xdr:cNvPr id="1908" name="Text Box 3">
          <a:extLst>
            <a:ext uri="{FF2B5EF4-FFF2-40B4-BE49-F238E27FC236}">
              <a16:creationId xmlns:a16="http://schemas.microsoft.com/office/drawing/2014/main" id="{54B18507-ACDD-4BC2-9DF1-E67A0E5C4403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01191"/>
    <xdr:sp macro="" textlink="">
      <xdr:nvSpPr>
        <xdr:cNvPr id="1909" name="Text Box 3">
          <a:extLst>
            <a:ext uri="{FF2B5EF4-FFF2-40B4-BE49-F238E27FC236}">
              <a16:creationId xmlns:a16="http://schemas.microsoft.com/office/drawing/2014/main" id="{1E39F452-8207-436A-A34D-AB380104370F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01191"/>
    <xdr:sp macro="" textlink="">
      <xdr:nvSpPr>
        <xdr:cNvPr id="1910" name="Text Box 3">
          <a:extLst>
            <a:ext uri="{FF2B5EF4-FFF2-40B4-BE49-F238E27FC236}">
              <a16:creationId xmlns:a16="http://schemas.microsoft.com/office/drawing/2014/main" id="{B882050D-3FE0-4DA9-B1D5-52373D054A91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01191"/>
    <xdr:sp macro="" textlink="">
      <xdr:nvSpPr>
        <xdr:cNvPr id="1911" name="Text Box 3">
          <a:extLst>
            <a:ext uri="{FF2B5EF4-FFF2-40B4-BE49-F238E27FC236}">
              <a16:creationId xmlns:a16="http://schemas.microsoft.com/office/drawing/2014/main" id="{D3CED203-3B7B-4D60-AD55-0E8AF87512A8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01191"/>
    <xdr:sp macro="" textlink="">
      <xdr:nvSpPr>
        <xdr:cNvPr id="1912" name="Text Box 3">
          <a:extLst>
            <a:ext uri="{FF2B5EF4-FFF2-40B4-BE49-F238E27FC236}">
              <a16:creationId xmlns:a16="http://schemas.microsoft.com/office/drawing/2014/main" id="{D01E0921-51ED-48C0-95C8-278FA30C9AB6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39291"/>
    <xdr:sp macro="" textlink="">
      <xdr:nvSpPr>
        <xdr:cNvPr id="1913" name="Text Box 3">
          <a:extLst>
            <a:ext uri="{FF2B5EF4-FFF2-40B4-BE49-F238E27FC236}">
              <a16:creationId xmlns:a16="http://schemas.microsoft.com/office/drawing/2014/main" id="{573EA8F3-77FC-4C3B-8017-3A43CF2148F4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39291"/>
    <xdr:sp macro="" textlink="">
      <xdr:nvSpPr>
        <xdr:cNvPr id="1914" name="Text Box 3">
          <a:extLst>
            <a:ext uri="{FF2B5EF4-FFF2-40B4-BE49-F238E27FC236}">
              <a16:creationId xmlns:a16="http://schemas.microsoft.com/office/drawing/2014/main" id="{12F42DC4-85AF-47F7-AFA3-656276325EEC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39291"/>
    <xdr:sp macro="" textlink="">
      <xdr:nvSpPr>
        <xdr:cNvPr id="1915" name="Text Box 3">
          <a:extLst>
            <a:ext uri="{FF2B5EF4-FFF2-40B4-BE49-F238E27FC236}">
              <a16:creationId xmlns:a16="http://schemas.microsoft.com/office/drawing/2014/main" id="{01AA1E75-25A5-448C-A866-4B8348B3AF13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39291"/>
    <xdr:sp macro="" textlink="">
      <xdr:nvSpPr>
        <xdr:cNvPr id="1916" name="Text Box 3">
          <a:extLst>
            <a:ext uri="{FF2B5EF4-FFF2-40B4-BE49-F238E27FC236}">
              <a16:creationId xmlns:a16="http://schemas.microsoft.com/office/drawing/2014/main" id="{811DC373-A2EC-4014-803A-6A3EC7A6D020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01191"/>
    <xdr:sp macro="" textlink="">
      <xdr:nvSpPr>
        <xdr:cNvPr id="1917" name="Text Box 3">
          <a:extLst>
            <a:ext uri="{FF2B5EF4-FFF2-40B4-BE49-F238E27FC236}">
              <a16:creationId xmlns:a16="http://schemas.microsoft.com/office/drawing/2014/main" id="{AAAC782B-F82D-4C17-BFA7-DF16ECEE5F2B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01191"/>
    <xdr:sp macro="" textlink="">
      <xdr:nvSpPr>
        <xdr:cNvPr id="1918" name="Text Box 3">
          <a:extLst>
            <a:ext uri="{FF2B5EF4-FFF2-40B4-BE49-F238E27FC236}">
              <a16:creationId xmlns:a16="http://schemas.microsoft.com/office/drawing/2014/main" id="{3B1795D9-E422-461E-8BA8-EEF2A037A9FD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01191"/>
    <xdr:sp macro="" textlink="">
      <xdr:nvSpPr>
        <xdr:cNvPr id="1919" name="Text Box 3">
          <a:extLst>
            <a:ext uri="{FF2B5EF4-FFF2-40B4-BE49-F238E27FC236}">
              <a16:creationId xmlns:a16="http://schemas.microsoft.com/office/drawing/2014/main" id="{16271E2E-6E90-43BC-9696-88032A3FEC83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01191"/>
    <xdr:sp macro="" textlink="">
      <xdr:nvSpPr>
        <xdr:cNvPr id="1920" name="Text Box 3">
          <a:extLst>
            <a:ext uri="{FF2B5EF4-FFF2-40B4-BE49-F238E27FC236}">
              <a16:creationId xmlns:a16="http://schemas.microsoft.com/office/drawing/2014/main" id="{ECA35BF8-9E8D-463B-8A47-D198D1A33C18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39291"/>
    <xdr:sp macro="" textlink="">
      <xdr:nvSpPr>
        <xdr:cNvPr id="1921" name="Text Box 3">
          <a:extLst>
            <a:ext uri="{FF2B5EF4-FFF2-40B4-BE49-F238E27FC236}">
              <a16:creationId xmlns:a16="http://schemas.microsoft.com/office/drawing/2014/main" id="{45685C86-7ADD-4F7C-ABFF-72F6114AC9CD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39291"/>
    <xdr:sp macro="" textlink="">
      <xdr:nvSpPr>
        <xdr:cNvPr id="1922" name="Text Box 3">
          <a:extLst>
            <a:ext uri="{FF2B5EF4-FFF2-40B4-BE49-F238E27FC236}">
              <a16:creationId xmlns:a16="http://schemas.microsoft.com/office/drawing/2014/main" id="{5AD6DDB9-369C-43BA-BF3F-8ACD73A8FD6D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39291"/>
    <xdr:sp macro="" textlink="">
      <xdr:nvSpPr>
        <xdr:cNvPr id="1923" name="Text Box 3">
          <a:extLst>
            <a:ext uri="{FF2B5EF4-FFF2-40B4-BE49-F238E27FC236}">
              <a16:creationId xmlns:a16="http://schemas.microsoft.com/office/drawing/2014/main" id="{4FA33756-51E7-4C5A-96C4-F6E76CA7EEEC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39291"/>
    <xdr:sp macro="" textlink="">
      <xdr:nvSpPr>
        <xdr:cNvPr id="1924" name="Text Box 3">
          <a:extLst>
            <a:ext uri="{FF2B5EF4-FFF2-40B4-BE49-F238E27FC236}">
              <a16:creationId xmlns:a16="http://schemas.microsoft.com/office/drawing/2014/main" id="{90626B06-ECC0-472F-97B8-599B617310F9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01191"/>
    <xdr:sp macro="" textlink="">
      <xdr:nvSpPr>
        <xdr:cNvPr id="1925" name="Text Box 3">
          <a:extLst>
            <a:ext uri="{FF2B5EF4-FFF2-40B4-BE49-F238E27FC236}">
              <a16:creationId xmlns:a16="http://schemas.microsoft.com/office/drawing/2014/main" id="{A2A6D06D-429C-46B6-B8A1-AEBD81267A27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01191"/>
    <xdr:sp macro="" textlink="">
      <xdr:nvSpPr>
        <xdr:cNvPr id="1926" name="Text Box 3">
          <a:extLst>
            <a:ext uri="{FF2B5EF4-FFF2-40B4-BE49-F238E27FC236}">
              <a16:creationId xmlns:a16="http://schemas.microsoft.com/office/drawing/2014/main" id="{91C75DDF-486B-48D7-A896-08EDED2F3FCD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01191"/>
    <xdr:sp macro="" textlink="">
      <xdr:nvSpPr>
        <xdr:cNvPr id="1927" name="Text Box 3">
          <a:extLst>
            <a:ext uri="{FF2B5EF4-FFF2-40B4-BE49-F238E27FC236}">
              <a16:creationId xmlns:a16="http://schemas.microsoft.com/office/drawing/2014/main" id="{0B2AE7EE-E250-4043-A8FC-49BC9B3B73B2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39291"/>
    <xdr:sp macro="" textlink="">
      <xdr:nvSpPr>
        <xdr:cNvPr id="1928" name="Text Box 3">
          <a:extLst>
            <a:ext uri="{FF2B5EF4-FFF2-40B4-BE49-F238E27FC236}">
              <a16:creationId xmlns:a16="http://schemas.microsoft.com/office/drawing/2014/main" id="{75603E4D-7E12-4D35-A1C2-95E17B36F0D6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39291"/>
    <xdr:sp macro="" textlink="">
      <xdr:nvSpPr>
        <xdr:cNvPr id="1929" name="Text Box 3">
          <a:extLst>
            <a:ext uri="{FF2B5EF4-FFF2-40B4-BE49-F238E27FC236}">
              <a16:creationId xmlns:a16="http://schemas.microsoft.com/office/drawing/2014/main" id="{38DC80AA-20BD-4BDA-A2BC-7A3AE936A790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39291"/>
    <xdr:sp macro="" textlink="">
      <xdr:nvSpPr>
        <xdr:cNvPr id="1930" name="Text Box 3">
          <a:extLst>
            <a:ext uri="{FF2B5EF4-FFF2-40B4-BE49-F238E27FC236}">
              <a16:creationId xmlns:a16="http://schemas.microsoft.com/office/drawing/2014/main" id="{C2D44CB6-FFD9-4E10-A750-B65BBE634FCA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39291"/>
    <xdr:sp macro="" textlink="">
      <xdr:nvSpPr>
        <xdr:cNvPr id="1931" name="Text Box 3">
          <a:extLst>
            <a:ext uri="{FF2B5EF4-FFF2-40B4-BE49-F238E27FC236}">
              <a16:creationId xmlns:a16="http://schemas.microsoft.com/office/drawing/2014/main" id="{8203614C-2937-4BF7-A29C-E2EA53F068BE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01191"/>
    <xdr:sp macro="" textlink="">
      <xdr:nvSpPr>
        <xdr:cNvPr id="1932" name="Text Box 3">
          <a:extLst>
            <a:ext uri="{FF2B5EF4-FFF2-40B4-BE49-F238E27FC236}">
              <a16:creationId xmlns:a16="http://schemas.microsoft.com/office/drawing/2014/main" id="{1C5AD470-7858-48A7-A8AA-A528F9E5C4B8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01191"/>
    <xdr:sp macro="" textlink="">
      <xdr:nvSpPr>
        <xdr:cNvPr id="1933" name="Text Box 3">
          <a:extLst>
            <a:ext uri="{FF2B5EF4-FFF2-40B4-BE49-F238E27FC236}">
              <a16:creationId xmlns:a16="http://schemas.microsoft.com/office/drawing/2014/main" id="{5565AFFE-5F01-4A4C-85F8-2B6BDF01B30F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39291"/>
    <xdr:sp macro="" textlink="">
      <xdr:nvSpPr>
        <xdr:cNvPr id="1934" name="Text Box 3">
          <a:extLst>
            <a:ext uri="{FF2B5EF4-FFF2-40B4-BE49-F238E27FC236}">
              <a16:creationId xmlns:a16="http://schemas.microsoft.com/office/drawing/2014/main" id="{91F145F5-E97A-452E-AFFA-8961485D1A85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39291"/>
    <xdr:sp macro="" textlink="">
      <xdr:nvSpPr>
        <xdr:cNvPr id="1935" name="Text Box 3">
          <a:extLst>
            <a:ext uri="{FF2B5EF4-FFF2-40B4-BE49-F238E27FC236}">
              <a16:creationId xmlns:a16="http://schemas.microsoft.com/office/drawing/2014/main" id="{00FB4F09-2044-48C2-B0BA-EE04C45348FB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39291"/>
    <xdr:sp macro="" textlink="">
      <xdr:nvSpPr>
        <xdr:cNvPr id="1936" name="Text Box 3">
          <a:extLst>
            <a:ext uri="{FF2B5EF4-FFF2-40B4-BE49-F238E27FC236}">
              <a16:creationId xmlns:a16="http://schemas.microsoft.com/office/drawing/2014/main" id="{7E663D83-A1F6-4D67-9112-8E9D24D44013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39291"/>
    <xdr:sp macro="" textlink="">
      <xdr:nvSpPr>
        <xdr:cNvPr id="1937" name="Text Box 3">
          <a:extLst>
            <a:ext uri="{FF2B5EF4-FFF2-40B4-BE49-F238E27FC236}">
              <a16:creationId xmlns:a16="http://schemas.microsoft.com/office/drawing/2014/main" id="{29D0C851-84BB-4FC8-B56B-C026784E3D61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01191"/>
    <xdr:sp macro="" textlink="">
      <xdr:nvSpPr>
        <xdr:cNvPr id="1938" name="Text Box 3">
          <a:extLst>
            <a:ext uri="{FF2B5EF4-FFF2-40B4-BE49-F238E27FC236}">
              <a16:creationId xmlns:a16="http://schemas.microsoft.com/office/drawing/2014/main" id="{C0CF3C02-781D-4247-97DD-9E44385287BC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01191"/>
    <xdr:sp macro="" textlink="">
      <xdr:nvSpPr>
        <xdr:cNvPr id="1939" name="Text Box 3">
          <a:extLst>
            <a:ext uri="{FF2B5EF4-FFF2-40B4-BE49-F238E27FC236}">
              <a16:creationId xmlns:a16="http://schemas.microsoft.com/office/drawing/2014/main" id="{FF1AD0E3-C407-45EC-B3D8-1A0AEEAD1BD5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39291"/>
    <xdr:sp macro="" textlink="">
      <xdr:nvSpPr>
        <xdr:cNvPr id="1940" name="Text Box 3">
          <a:extLst>
            <a:ext uri="{FF2B5EF4-FFF2-40B4-BE49-F238E27FC236}">
              <a16:creationId xmlns:a16="http://schemas.microsoft.com/office/drawing/2014/main" id="{53ECBF68-4157-4325-AC22-73EC2FAE651C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39291"/>
    <xdr:sp macro="" textlink="">
      <xdr:nvSpPr>
        <xdr:cNvPr id="1941" name="Text Box 3">
          <a:extLst>
            <a:ext uri="{FF2B5EF4-FFF2-40B4-BE49-F238E27FC236}">
              <a16:creationId xmlns:a16="http://schemas.microsoft.com/office/drawing/2014/main" id="{34490082-B8F3-4E15-8EE9-73E2E4147C69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39291"/>
    <xdr:sp macro="" textlink="">
      <xdr:nvSpPr>
        <xdr:cNvPr id="1942" name="Text Box 3">
          <a:extLst>
            <a:ext uri="{FF2B5EF4-FFF2-40B4-BE49-F238E27FC236}">
              <a16:creationId xmlns:a16="http://schemas.microsoft.com/office/drawing/2014/main" id="{7676C53F-4A72-483A-AFE7-48C167F84C6D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39291"/>
    <xdr:sp macro="" textlink="">
      <xdr:nvSpPr>
        <xdr:cNvPr id="1943" name="Text Box 3">
          <a:extLst>
            <a:ext uri="{FF2B5EF4-FFF2-40B4-BE49-F238E27FC236}">
              <a16:creationId xmlns:a16="http://schemas.microsoft.com/office/drawing/2014/main" id="{305F4AD7-1460-4770-9141-5BB334D66F94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01191"/>
    <xdr:sp macro="" textlink="">
      <xdr:nvSpPr>
        <xdr:cNvPr id="1944" name="Text Box 3">
          <a:extLst>
            <a:ext uri="{FF2B5EF4-FFF2-40B4-BE49-F238E27FC236}">
              <a16:creationId xmlns:a16="http://schemas.microsoft.com/office/drawing/2014/main" id="{00B7BBC6-2A44-49A4-AE68-71F4E07F7D0E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01191"/>
    <xdr:sp macro="" textlink="">
      <xdr:nvSpPr>
        <xdr:cNvPr id="1945" name="Text Box 3">
          <a:extLst>
            <a:ext uri="{FF2B5EF4-FFF2-40B4-BE49-F238E27FC236}">
              <a16:creationId xmlns:a16="http://schemas.microsoft.com/office/drawing/2014/main" id="{1B1BCA4C-AF8A-430A-AADC-55DA5EB85CB2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39291"/>
    <xdr:sp macro="" textlink="">
      <xdr:nvSpPr>
        <xdr:cNvPr id="1946" name="Text Box 3">
          <a:extLst>
            <a:ext uri="{FF2B5EF4-FFF2-40B4-BE49-F238E27FC236}">
              <a16:creationId xmlns:a16="http://schemas.microsoft.com/office/drawing/2014/main" id="{CD11171A-E896-4150-A0AA-7347F0464975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39291"/>
    <xdr:sp macro="" textlink="">
      <xdr:nvSpPr>
        <xdr:cNvPr id="1947" name="Text Box 3">
          <a:extLst>
            <a:ext uri="{FF2B5EF4-FFF2-40B4-BE49-F238E27FC236}">
              <a16:creationId xmlns:a16="http://schemas.microsoft.com/office/drawing/2014/main" id="{283085E6-9517-4AF6-8936-C4228710451D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39291"/>
    <xdr:sp macro="" textlink="">
      <xdr:nvSpPr>
        <xdr:cNvPr id="1948" name="Text Box 3">
          <a:extLst>
            <a:ext uri="{FF2B5EF4-FFF2-40B4-BE49-F238E27FC236}">
              <a16:creationId xmlns:a16="http://schemas.microsoft.com/office/drawing/2014/main" id="{E6CE58A2-CCE8-44D8-BA1D-D911E3A73721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39291"/>
    <xdr:sp macro="" textlink="">
      <xdr:nvSpPr>
        <xdr:cNvPr id="1949" name="Text Box 3">
          <a:extLst>
            <a:ext uri="{FF2B5EF4-FFF2-40B4-BE49-F238E27FC236}">
              <a16:creationId xmlns:a16="http://schemas.microsoft.com/office/drawing/2014/main" id="{EAB3C407-8FAE-49F9-9804-93CA4731D6A8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01191"/>
    <xdr:sp macro="" textlink="">
      <xdr:nvSpPr>
        <xdr:cNvPr id="1950" name="Text Box 3">
          <a:extLst>
            <a:ext uri="{FF2B5EF4-FFF2-40B4-BE49-F238E27FC236}">
              <a16:creationId xmlns:a16="http://schemas.microsoft.com/office/drawing/2014/main" id="{73F214EE-2A6C-451C-93EE-FC3CC9287552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01191"/>
    <xdr:sp macro="" textlink="">
      <xdr:nvSpPr>
        <xdr:cNvPr id="1951" name="Text Box 3">
          <a:extLst>
            <a:ext uri="{FF2B5EF4-FFF2-40B4-BE49-F238E27FC236}">
              <a16:creationId xmlns:a16="http://schemas.microsoft.com/office/drawing/2014/main" id="{FA9BC3EE-F52E-4DD0-B357-11090BEB4EE2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01191"/>
    <xdr:sp macro="" textlink="">
      <xdr:nvSpPr>
        <xdr:cNvPr id="1952" name="Text Box 3">
          <a:extLst>
            <a:ext uri="{FF2B5EF4-FFF2-40B4-BE49-F238E27FC236}">
              <a16:creationId xmlns:a16="http://schemas.microsoft.com/office/drawing/2014/main" id="{73C7B73C-3766-4457-B781-EA64B07ABAF4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01191"/>
    <xdr:sp macro="" textlink="">
      <xdr:nvSpPr>
        <xdr:cNvPr id="1953" name="Text Box 3">
          <a:extLst>
            <a:ext uri="{FF2B5EF4-FFF2-40B4-BE49-F238E27FC236}">
              <a16:creationId xmlns:a16="http://schemas.microsoft.com/office/drawing/2014/main" id="{B7E2E485-20AA-457E-BABE-96EE11F35F1D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01191"/>
    <xdr:sp macro="" textlink="">
      <xdr:nvSpPr>
        <xdr:cNvPr id="1954" name="Text Box 3">
          <a:extLst>
            <a:ext uri="{FF2B5EF4-FFF2-40B4-BE49-F238E27FC236}">
              <a16:creationId xmlns:a16="http://schemas.microsoft.com/office/drawing/2014/main" id="{AE06DB7A-0E4C-499A-834C-4AC5B87A4560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01191"/>
    <xdr:sp macro="" textlink="">
      <xdr:nvSpPr>
        <xdr:cNvPr id="1955" name="Text Box 3">
          <a:extLst>
            <a:ext uri="{FF2B5EF4-FFF2-40B4-BE49-F238E27FC236}">
              <a16:creationId xmlns:a16="http://schemas.microsoft.com/office/drawing/2014/main" id="{B0164B19-16FC-431D-BD65-E16F580B1F37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39291"/>
    <xdr:sp macro="" textlink="">
      <xdr:nvSpPr>
        <xdr:cNvPr id="1956" name="Text Box 3">
          <a:extLst>
            <a:ext uri="{FF2B5EF4-FFF2-40B4-BE49-F238E27FC236}">
              <a16:creationId xmlns:a16="http://schemas.microsoft.com/office/drawing/2014/main" id="{61E0FF6F-F9BE-42AC-81DC-AB6890437B76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39291"/>
    <xdr:sp macro="" textlink="">
      <xdr:nvSpPr>
        <xdr:cNvPr id="1957" name="Text Box 3">
          <a:extLst>
            <a:ext uri="{FF2B5EF4-FFF2-40B4-BE49-F238E27FC236}">
              <a16:creationId xmlns:a16="http://schemas.microsoft.com/office/drawing/2014/main" id="{0FFD309E-AC35-4951-8676-ED1AF03AE21F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39291"/>
    <xdr:sp macro="" textlink="">
      <xdr:nvSpPr>
        <xdr:cNvPr id="1958" name="Text Box 3">
          <a:extLst>
            <a:ext uri="{FF2B5EF4-FFF2-40B4-BE49-F238E27FC236}">
              <a16:creationId xmlns:a16="http://schemas.microsoft.com/office/drawing/2014/main" id="{B675D494-1D5F-4738-8571-1494C8BC1104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39291"/>
    <xdr:sp macro="" textlink="">
      <xdr:nvSpPr>
        <xdr:cNvPr id="1959" name="Text Box 3">
          <a:extLst>
            <a:ext uri="{FF2B5EF4-FFF2-40B4-BE49-F238E27FC236}">
              <a16:creationId xmlns:a16="http://schemas.microsoft.com/office/drawing/2014/main" id="{29B2B507-973E-4F2C-8F80-D9638002EF65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01191"/>
    <xdr:sp macro="" textlink="">
      <xdr:nvSpPr>
        <xdr:cNvPr id="1960" name="Text Box 3">
          <a:extLst>
            <a:ext uri="{FF2B5EF4-FFF2-40B4-BE49-F238E27FC236}">
              <a16:creationId xmlns:a16="http://schemas.microsoft.com/office/drawing/2014/main" id="{926C1F2D-0759-4026-BE33-80C63E08BB6D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01191"/>
    <xdr:sp macro="" textlink="">
      <xdr:nvSpPr>
        <xdr:cNvPr id="1961" name="Text Box 3">
          <a:extLst>
            <a:ext uri="{FF2B5EF4-FFF2-40B4-BE49-F238E27FC236}">
              <a16:creationId xmlns:a16="http://schemas.microsoft.com/office/drawing/2014/main" id="{B72D52B5-722A-4D28-A106-61E8F7FA77D6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301191"/>
    <xdr:sp macro="" textlink="">
      <xdr:nvSpPr>
        <xdr:cNvPr id="1962" name="Text Box 3">
          <a:extLst>
            <a:ext uri="{FF2B5EF4-FFF2-40B4-BE49-F238E27FC236}">
              <a16:creationId xmlns:a16="http://schemas.microsoft.com/office/drawing/2014/main" id="{2DF138B4-550C-439C-AB19-9F4C0319A169}"/>
            </a:ext>
          </a:extLst>
        </xdr:cNvPr>
        <xdr:cNvSpPr txBox="1">
          <a:spLocks noChangeArrowheads="1"/>
        </xdr:cNvSpPr>
      </xdr:nvSpPr>
      <xdr:spPr bwMode="auto">
        <a:xfrm>
          <a:off x="6236368" y="176112237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301191"/>
    <xdr:sp macro="" textlink="">
      <xdr:nvSpPr>
        <xdr:cNvPr id="1963" name="Text Box 3">
          <a:extLst>
            <a:ext uri="{FF2B5EF4-FFF2-40B4-BE49-F238E27FC236}">
              <a16:creationId xmlns:a16="http://schemas.microsoft.com/office/drawing/2014/main" id="{D1EC636F-B915-4482-BEFA-3524AE44E250}"/>
            </a:ext>
          </a:extLst>
        </xdr:cNvPr>
        <xdr:cNvSpPr txBox="1">
          <a:spLocks noChangeArrowheads="1"/>
        </xdr:cNvSpPr>
      </xdr:nvSpPr>
      <xdr:spPr bwMode="auto">
        <a:xfrm>
          <a:off x="6236368" y="176112237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301191"/>
    <xdr:sp macro="" textlink="">
      <xdr:nvSpPr>
        <xdr:cNvPr id="1964" name="Text Box 3">
          <a:extLst>
            <a:ext uri="{FF2B5EF4-FFF2-40B4-BE49-F238E27FC236}">
              <a16:creationId xmlns:a16="http://schemas.microsoft.com/office/drawing/2014/main" id="{72BBE45D-AA0D-4CAA-8C5F-8F4427C81217}"/>
            </a:ext>
          </a:extLst>
        </xdr:cNvPr>
        <xdr:cNvSpPr txBox="1">
          <a:spLocks noChangeArrowheads="1"/>
        </xdr:cNvSpPr>
      </xdr:nvSpPr>
      <xdr:spPr bwMode="auto">
        <a:xfrm>
          <a:off x="6236368" y="176112237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301191"/>
    <xdr:sp macro="" textlink="">
      <xdr:nvSpPr>
        <xdr:cNvPr id="1965" name="Text Box 3">
          <a:extLst>
            <a:ext uri="{FF2B5EF4-FFF2-40B4-BE49-F238E27FC236}">
              <a16:creationId xmlns:a16="http://schemas.microsoft.com/office/drawing/2014/main" id="{657DE10A-5620-4E58-BD95-76E51C909AD3}"/>
            </a:ext>
          </a:extLst>
        </xdr:cNvPr>
        <xdr:cNvSpPr txBox="1">
          <a:spLocks noChangeArrowheads="1"/>
        </xdr:cNvSpPr>
      </xdr:nvSpPr>
      <xdr:spPr bwMode="auto">
        <a:xfrm>
          <a:off x="6236368" y="176112237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301191"/>
    <xdr:sp macro="" textlink="">
      <xdr:nvSpPr>
        <xdr:cNvPr id="1966" name="Text Box 3">
          <a:extLst>
            <a:ext uri="{FF2B5EF4-FFF2-40B4-BE49-F238E27FC236}">
              <a16:creationId xmlns:a16="http://schemas.microsoft.com/office/drawing/2014/main" id="{707442D1-9A97-46D3-8D94-D09EBB3561A6}"/>
            </a:ext>
          </a:extLst>
        </xdr:cNvPr>
        <xdr:cNvSpPr txBox="1">
          <a:spLocks noChangeArrowheads="1"/>
        </xdr:cNvSpPr>
      </xdr:nvSpPr>
      <xdr:spPr bwMode="auto">
        <a:xfrm>
          <a:off x="6236368" y="176112237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301191"/>
    <xdr:sp macro="" textlink="">
      <xdr:nvSpPr>
        <xdr:cNvPr id="1967" name="Text Box 3">
          <a:extLst>
            <a:ext uri="{FF2B5EF4-FFF2-40B4-BE49-F238E27FC236}">
              <a16:creationId xmlns:a16="http://schemas.microsoft.com/office/drawing/2014/main" id="{102FAD4F-432C-4A81-9295-7D0C59000261}"/>
            </a:ext>
          </a:extLst>
        </xdr:cNvPr>
        <xdr:cNvSpPr txBox="1">
          <a:spLocks noChangeArrowheads="1"/>
        </xdr:cNvSpPr>
      </xdr:nvSpPr>
      <xdr:spPr bwMode="auto">
        <a:xfrm>
          <a:off x="6236368" y="176112237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301191"/>
    <xdr:sp macro="" textlink="">
      <xdr:nvSpPr>
        <xdr:cNvPr id="1968" name="Text Box 3">
          <a:extLst>
            <a:ext uri="{FF2B5EF4-FFF2-40B4-BE49-F238E27FC236}">
              <a16:creationId xmlns:a16="http://schemas.microsoft.com/office/drawing/2014/main" id="{B416D29D-54D3-4BCC-AE1C-1E742A63430F}"/>
            </a:ext>
          </a:extLst>
        </xdr:cNvPr>
        <xdr:cNvSpPr txBox="1">
          <a:spLocks noChangeArrowheads="1"/>
        </xdr:cNvSpPr>
      </xdr:nvSpPr>
      <xdr:spPr bwMode="auto">
        <a:xfrm>
          <a:off x="6236368" y="176112237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301191"/>
    <xdr:sp macro="" textlink="">
      <xdr:nvSpPr>
        <xdr:cNvPr id="1969" name="Text Box 3">
          <a:extLst>
            <a:ext uri="{FF2B5EF4-FFF2-40B4-BE49-F238E27FC236}">
              <a16:creationId xmlns:a16="http://schemas.microsoft.com/office/drawing/2014/main" id="{A82B1EC0-59EF-40CB-B149-4F91FB1C701C}"/>
            </a:ext>
          </a:extLst>
        </xdr:cNvPr>
        <xdr:cNvSpPr txBox="1">
          <a:spLocks noChangeArrowheads="1"/>
        </xdr:cNvSpPr>
      </xdr:nvSpPr>
      <xdr:spPr bwMode="auto">
        <a:xfrm>
          <a:off x="6236368" y="176112237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301191"/>
    <xdr:sp macro="" textlink="">
      <xdr:nvSpPr>
        <xdr:cNvPr id="1970" name="Text Box 3">
          <a:extLst>
            <a:ext uri="{FF2B5EF4-FFF2-40B4-BE49-F238E27FC236}">
              <a16:creationId xmlns:a16="http://schemas.microsoft.com/office/drawing/2014/main" id="{446E87F9-F042-4FAF-B11E-6BF1D4C2E910}"/>
            </a:ext>
          </a:extLst>
        </xdr:cNvPr>
        <xdr:cNvSpPr txBox="1">
          <a:spLocks noChangeArrowheads="1"/>
        </xdr:cNvSpPr>
      </xdr:nvSpPr>
      <xdr:spPr bwMode="auto">
        <a:xfrm>
          <a:off x="6236368" y="176112237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301191"/>
    <xdr:sp macro="" textlink="">
      <xdr:nvSpPr>
        <xdr:cNvPr id="1971" name="Text Box 3">
          <a:extLst>
            <a:ext uri="{FF2B5EF4-FFF2-40B4-BE49-F238E27FC236}">
              <a16:creationId xmlns:a16="http://schemas.microsoft.com/office/drawing/2014/main" id="{65037DD1-82C3-4AEC-AB73-EE53F2820B64}"/>
            </a:ext>
          </a:extLst>
        </xdr:cNvPr>
        <xdr:cNvSpPr txBox="1">
          <a:spLocks noChangeArrowheads="1"/>
        </xdr:cNvSpPr>
      </xdr:nvSpPr>
      <xdr:spPr bwMode="auto">
        <a:xfrm>
          <a:off x="6236368" y="176112237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301191"/>
    <xdr:sp macro="" textlink="">
      <xdr:nvSpPr>
        <xdr:cNvPr id="1972" name="Text Box 3">
          <a:extLst>
            <a:ext uri="{FF2B5EF4-FFF2-40B4-BE49-F238E27FC236}">
              <a16:creationId xmlns:a16="http://schemas.microsoft.com/office/drawing/2014/main" id="{4352EBCC-9755-4413-AF8D-C98E136A6000}"/>
            </a:ext>
          </a:extLst>
        </xdr:cNvPr>
        <xdr:cNvSpPr txBox="1">
          <a:spLocks noChangeArrowheads="1"/>
        </xdr:cNvSpPr>
      </xdr:nvSpPr>
      <xdr:spPr bwMode="auto">
        <a:xfrm>
          <a:off x="6236368" y="176112237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301191"/>
    <xdr:sp macro="" textlink="">
      <xdr:nvSpPr>
        <xdr:cNvPr id="1973" name="Text Box 3">
          <a:extLst>
            <a:ext uri="{FF2B5EF4-FFF2-40B4-BE49-F238E27FC236}">
              <a16:creationId xmlns:a16="http://schemas.microsoft.com/office/drawing/2014/main" id="{940FB61F-1559-498B-A0C8-BD9C2B31F2AF}"/>
            </a:ext>
          </a:extLst>
        </xdr:cNvPr>
        <xdr:cNvSpPr txBox="1">
          <a:spLocks noChangeArrowheads="1"/>
        </xdr:cNvSpPr>
      </xdr:nvSpPr>
      <xdr:spPr bwMode="auto">
        <a:xfrm>
          <a:off x="6236368" y="176112237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301191"/>
    <xdr:sp macro="" textlink="">
      <xdr:nvSpPr>
        <xdr:cNvPr id="1974" name="Text Box 3">
          <a:extLst>
            <a:ext uri="{FF2B5EF4-FFF2-40B4-BE49-F238E27FC236}">
              <a16:creationId xmlns:a16="http://schemas.microsoft.com/office/drawing/2014/main" id="{A5B2F92A-1A41-489D-AE7E-E6147DD61825}"/>
            </a:ext>
          </a:extLst>
        </xdr:cNvPr>
        <xdr:cNvSpPr txBox="1">
          <a:spLocks noChangeArrowheads="1"/>
        </xdr:cNvSpPr>
      </xdr:nvSpPr>
      <xdr:spPr bwMode="auto">
        <a:xfrm>
          <a:off x="6236368" y="176112237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01191"/>
    <xdr:sp macro="" textlink="">
      <xdr:nvSpPr>
        <xdr:cNvPr id="1975" name="Text Box 3">
          <a:extLst>
            <a:ext uri="{FF2B5EF4-FFF2-40B4-BE49-F238E27FC236}">
              <a16:creationId xmlns:a16="http://schemas.microsoft.com/office/drawing/2014/main" id="{3F8A2D0B-322C-47FB-9C4F-756391CDFEBB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01191"/>
    <xdr:sp macro="" textlink="">
      <xdr:nvSpPr>
        <xdr:cNvPr id="1976" name="Text Box 3">
          <a:extLst>
            <a:ext uri="{FF2B5EF4-FFF2-40B4-BE49-F238E27FC236}">
              <a16:creationId xmlns:a16="http://schemas.microsoft.com/office/drawing/2014/main" id="{DC967CFC-37F3-4340-AF2D-BC882684A2B8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39291"/>
    <xdr:sp macro="" textlink="">
      <xdr:nvSpPr>
        <xdr:cNvPr id="1977" name="Text Box 3">
          <a:extLst>
            <a:ext uri="{FF2B5EF4-FFF2-40B4-BE49-F238E27FC236}">
              <a16:creationId xmlns:a16="http://schemas.microsoft.com/office/drawing/2014/main" id="{3CCAEEC2-567E-468F-ABF8-EA40B56893DD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39291"/>
    <xdr:sp macro="" textlink="">
      <xdr:nvSpPr>
        <xdr:cNvPr id="1978" name="Text Box 3">
          <a:extLst>
            <a:ext uri="{FF2B5EF4-FFF2-40B4-BE49-F238E27FC236}">
              <a16:creationId xmlns:a16="http://schemas.microsoft.com/office/drawing/2014/main" id="{C238EF26-4FC0-439C-B4B1-92398C8CB1A5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39291"/>
    <xdr:sp macro="" textlink="">
      <xdr:nvSpPr>
        <xdr:cNvPr id="1979" name="Text Box 3">
          <a:extLst>
            <a:ext uri="{FF2B5EF4-FFF2-40B4-BE49-F238E27FC236}">
              <a16:creationId xmlns:a16="http://schemas.microsoft.com/office/drawing/2014/main" id="{CD093966-BADB-41B5-87E9-8FBBBE936D02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39291"/>
    <xdr:sp macro="" textlink="">
      <xdr:nvSpPr>
        <xdr:cNvPr id="1980" name="Text Box 3">
          <a:extLst>
            <a:ext uri="{FF2B5EF4-FFF2-40B4-BE49-F238E27FC236}">
              <a16:creationId xmlns:a16="http://schemas.microsoft.com/office/drawing/2014/main" id="{6ABE4C91-CC29-41C9-87EC-2FF481EB1D20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01191"/>
    <xdr:sp macro="" textlink="">
      <xdr:nvSpPr>
        <xdr:cNvPr id="1981" name="Text Box 3">
          <a:extLst>
            <a:ext uri="{FF2B5EF4-FFF2-40B4-BE49-F238E27FC236}">
              <a16:creationId xmlns:a16="http://schemas.microsoft.com/office/drawing/2014/main" id="{AFC00CE1-D389-4047-AF8A-D687CE49003B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01191"/>
    <xdr:sp macro="" textlink="">
      <xdr:nvSpPr>
        <xdr:cNvPr id="1982" name="Text Box 3">
          <a:extLst>
            <a:ext uri="{FF2B5EF4-FFF2-40B4-BE49-F238E27FC236}">
              <a16:creationId xmlns:a16="http://schemas.microsoft.com/office/drawing/2014/main" id="{ED12A350-3804-4D9E-BD12-707CACF5972F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01191"/>
    <xdr:sp macro="" textlink="">
      <xdr:nvSpPr>
        <xdr:cNvPr id="1983" name="Text Box 3">
          <a:extLst>
            <a:ext uri="{FF2B5EF4-FFF2-40B4-BE49-F238E27FC236}">
              <a16:creationId xmlns:a16="http://schemas.microsoft.com/office/drawing/2014/main" id="{71053CCA-7B71-48D7-B446-61BECA9CF1C5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01191"/>
    <xdr:sp macro="" textlink="">
      <xdr:nvSpPr>
        <xdr:cNvPr id="1984" name="Text Box 3">
          <a:extLst>
            <a:ext uri="{FF2B5EF4-FFF2-40B4-BE49-F238E27FC236}">
              <a16:creationId xmlns:a16="http://schemas.microsoft.com/office/drawing/2014/main" id="{440219C5-F9A0-42B7-94AD-802B4E5A7DE0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39291"/>
    <xdr:sp macro="" textlink="">
      <xdr:nvSpPr>
        <xdr:cNvPr id="1985" name="Text Box 3">
          <a:extLst>
            <a:ext uri="{FF2B5EF4-FFF2-40B4-BE49-F238E27FC236}">
              <a16:creationId xmlns:a16="http://schemas.microsoft.com/office/drawing/2014/main" id="{F40308AD-B854-4EC8-A476-199EFC3A8C12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39291"/>
    <xdr:sp macro="" textlink="">
      <xdr:nvSpPr>
        <xdr:cNvPr id="1986" name="Text Box 3">
          <a:extLst>
            <a:ext uri="{FF2B5EF4-FFF2-40B4-BE49-F238E27FC236}">
              <a16:creationId xmlns:a16="http://schemas.microsoft.com/office/drawing/2014/main" id="{FFCB514E-D015-4EE8-B05B-A2E7D59975F9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39291"/>
    <xdr:sp macro="" textlink="">
      <xdr:nvSpPr>
        <xdr:cNvPr id="1987" name="Text Box 3">
          <a:extLst>
            <a:ext uri="{FF2B5EF4-FFF2-40B4-BE49-F238E27FC236}">
              <a16:creationId xmlns:a16="http://schemas.microsoft.com/office/drawing/2014/main" id="{9DF69A7B-3170-42E5-AA36-D2B10DECCDA6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39291"/>
    <xdr:sp macro="" textlink="">
      <xdr:nvSpPr>
        <xdr:cNvPr id="1988" name="Text Box 3">
          <a:extLst>
            <a:ext uri="{FF2B5EF4-FFF2-40B4-BE49-F238E27FC236}">
              <a16:creationId xmlns:a16="http://schemas.microsoft.com/office/drawing/2014/main" id="{68ED9DFF-3A26-4AAF-8EC6-374824A0B3FF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01191"/>
    <xdr:sp macro="" textlink="">
      <xdr:nvSpPr>
        <xdr:cNvPr id="1989" name="Text Box 3">
          <a:extLst>
            <a:ext uri="{FF2B5EF4-FFF2-40B4-BE49-F238E27FC236}">
              <a16:creationId xmlns:a16="http://schemas.microsoft.com/office/drawing/2014/main" id="{1457552A-1CC2-4A79-BB14-37636DAF4A9D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01191"/>
    <xdr:sp macro="" textlink="">
      <xdr:nvSpPr>
        <xdr:cNvPr id="1990" name="Text Box 3">
          <a:extLst>
            <a:ext uri="{FF2B5EF4-FFF2-40B4-BE49-F238E27FC236}">
              <a16:creationId xmlns:a16="http://schemas.microsoft.com/office/drawing/2014/main" id="{9F707929-098A-4B94-9B6F-378F79D63E9C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01191"/>
    <xdr:sp macro="" textlink="">
      <xdr:nvSpPr>
        <xdr:cNvPr id="1991" name="Text Box 3">
          <a:extLst>
            <a:ext uri="{FF2B5EF4-FFF2-40B4-BE49-F238E27FC236}">
              <a16:creationId xmlns:a16="http://schemas.microsoft.com/office/drawing/2014/main" id="{4460DC4C-2AAE-4926-992D-46505E6D9AF9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01191"/>
    <xdr:sp macro="" textlink="">
      <xdr:nvSpPr>
        <xdr:cNvPr id="1992" name="Text Box 3">
          <a:extLst>
            <a:ext uri="{FF2B5EF4-FFF2-40B4-BE49-F238E27FC236}">
              <a16:creationId xmlns:a16="http://schemas.microsoft.com/office/drawing/2014/main" id="{652FB35E-5CC7-4128-9E99-A8FBEFDD5CC6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39291"/>
    <xdr:sp macro="" textlink="">
      <xdr:nvSpPr>
        <xdr:cNvPr id="1993" name="Text Box 3">
          <a:extLst>
            <a:ext uri="{FF2B5EF4-FFF2-40B4-BE49-F238E27FC236}">
              <a16:creationId xmlns:a16="http://schemas.microsoft.com/office/drawing/2014/main" id="{5022E6B0-2FFE-49D3-BA38-723BBB97D17F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39291"/>
    <xdr:sp macro="" textlink="">
      <xdr:nvSpPr>
        <xdr:cNvPr id="1994" name="Text Box 3">
          <a:extLst>
            <a:ext uri="{FF2B5EF4-FFF2-40B4-BE49-F238E27FC236}">
              <a16:creationId xmlns:a16="http://schemas.microsoft.com/office/drawing/2014/main" id="{15B93F7C-5681-4566-A99C-F195873FE573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39291"/>
    <xdr:sp macro="" textlink="">
      <xdr:nvSpPr>
        <xdr:cNvPr id="1995" name="Text Box 3">
          <a:extLst>
            <a:ext uri="{FF2B5EF4-FFF2-40B4-BE49-F238E27FC236}">
              <a16:creationId xmlns:a16="http://schemas.microsoft.com/office/drawing/2014/main" id="{E5F2876C-F5D8-4203-BECE-0D9CCE4AAE18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39291"/>
    <xdr:sp macro="" textlink="">
      <xdr:nvSpPr>
        <xdr:cNvPr id="1996" name="Text Box 3">
          <a:extLst>
            <a:ext uri="{FF2B5EF4-FFF2-40B4-BE49-F238E27FC236}">
              <a16:creationId xmlns:a16="http://schemas.microsoft.com/office/drawing/2014/main" id="{55DCA465-067D-4934-8C7E-122088204C22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01191"/>
    <xdr:sp macro="" textlink="">
      <xdr:nvSpPr>
        <xdr:cNvPr id="1997" name="Text Box 3">
          <a:extLst>
            <a:ext uri="{FF2B5EF4-FFF2-40B4-BE49-F238E27FC236}">
              <a16:creationId xmlns:a16="http://schemas.microsoft.com/office/drawing/2014/main" id="{CD6E0C47-96C5-450D-A972-CDFC961CA48E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01191"/>
    <xdr:sp macro="" textlink="">
      <xdr:nvSpPr>
        <xdr:cNvPr id="1998" name="Text Box 3">
          <a:extLst>
            <a:ext uri="{FF2B5EF4-FFF2-40B4-BE49-F238E27FC236}">
              <a16:creationId xmlns:a16="http://schemas.microsoft.com/office/drawing/2014/main" id="{888A3746-4E12-4A56-958B-EB585E56A0DA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39291"/>
    <xdr:sp macro="" textlink="">
      <xdr:nvSpPr>
        <xdr:cNvPr id="1999" name="Text Box 3">
          <a:extLst>
            <a:ext uri="{FF2B5EF4-FFF2-40B4-BE49-F238E27FC236}">
              <a16:creationId xmlns:a16="http://schemas.microsoft.com/office/drawing/2014/main" id="{68437F55-B79C-4ABE-9F63-896E4A1FB14F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39291"/>
    <xdr:sp macro="" textlink="">
      <xdr:nvSpPr>
        <xdr:cNvPr id="2000" name="Text Box 3">
          <a:extLst>
            <a:ext uri="{FF2B5EF4-FFF2-40B4-BE49-F238E27FC236}">
              <a16:creationId xmlns:a16="http://schemas.microsoft.com/office/drawing/2014/main" id="{572017C1-8081-42B8-A34E-78842CA22A6F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39291"/>
    <xdr:sp macro="" textlink="">
      <xdr:nvSpPr>
        <xdr:cNvPr id="2001" name="Text Box 3">
          <a:extLst>
            <a:ext uri="{FF2B5EF4-FFF2-40B4-BE49-F238E27FC236}">
              <a16:creationId xmlns:a16="http://schemas.microsoft.com/office/drawing/2014/main" id="{A43C6199-D633-4A9B-9E7A-46BBFD56C9D1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39291"/>
    <xdr:sp macro="" textlink="">
      <xdr:nvSpPr>
        <xdr:cNvPr id="2002" name="Text Box 3">
          <a:extLst>
            <a:ext uri="{FF2B5EF4-FFF2-40B4-BE49-F238E27FC236}">
              <a16:creationId xmlns:a16="http://schemas.microsoft.com/office/drawing/2014/main" id="{8A9A6E31-C8FE-43B7-8E5B-6ABD65A4908C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01191"/>
    <xdr:sp macro="" textlink="">
      <xdr:nvSpPr>
        <xdr:cNvPr id="2003" name="Text Box 3">
          <a:extLst>
            <a:ext uri="{FF2B5EF4-FFF2-40B4-BE49-F238E27FC236}">
              <a16:creationId xmlns:a16="http://schemas.microsoft.com/office/drawing/2014/main" id="{2C708C37-3102-40A5-A866-3BD4228B5630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01191"/>
    <xdr:sp macro="" textlink="">
      <xdr:nvSpPr>
        <xdr:cNvPr id="2004" name="Text Box 3">
          <a:extLst>
            <a:ext uri="{FF2B5EF4-FFF2-40B4-BE49-F238E27FC236}">
              <a16:creationId xmlns:a16="http://schemas.microsoft.com/office/drawing/2014/main" id="{464C8BDC-79DA-42A1-A47D-C7E8C82A861C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39291"/>
    <xdr:sp macro="" textlink="">
      <xdr:nvSpPr>
        <xdr:cNvPr id="2005" name="Text Box 3">
          <a:extLst>
            <a:ext uri="{FF2B5EF4-FFF2-40B4-BE49-F238E27FC236}">
              <a16:creationId xmlns:a16="http://schemas.microsoft.com/office/drawing/2014/main" id="{D68F5A6E-D4B4-415C-9F6B-5D126F0D8F26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39291"/>
    <xdr:sp macro="" textlink="">
      <xdr:nvSpPr>
        <xdr:cNvPr id="2006" name="Text Box 3">
          <a:extLst>
            <a:ext uri="{FF2B5EF4-FFF2-40B4-BE49-F238E27FC236}">
              <a16:creationId xmlns:a16="http://schemas.microsoft.com/office/drawing/2014/main" id="{484E35EF-CB9A-4938-9A5B-13E45FA212CF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39291"/>
    <xdr:sp macro="" textlink="">
      <xdr:nvSpPr>
        <xdr:cNvPr id="2007" name="Text Box 3">
          <a:extLst>
            <a:ext uri="{FF2B5EF4-FFF2-40B4-BE49-F238E27FC236}">
              <a16:creationId xmlns:a16="http://schemas.microsoft.com/office/drawing/2014/main" id="{072CDF28-43D0-4C8B-B49A-E393ED385008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39291"/>
    <xdr:sp macro="" textlink="">
      <xdr:nvSpPr>
        <xdr:cNvPr id="2008" name="Text Box 3">
          <a:extLst>
            <a:ext uri="{FF2B5EF4-FFF2-40B4-BE49-F238E27FC236}">
              <a16:creationId xmlns:a16="http://schemas.microsoft.com/office/drawing/2014/main" id="{390246D7-70C1-431E-8204-A93D487FC8B2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01191"/>
    <xdr:sp macro="" textlink="">
      <xdr:nvSpPr>
        <xdr:cNvPr id="2009" name="Text Box 3">
          <a:extLst>
            <a:ext uri="{FF2B5EF4-FFF2-40B4-BE49-F238E27FC236}">
              <a16:creationId xmlns:a16="http://schemas.microsoft.com/office/drawing/2014/main" id="{6783CADC-3EBA-4AE0-9DC2-45F8B3062DFC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01191"/>
    <xdr:sp macro="" textlink="">
      <xdr:nvSpPr>
        <xdr:cNvPr id="2010" name="Text Box 3">
          <a:extLst>
            <a:ext uri="{FF2B5EF4-FFF2-40B4-BE49-F238E27FC236}">
              <a16:creationId xmlns:a16="http://schemas.microsoft.com/office/drawing/2014/main" id="{ECF179E2-0158-4CBF-93EF-01A88EAEC2BF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01191"/>
    <xdr:sp macro="" textlink="">
      <xdr:nvSpPr>
        <xdr:cNvPr id="2011" name="Text Box 3">
          <a:extLst>
            <a:ext uri="{FF2B5EF4-FFF2-40B4-BE49-F238E27FC236}">
              <a16:creationId xmlns:a16="http://schemas.microsoft.com/office/drawing/2014/main" id="{AF08DAEF-2476-4C3E-B615-BA3368777AF2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01191"/>
    <xdr:sp macro="" textlink="">
      <xdr:nvSpPr>
        <xdr:cNvPr id="2012" name="Text Box 3">
          <a:extLst>
            <a:ext uri="{FF2B5EF4-FFF2-40B4-BE49-F238E27FC236}">
              <a16:creationId xmlns:a16="http://schemas.microsoft.com/office/drawing/2014/main" id="{8850F13E-21B1-4E9E-B3FB-117B008804CE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39291"/>
    <xdr:sp macro="" textlink="">
      <xdr:nvSpPr>
        <xdr:cNvPr id="2013" name="Text Box 3">
          <a:extLst>
            <a:ext uri="{FF2B5EF4-FFF2-40B4-BE49-F238E27FC236}">
              <a16:creationId xmlns:a16="http://schemas.microsoft.com/office/drawing/2014/main" id="{30759BCA-A1DB-4825-B3B2-B2319AF9B847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39291"/>
    <xdr:sp macro="" textlink="">
      <xdr:nvSpPr>
        <xdr:cNvPr id="2014" name="Text Box 3">
          <a:extLst>
            <a:ext uri="{FF2B5EF4-FFF2-40B4-BE49-F238E27FC236}">
              <a16:creationId xmlns:a16="http://schemas.microsoft.com/office/drawing/2014/main" id="{54AD6453-5D8F-4EAB-8CC7-9A03D5799982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39291"/>
    <xdr:sp macro="" textlink="">
      <xdr:nvSpPr>
        <xdr:cNvPr id="2015" name="Text Box 3">
          <a:extLst>
            <a:ext uri="{FF2B5EF4-FFF2-40B4-BE49-F238E27FC236}">
              <a16:creationId xmlns:a16="http://schemas.microsoft.com/office/drawing/2014/main" id="{5A6CED0A-B3FB-487F-8E99-255367FD78B3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39291"/>
    <xdr:sp macro="" textlink="">
      <xdr:nvSpPr>
        <xdr:cNvPr id="2016" name="Text Box 3">
          <a:extLst>
            <a:ext uri="{FF2B5EF4-FFF2-40B4-BE49-F238E27FC236}">
              <a16:creationId xmlns:a16="http://schemas.microsoft.com/office/drawing/2014/main" id="{1CD6DC48-5044-4A59-86A3-63EC2B22C275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01191"/>
    <xdr:sp macro="" textlink="">
      <xdr:nvSpPr>
        <xdr:cNvPr id="2017" name="Text Box 3">
          <a:extLst>
            <a:ext uri="{FF2B5EF4-FFF2-40B4-BE49-F238E27FC236}">
              <a16:creationId xmlns:a16="http://schemas.microsoft.com/office/drawing/2014/main" id="{A0A58EA0-504B-49D5-BD75-B2D1A1B99723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01191"/>
    <xdr:sp macro="" textlink="">
      <xdr:nvSpPr>
        <xdr:cNvPr id="2018" name="Text Box 3">
          <a:extLst>
            <a:ext uri="{FF2B5EF4-FFF2-40B4-BE49-F238E27FC236}">
              <a16:creationId xmlns:a16="http://schemas.microsoft.com/office/drawing/2014/main" id="{0D11E46F-A081-40C9-B60F-7B34B8264451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01191"/>
    <xdr:sp macro="" textlink="">
      <xdr:nvSpPr>
        <xdr:cNvPr id="2019" name="Text Box 3">
          <a:extLst>
            <a:ext uri="{FF2B5EF4-FFF2-40B4-BE49-F238E27FC236}">
              <a16:creationId xmlns:a16="http://schemas.microsoft.com/office/drawing/2014/main" id="{60A61045-D609-44C1-B85D-B0C76F03E347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01191"/>
    <xdr:sp macro="" textlink="">
      <xdr:nvSpPr>
        <xdr:cNvPr id="2020" name="Text Box 3">
          <a:extLst>
            <a:ext uri="{FF2B5EF4-FFF2-40B4-BE49-F238E27FC236}">
              <a16:creationId xmlns:a16="http://schemas.microsoft.com/office/drawing/2014/main" id="{CD85FEB2-8882-4B9C-BEF3-7485136D4BD6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39291"/>
    <xdr:sp macro="" textlink="">
      <xdr:nvSpPr>
        <xdr:cNvPr id="2021" name="Text Box 3">
          <a:extLst>
            <a:ext uri="{FF2B5EF4-FFF2-40B4-BE49-F238E27FC236}">
              <a16:creationId xmlns:a16="http://schemas.microsoft.com/office/drawing/2014/main" id="{C91431E2-A112-4A1F-B3BD-EC89052878AF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39291"/>
    <xdr:sp macro="" textlink="">
      <xdr:nvSpPr>
        <xdr:cNvPr id="2022" name="Text Box 3">
          <a:extLst>
            <a:ext uri="{FF2B5EF4-FFF2-40B4-BE49-F238E27FC236}">
              <a16:creationId xmlns:a16="http://schemas.microsoft.com/office/drawing/2014/main" id="{D5DE8A73-3D7F-4295-98FC-4E14406BE507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39291"/>
    <xdr:sp macro="" textlink="">
      <xdr:nvSpPr>
        <xdr:cNvPr id="2023" name="Text Box 3">
          <a:extLst>
            <a:ext uri="{FF2B5EF4-FFF2-40B4-BE49-F238E27FC236}">
              <a16:creationId xmlns:a16="http://schemas.microsoft.com/office/drawing/2014/main" id="{3149D0A2-D8A2-460F-A2A9-71A7DCCC58F5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39291"/>
    <xdr:sp macro="" textlink="">
      <xdr:nvSpPr>
        <xdr:cNvPr id="2024" name="Text Box 3">
          <a:extLst>
            <a:ext uri="{FF2B5EF4-FFF2-40B4-BE49-F238E27FC236}">
              <a16:creationId xmlns:a16="http://schemas.microsoft.com/office/drawing/2014/main" id="{421120E6-D38D-4163-BBA7-B973E87A32E8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01191"/>
    <xdr:sp macro="" textlink="">
      <xdr:nvSpPr>
        <xdr:cNvPr id="2025" name="Text Box 3">
          <a:extLst>
            <a:ext uri="{FF2B5EF4-FFF2-40B4-BE49-F238E27FC236}">
              <a16:creationId xmlns:a16="http://schemas.microsoft.com/office/drawing/2014/main" id="{96C31DDC-F644-4FF1-8C88-22F6F4ADA975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01191"/>
    <xdr:sp macro="" textlink="">
      <xdr:nvSpPr>
        <xdr:cNvPr id="2026" name="Text Box 3">
          <a:extLst>
            <a:ext uri="{FF2B5EF4-FFF2-40B4-BE49-F238E27FC236}">
              <a16:creationId xmlns:a16="http://schemas.microsoft.com/office/drawing/2014/main" id="{EA093D42-2E34-4774-BAED-160117CDC4C2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01191"/>
    <xdr:sp macro="" textlink="">
      <xdr:nvSpPr>
        <xdr:cNvPr id="2027" name="Text Box 3">
          <a:extLst>
            <a:ext uri="{FF2B5EF4-FFF2-40B4-BE49-F238E27FC236}">
              <a16:creationId xmlns:a16="http://schemas.microsoft.com/office/drawing/2014/main" id="{5271EFC0-10B0-4985-8F55-38E9DE616BAA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39291"/>
    <xdr:sp macro="" textlink="">
      <xdr:nvSpPr>
        <xdr:cNvPr id="2028" name="Text Box 3">
          <a:extLst>
            <a:ext uri="{FF2B5EF4-FFF2-40B4-BE49-F238E27FC236}">
              <a16:creationId xmlns:a16="http://schemas.microsoft.com/office/drawing/2014/main" id="{DC8E55D1-166D-4C16-813E-04D4E46EEEA7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39291"/>
    <xdr:sp macro="" textlink="">
      <xdr:nvSpPr>
        <xdr:cNvPr id="2029" name="Text Box 3">
          <a:extLst>
            <a:ext uri="{FF2B5EF4-FFF2-40B4-BE49-F238E27FC236}">
              <a16:creationId xmlns:a16="http://schemas.microsoft.com/office/drawing/2014/main" id="{B798C5BB-B7D9-461F-A99A-EA7612A88D16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39291"/>
    <xdr:sp macro="" textlink="">
      <xdr:nvSpPr>
        <xdr:cNvPr id="2030" name="Text Box 3">
          <a:extLst>
            <a:ext uri="{FF2B5EF4-FFF2-40B4-BE49-F238E27FC236}">
              <a16:creationId xmlns:a16="http://schemas.microsoft.com/office/drawing/2014/main" id="{6C086004-FE38-4F2B-910F-40412B868E41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39291"/>
    <xdr:sp macro="" textlink="">
      <xdr:nvSpPr>
        <xdr:cNvPr id="2031" name="Text Box 3">
          <a:extLst>
            <a:ext uri="{FF2B5EF4-FFF2-40B4-BE49-F238E27FC236}">
              <a16:creationId xmlns:a16="http://schemas.microsoft.com/office/drawing/2014/main" id="{A0604066-C202-4F13-9B12-A2225758FDB2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01191"/>
    <xdr:sp macro="" textlink="">
      <xdr:nvSpPr>
        <xdr:cNvPr id="2032" name="Text Box 3">
          <a:extLst>
            <a:ext uri="{FF2B5EF4-FFF2-40B4-BE49-F238E27FC236}">
              <a16:creationId xmlns:a16="http://schemas.microsoft.com/office/drawing/2014/main" id="{C387B7DE-A50D-482D-9E5F-9A3DD881EA57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01191"/>
    <xdr:sp macro="" textlink="">
      <xdr:nvSpPr>
        <xdr:cNvPr id="2033" name="Text Box 3">
          <a:extLst>
            <a:ext uri="{FF2B5EF4-FFF2-40B4-BE49-F238E27FC236}">
              <a16:creationId xmlns:a16="http://schemas.microsoft.com/office/drawing/2014/main" id="{7352072B-A3DA-4868-A970-14DA00B842D1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39291"/>
    <xdr:sp macro="" textlink="">
      <xdr:nvSpPr>
        <xdr:cNvPr id="2034" name="Text Box 3">
          <a:extLst>
            <a:ext uri="{FF2B5EF4-FFF2-40B4-BE49-F238E27FC236}">
              <a16:creationId xmlns:a16="http://schemas.microsoft.com/office/drawing/2014/main" id="{52302F6C-A10C-4DAD-8FB9-CA4A4FFBBA97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39291"/>
    <xdr:sp macro="" textlink="">
      <xdr:nvSpPr>
        <xdr:cNvPr id="2035" name="Text Box 3">
          <a:extLst>
            <a:ext uri="{FF2B5EF4-FFF2-40B4-BE49-F238E27FC236}">
              <a16:creationId xmlns:a16="http://schemas.microsoft.com/office/drawing/2014/main" id="{60CD3E05-9A5F-4A49-8BAF-5A8ED52A7A5C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39291"/>
    <xdr:sp macro="" textlink="">
      <xdr:nvSpPr>
        <xdr:cNvPr id="2036" name="Text Box 3">
          <a:extLst>
            <a:ext uri="{FF2B5EF4-FFF2-40B4-BE49-F238E27FC236}">
              <a16:creationId xmlns:a16="http://schemas.microsoft.com/office/drawing/2014/main" id="{EBEE5C63-C854-4C6C-94C6-300D5DBBB5F2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39291"/>
    <xdr:sp macro="" textlink="">
      <xdr:nvSpPr>
        <xdr:cNvPr id="2037" name="Text Box 3">
          <a:extLst>
            <a:ext uri="{FF2B5EF4-FFF2-40B4-BE49-F238E27FC236}">
              <a16:creationId xmlns:a16="http://schemas.microsoft.com/office/drawing/2014/main" id="{29A10683-15C5-4993-81B6-7097D474AB39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01191"/>
    <xdr:sp macro="" textlink="">
      <xdr:nvSpPr>
        <xdr:cNvPr id="2038" name="Text Box 3">
          <a:extLst>
            <a:ext uri="{FF2B5EF4-FFF2-40B4-BE49-F238E27FC236}">
              <a16:creationId xmlns:a16="http://schemas.microsoft.com/office/drawing/2014/main" id="{8714DAF9-0870-4626-88A1-D42CB35F04B2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01191"/>
    <xdr:sp macro="" textlink="">
      <xdr:nvSpPr>
        <xdr:cNvPr id="2039" name="Text Box 3">
          <a:extLst>
            <a:ext uri="{FF2B5EF4-FFF2-40B4-BE49-F238E27FC236}">
              <a16:creationId xmlns:a16="http://schemas.microsoft.com/office/drawing/2014/main" id="{2EEB6E00-0493-474B-8186-5D0F75EDC44B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39291"/>
    <xdr:sp macro="" textlink="">
      <xdr:nvSpPr>
        <xdr:cNvPr id="2040" name="Text Box 3">
          <a:extLst>
            <a:ext uri="{FF2B5EF4-FFF2-40B4-BE49-F238E27FC236}">
              <a16:creationId xmlns:a16="http://schemas.microsoft.com/office/drawing/2014/main" id="{C3603F95-E9FF-4CA9-BB2B-776271920D37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39291"/>
    <xdr:sp macro="" textlink="">
      <xdr:nvSpPr>
        <xdr:cNvPr id="2041" name="Text Box 3">
          <a:extLst>
            <a:ext uri="{FF2B5EF4-FFF2-40B4-BE49-F238E27FC236}">
              <a16:creationId xmlns:a16="http://schemas.microsoft.com/office/drawing/2014/main" id="{F7BDB10A-DF32-47D1-8A4C-D1F9758E55E7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39291"/>
    <xdr:sp macro="" textlink="">
      <xdr:nvSpPr>
        <xdr:cNvPr id="2042" name="Text Box 3">
          <a:extLst>
            <a:ext uri="{FF2B5EF4-FFF2-40B4-BE49-F238E27FC236}">
              <a16:creationId xmlns:a16="http://schemas.microsoft.com/office/drawing/2014/main" id="{431EC8F0-5567-495E-9F2C-6A5B96F0AE8A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39291"/>
    <xdr:sp macro="" textlink="">
      <xdr:nvSpPr>
        <xdr:cNvPr id="2043" name="Text Box 3">
          <a:extLst>
            <a:ext uri="{FF2B5EF4-FFF2-40B4-BE49-F238E27FC236}">
              <a16:creationId xmlns:a16="http://schemas.microsoft.com/office/drawing/2014/main" id="{7879625E-C6D5-4BCD-AD6B-4D9318A8A02C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01191"/>
    <xdr:sp macro="" textlink="">
      <xdr:nvSpPr>
        <xdr:cNvPr id="2044" name="Text Box 3">
          <a:extLst>
            <a:ext uri="{FF2B5EF4-FFF2-40B4-BE49-F238E27FC236}">
              <a16:creationId xmlns:a16="http://schemas.microsoft.com/office/drawing/2014/main" id="{385C280D-AAB4-440F-BA33-968AEB6EC180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01191"/>
    <xdr:sp macro="" textlink="">
      <xdr:nvSpPr>
        <xdr:cNvPr id="2045" name="Text Box 3">
          <a:extLst>
            <a:ext uri="{FF2B5EF4-FFF2-40B4-BE49-F238E27FC236}">
              <a16:creationId xmlns:a16="http://schemas.microsoft.com/office/drawing/2014/main" id="{C907917E-1A25-482D-84C8-DD64981E7E2E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39291"/>
    <xdr:sp macro="" textlink="">
      <xdr:nvSpPr>
        <xdr:cNvPr id="2046" name="Text Box 3">
          <a:extLst>
            <a:ext uri="{FF2B5EF4-FFF2-40B4-BE49-F238E27FC236}">
              <a16:creationId xmlns:a16="http://schemas.microsoft.com/office/drawing/2014/main" id="{59A636B0-4CE9-4FAC-8B31-F52A504CE088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39291"/>
    <xdr:sp macro="" textlink="">
      <xdr:nvSpPr>
        <xdr:cNvPr id="2047" name="Text Box 3">
          <a:extLst>
            <a:ext uri="{FF2B5EF4-FFF2-40B4-BE49-F238E27FC236}">
              <a16:creationId xmlns:a16="http://schemas.microsoft.com/office/drawing/2014/main" id="{1DF69326-CF63-48DE-9A55-F82BF8A141C9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39291"/>
    <xdr:sp macro="" textlink="">
      <xdr:nvSpPr>
        <xdr:cNvPr id="2048" name="Text Box 3">
          <a:extLst>
            <a:ext uri="{FF2B5EF4-FFF2-40B4-BE49-F238E27FC236}">
              <a16:creationId xmlns:a16="http://schemas.microsoft.com/office/drawing/2014/main" id="{BA6C20B8-9183-400D-A4D5-176494930C44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39291"/>
    <xdr:sp macro="" textlink="">
      <xdr:nvSpPr>
        <xdr:cNvPr id="2049" name="Text Box 3">
          <a:extLst>
            <a:ext uri="{FF2B5EF4-FFF2-40B4-BE49-F238E27FC236}">
              <a16:creationId xmlns:a16="http://schemas.microsoft.com/office/drawing/2014/main" id="{637D204C-4A7D-4198-B9CF-11974BC89E3E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01191"/>
    <xdr:sp macro="" textlink="">
      <xdr:nvSpPr>
        <xdr:cNvPr id="2050" name="Text Box 3">
          <a:extLst>
            <a:ext uri="{FF2B5EF4-FFF2-40B4-BE49-F238E27FC236}">
              <a16:creationId xmlns:a16="http://schemas.microsoft.com/office/drawing/2014/main" id="{9647E9E9-2DE9-4351-B261-B317873B53C7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01191"/>
    <xdr:sp macro="" textlink="">
      <xdr:nvSpPr>
        <xdr:cNvPr id="2051" name="Text Box 3">
          <a:extLst>
            <a:ext uri="{FF2B5EF4-FFF2-40B4-BE49-F238E27FC236}">
              <a16:creationId xmlns:a16="http://schemas.microsoft.com/office/drawing/2014/main" id="{82795C7D-84EF-4C69-B429-995E789CFD07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01191"/>
    <xdr:sp macro="" textlink="">
      <xdr:nvSpPr>
        <xdr:cNvPr id="2052" name="Text Box 3">
          <a:extLst>
            <a:ext uri="{FF2B5EF4-FFF2-40B4-BE49-F238E27FC236}">
              <a16:creationId xmlns:a16="http://schemas.microsoft.com/office/drawing/2014/main" id="{D6FDF690-410D-40FD-9722-9915DB7D9C0E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01191"/>
    <xdr:sp macro="" textlink="">
      <xdr:nvSpPr>
        <xdr:cNvPr id="2053" name="Text Box 3">
          <a:extLst>
            <a:ext uri="{FF2B5EF4-FFF2-40B4-BE49-F238E27FC236}">
              <a16:creationId xmlns:a16="http://schemas.microsoft.com/office/drawing/2014/main" id="{1540A298-A765-4014-AEC7-A261A2F59D24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01191"/>
    <xdr:sp macro="" textlink="">
      <xdr:nvSpPr>
        <xdr:cNvPr id="2054" name="Text Box 3">
          <a:extLst>
            <a:ext uri="{FF2B5EF4-FFF2-40B4-BE49-F238E27FC236}">
              <a16:creationId xmlns:a16="http://schemas.microsoft.com/office/drawing/2014/main" id="{872560FF-E51A-4390-AA81-61B9640D113A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01191"/>
    <xdr:sp macro="" textlink="">
      <xdr:nvSpPr>
        <xdr:cNvPr id="2055" name="Text Box 3">
          <a:extLst>
            <a:ext uri="{FF2B5EF4-FFF2-40B4-BE49-F238E27FC236}">
              <a16:creationId xmlns:a16="http://schemas.microsoft.com/office/drawing/2014/main" id="{16656B22-9815-4802-B78B-093DD1407FD4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39291"/>
    <xdr:sp macro="" textlink="">
      <xdr:nvSpPr>
        <xdr:cNvPr id="2056" name="Text Box 3">
          <a:extLst>
            <a:ext uri="{FF2B5EF4-FFF2-40B4-BE49-F238E27FC236}">
              <a16:creationId xmlns:a16="http://schemas.microsoft.com/office/drawing/2014/main" id="{D714E816-E549-4403-A5D6-A936A260D1CD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39291"/>
    <xdr:sp macro="" textlink="">
      <xdr:nvSpPr>
        <xdr:cNvPr id="2057" name="Text Box 3">
          <a:extLst>
            <a:ext uri="{FF2B5EF4-FFF2-40B4-BE49-F238E27FC236}">
              <a16:creationId xmlns:a16="http://schemas.microsoft.com/office/drawing/2014/main" id="{76D4355F-A1D0-44A3-A447-3DE943789199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39291"/>
    <xdr:sp macro="" textlink="">
      <xdr:nvSpPr>
        <xdr:cNvPr id="2058" name="Text Box 3">
          <a:extLst>
            <a:ext uri="{FF2B5EF4-FFF2-40B4-BE49-F238E27FC236}">
              <a16:creationId xmlns:a16="http://schemas.microsoft.com/office/drawing/2014/main" id="{92A3CF04-FB26-4A9F-971F-FAA14C231E1C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39291"/>
    <xdr:sp macro="" textlink="">
      <xdr:nvSpPr>
        <xdr:cNvPr id="2059" name="Text Box 3">
          <a:extLst>
            <a:ext uri="{FF2B5EF4-FFF2-40B4-BE49-F238E27FC236}">
              <a16:creationId xmlns:a16="http://schemas.microsoft.com/office/drawing/2014/main" id="{9D1A04FB-E613-4997-B5BA-6F51BEF26137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01191"/>
    <xdr:sp macro="" textlink="">
      <xdr:nvSpPr>
        <xdr:cNvPr id="2060" name="Text Box 3">
          <a:extLst>
            <a:ext uri="{FF2B5EF4-FFF2-40B4-BE49-F238E27FC236}">
              <a16:creationId xmlns:a16="http://schemas.microsoft.com/office/drawing/2014/main" id="{25B6A9F6-341A-4B38-8FA9-BF75B82C3334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650</xdr:row>
      <xdr:rowOff>0</xdr:rowOff>
    </xdr:from>
    <xdr:ext cx="23662" cy="301191"/>
    <xdr:sp macro="" textlink="">
      <xdr:nvSpPr>
        <xdr:cNvPr id="2061" name="Text Box 3">
          <a:extLst>
            <a:ext uri="{FF2B5EF4-FFF2-40B4-BE49-F238E27FC236}">
              <a16:creationId xmlns:a16="http://schemas.microsoft.com/office/drawing/2014/main" id="{089AB77E-6263-4054-A839-82FA642510FA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301191"/>
    <xdr:sp macro="" textlink="">
      <xdr:nvSpPr>
        <xdr:cNvPr id="2062" name="Text Box 3">
          <a:extLst>
            <a:ext uri="{FF2B5EF4-FFF2-40B4-BE49-F238E27FC236}">
              <a16:creationId xmlns:a16="http://schemas.microsoft.com/office/drawing/2014/main" id="{7335198B-6BEF-48A5-970C-EA3D9E25CEB2}"/>
            </a:ext>
          </a:extLst>
        </xdr:cNvPr>
        <xdr:cNvSpPr txBox="1">
          <a:spLocks noChangeArrowheads="1"/>
        </xdr:cNvSpPr>
      </xdr:nvSpPr>
      <xdr:spPr bwMode="auto">
        <a:xfrm>
          <a:off x="6236368" y="176112237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301191"/>
    <xdr:sp macro="" textlink="">
      <xdr:nvSpPr>
        <xdr:cNvPr id="2063" name="Text Box 3">
          <a:extLst>
            <a:ext uri="{FF2B5EF4-FFF2-40B4-BE49-F238E27FC236}">
              <a16:creationId xmlns:a16="http://schemas.microsoft.com/office/drawing/2014/main" id="{D3A1EE45-F111-4420-9430-DF5041325368}"/>
            </a:ext>
          </a:extLst>
        </xdr:cNvPr>
        <xdr:cNvSpPr txBox="1">
          <a:spLocks noChangeArrowheads="1"/>
        </xdr:cNvSpPr>
      </xdr:nvSpPr>
      <xdr:spPr bwMode="auto">
        <a:xfrm>
          <a:off x="6236368" y="176112237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301191"/>
    <xdr:sp macro="" textlink="">
      <xdr:nvSpPr>
        <xdr:cNvPr id="2064" name="Text Box 3">
          <a:extLst>
            <a:ext uri="{FF2B5EF4-FFF2-40B4-BE49-F238E27FC236}">
              <a16:creationId xmlns:a16="http://schemas.microsoft.com/office/drawing/2014/main" id="{4A1629DF-95C4-42BF-A6A9-0292EF8543BA}"/>
            </a:ext>
          </a:extLst>
        </xdr:cNvPr>
        <xdr:cNvSpPr txBox="1">
          <a:spLocks noChangeArrowheads="1"/>
        </xdr:cNvSpPr>
      </xdr:nvSpPr>
      <xdr:spPr bwMode="auto">
        <a:xfrm>
          <a:off x="6236368" y="176112237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301191"/>
    <xdr:sp macro="" textlink="">
      <xdr:nvSpPr>
        <xdr:cNvPr id="2065" name="Text Box 3">
          <a:extLst>
            <a:ext uri="{FF2B5EF4-FFF2-40B4-BE49-F238E27FC236}">
              <a16:creationId xmlns:a16="http://schemas.microsoft.com/office/drawing/2014/main" id="{316448E4-441A-42F8-BBA9-96FB4C552540}"/>
            </a:ext>
          </a:extLst>
        </xdr:cNvPr>
        <xdr:cNvSpPr txBox="1">
          <a:spLocks noChangeArrowheads="1"/>
        </xdr:cNvSpPr>
      </xdr:nvSpPr>
      <xdr:spPr bwMode="auto">
        <a:xfrm>
          <a:off x="6236368" y="176112237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301191"/>
    <xdr:sp macro="" textlink="">
      <xdr:nvSpPr>
        <xdr:cNvPr id="2066" name="Text Box 3">
          <a:extLst>
            <a:ext uri="{FF2B5EF4-FFF2-40B4-BE49-F238E27FC236}">
              <a16:creationId xmlns:a16="http://schemas.microsoft.com/office/drawing/2014/main" id="{9C4BC80E-2416-44D8-BB4D-D1B5856F01BA}"/>
            </a:ext>
          </a:extLst>
        </xdr:cNvPr>
        <xdr:cNvSpPr txBox="1">
          <a:spLocks noChangeArrowheads="1"/>
        </xdr:cNvSpPr>
      </xdr:nvSpPr>
      <xdr:spPr bwMode="auto">
        <a:xfrm>
          <a:off x="6236368" y="176112237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301191"/>
    <xdr:sp macro="" textlink="">
      <xdr:nvSpPr>
        <xdr:cNvPr id="2067" name="Text Box 3">
          <a:extLst>
            <a:ext uri="{FF2B5EF4-FFF2-40B4-BE49-F238E27FC236}">
              <a16:creationId xmlns:a16="http://schemas.microsoft.com/office/drawing/2014/main" id="{9F71C8A6-AEF3-4B7C-9DD1-C25E1694AB2B}"/>
            </a:ext>
          </a:extLst>
        </xdr:cNvPr>
        <xdr:cNvSpPr txBox="1">
          <a:spLocks noChangeArrowheads="1"/>
        </xdr:cNvSpPr>
      </xdr:nvSpPr>
      <xdr:spPr bwMode="auto">
        <a:xfrm>
          <a:off x="6236368" y="176112237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301191"/>
    <xdr:sp macro="" textlink="">
      <xdr:nvSpPr>
        <xdr:cNvPr id="2068" name="Text Box 3">
          <a:extLst>
            <a:ext uri="{FF2B5EF4-FFF2-40B4-BE49-F238E27FC236}">
              <a16:creationId xmlns:a16="http://schemas.microsoft.com/office/drawing/2014/main" id="{5191EF8B-8381-4538-B82B-2E38A5BAC7EA}"/>
            </a:ext>
          </a:extLst>
        </xdr:cNvPr>
        <xdr:cNvSpPr txBox="1">
          <a:spLocks noChangeArrowheads="1"/>
        </xdr:cNvSpPr>
      </xdr:nvSpPr>
      <xdr:spPr bwMode="auto">
        <a:xfrm>
          <a:off x="6236368" y="176112237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301191"/>
    <xdr:sp macro="" textlink="">
      <xdr:nvSpPr>
        <xdr:cNvPr id="2069" name="Text Box 3">
          <a:extLst>
            <a:ext uri="{FF2B5EF4-FFF2-40B4-BE49-F238E27FC236}">
              <a16:creationId xmlns:a16="http://schemas.microsoft.com/office/drawing/2014/main" id="{F6E29DA3-DB35-4D65-8982-419891A457EA}"/>
            </a:ext>
          </a:extLst>
        </xdr:cNvPr>
        <xdr:cNvSpPr txBox="1">
          <a:spLocks noChangeArrowheads="1"/>
        </xdr:cNvSpPr>
      </xdr:nvSpPr>
      <xdr:spPr bwMode="auto">
        <a:xfrm>
          <a:off x="6236368" y="176112237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301191"/>
    <xdr:sp macro="" textlink="">
      <xdr:nvSpPr>
        <xdr:cNvPr id="2070" name="Text Box 3">
          <a:extLst>
            <a:ext uri="{FF2B5EF4-FFF2-40B4-BE49-F238E27FC236}">
              <a16:creationId xmlns:a16="http://schemas.microsoft.com/office/drawing/2014/main" id="{0D4C25CA-3239-45C1-86FF-361B6509F1F5}"/>
            </a:ext>
          </a:extLst>
        </xdr:cNvPr>
        <xdr:cNvSpPr txBox="1">
          <a:spLocks noChangeArrowheads="1"/>
        </xdr:cNvSpPr>
      </xdr:nvSpPr>
      <xdr:spPr bwMode="auto">
        <a:xfrm>
          <a:off x="6236368" y="176112237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301191"/>
    <xdr:sp macro="" textlink="">
      <xdr:nvSpPr>
        <xdr:cNvPr id="2071" name="Text Box 3">
          <a:extLst>
            <a:ext uri="{FF2B5EF4-FFF2-40B4-BE49-F238E27FC236}">
              <a16:creationId xmlns:a16="http://schemas.microsoft.com/office/drawing/2014/main" id="{B207E132-E9B5-43F2-9B54-3DD76C043AD1}"/>
            </a:ext>
          </a:extLst>
        </xdr:cNvPr>
        <xdr:cNvSpPr txBox="1">
          <a:spLocks noChangeArrowheads="1"/>
        </xdr:cNvSpPr>
      </xdr:nvSpPr>
      <xdr:spPr bwMode="auto">
        <a:xfrm>
          <a:off x="6236368" y="176112237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301191"/>
    <xdr:sp macro="" textlink="">
      <xdr:nvSpPr>
        <xdr:cNvPr id="2072" name="Text Box 3">
          <a:extLst>
            <a:ext uri="{FF2B5EF4-FFF2-40B4-BE49-F238E27FC236}">
              <a16:creationId xmlns:a16="http://schemas.microsoft.com/office/drawing/2014/main" id="{6D743F3A-7841-44D3-BC93-100D51535FDE}"/>
            </a:ext>
          </a:extLst>
        </xdr:cNvPr>
        <xdr:cNvSpPr txBox="1">
          <a:spLocks noChangeArrowheads="1"/>
        </xdr:cNvSpPr>
      </xdr:nvSpPr>
      <xdr:spPr bwMode="auto">
        <a:xfrm>
          <a:off x="6236368" y="176112237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301191"/>
    <xdr:sp macro="" textlink="">
      <xdr:nvSpPr>
        <xdr:cNvPr id="2073" name="Text Box 3">
          <a:extLst>
            <a:ext uri="{FF2B5EF4-FFF2-40B4-BE49-F238E27FC236}">
              <a16:creationId xmlns:a16="http://schemas.microsoft.com/office/drawing/2014/main" id="{17A76060-B7DA-4867-803A-9C881572E498}"/>
            </a:ext>
          </a:extLst>
        </xdr:cNvPr>
        <xdr:cNvSpPr txBox="1">
          <a:spLocks noChangeArrowheads="1"/>
        </xdr:cNvSpPr>
      </xdr:nvSpPr>
      <xdr:spPr bwMode="auto">
        <a:xfrm>
          <a:off x="6236368" y="176112237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301191"/>
    <xdr:sp macro="" textlink="">
      <xdr:nvSpPr>
        <xdr:cNvPr id="2074" name="Text Box 3">
          <a:extLst>
            <a:ext uri="{FF2B5EF4-FFF2-40B4-BE49-F238E27FC236}">
              <a16:creationId xmlns:a16="http://schemas.microsoft.com/office/drawing/2014/main" id="{BD300582-4B8F-4C5F-9014-860FC0FA5DFB}"/>
            </a:ext>
          </a:extLst>
        </xdr:cNvPr>
        <xdr:cNvSpPr txBox="1">
          <a:spLocks noChangeArrowheads="1"/>
        </xdr:cNvSpPr>
      </xdr:nvSpPr>
      <xdr:spPr bwMode="auto">
        <a:xfrm>
          <a:off x="6236368" y="176112237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650</xdr:row>
      <xdr:rowOff>0</xdr:rowOff>
    </xdr:from>
    <xdr:ext cx="30480" cy="30480"/>
    <xdr:pic>
      <xdr:nvPicPr>
        <xdr:cNvPr id="2075" name="Picture 8">
          <a:extLst>
            <a:ext uri="{FF2B5EF4-FFF2-40B4-BE49-F238E27FC236}">
              <a16:creationId xmlns:a16="http://schemas.microsoft.com/office/drawing/2014/main" id="{0181FA5F-C67F-4B63-BB51-78B32D529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1132" y="176112237"/>
          <a:ext cx="3048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15240</xdr:colOff>
      <xdr:row>650</xdr:row>
      <xdr:rowOff>0</xdr:rowOff>
    </xdr:from>
    <xdr:ext cx="0" cy="30480"/>
    <xdr:pic>
      <xdr:nvPicPr>
        <xdr:cNvPr id="2076" name="Picture 8">
          <a:extLst>
            <a:ext uri="{FF2B5EF4-FFF2-40B4-BE49-F238E27FC236}">
              <a16:creationId xmlns:a16="http://schemas.microsoft.com/office/drawing/2014/main" id="{CA7CAF3B-C424-467B-B99C-BEB376BB7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72" y="176112237"/>
          <a:ext cx="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1356360</xdr:colOff>
      <xdr:row>650</xdr:row>
      <xdr:rowOff>0</xdr:rowOff>
    </xdr:from>
    <xdr:ext cx="23662" cy="301191"/>
    <xdr:sp macro="" textlink="">
      <xdr:nvSpPr>
        <xdr:cNvPr id="2077" name="Text Box 3">
          <a:extLst>
            <a:ext uri="{FF2B5EF4-FFF2-40B4-BE49-F238E27FC236}">
              <a16:creationId xmlns:a16="http://schemas.microsoft.com/office/drawing/2014/main" id="{EEF5E597-E6C5-46C2-8C18-0B680348139A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650</xdr:row>
      <xdr:rowOff>0</xdr:rowOff>
    </xdr:from>
    <xdr:ext cx="23662" cy="301191"/>
    <xdr:sp macro="" textlink="">
      <xdr:nvSpPr>
        <xdr:cNvPr id="2078" name="Text Box 3">
          <a:extLst>
            <a:ext uri="{FF2B5EF4-FFF2-40B4-BE49-F238E27FC236}">
              <a16:creationId xmlns:a16="http://schemas.microsoft.com/office/drawing/2014/main" id="{77628A40-5D8C-4C66-B388-77DCFFF6E220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650</xdr:row>
      <xdr:rowOff>0</xdr:rowOff>
    </xdr:from>
    <xdr:ext cx="23662" cy="339291"/>
    <xdr:sp macro="" textlink="">
      <xdr:nvSpPr>
        <xdr:cNvPr id="2079" name="Text Box 3">
          <a:extLst>
            <a:ext uri="{FF2B5EF4-FFF2-40B4-BE49-F238E27FC236}">
              <a16:creationId xmlns:a16="http://schemas.microsoft.com/office/drawing/2014/main" id="{0A7B84C7-303C-4779-BB75-67B26490F924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650</xdr:row>
      <xdr:rowOff>0</xdr:rowOff>
    </xdr:from>
    <xdr:ext cx="23662" cy="339291"/>
    <xdr:sp macro="" textlink="">
      <xdr:nvSpPr>
        <xdr:cNvPr id="2080" name="Text Box 3">
          <a:extLst>
            <a:ext uri="{FF2B5EF4-FFF2-40B4-BE49-F238E27FC236}">
              <a16:creationId xmlns:a16="http://schemas.microsoft.com/office/drawing/2014/main" id="{0AD2446D-CB45-4FA1-9EDE-4633F4909F5F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650</xdr:row>
      <xdr:rowOff>0</xdr:rowOff>
    </xdr:from>
    <xdr:ext cx="23662" cy="339291"/>
    <xdr:sp macro="" textlink="">
      <xdr:nvSpPr>
        <xdr:cNvPr id="2081" name="Text Box 3">
          <a:extLst>
            <a:ext uri="{FF2B5EF4-FFF2-40B4-BE49-F238E27FC236}">
              <a16:creationId xmlns:a16="http://schemas.microsoft.com/office/drawing/2014/main" id="{0F30A463-807C-48F8-8619-4BA3838CB397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650</xdr:row>
      <xdr:rowOff>0</xdr:rowOff>
    </xdr:from>
    <xdr:ext cx="23662" cy="339291"/>
    <xdr:sp macro="" textlink="">
      <xdr:nvSpPr>
        <xdr:cNvPr id="2082" name="Text Box 3">
          <a:extLst>
            <a:ext uri="{FF2B5EF4-FFF2-40B4-BE49-F238E27FC236}">
              <a16:creationId xmlns:a16="http://schemas.microsoft.com/office/drawing/2014/main" id="{F7899955-FAC8-4F98-AEA0-B31D7D9C4C64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650</xdr:row>
      <xdr:rowOff>0</xdr:rowOff>
    </xdr:from>
    <xdr:ext cx="23662" cy="301191"/>
    <xdr:sp macro="" textlink="">
      <xdr:nvSpPr>
        <xdr:cNvPr id="2083" name="Text Box 3">
          <a:extLst>
            <a:ext uri="{FF2B5EF4-FFF2-40B4-BE49-F238E27FC236}">
              <a16:creationId xmlns:a16="http://schemas.microsoft.com/office/drawing/2014/main" id="{EAFDF251-4094-43C5-B86F-B4CA120F6DCC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650</xdr:row>
      <xdr:rowOff>0</xdr:rowOff>
    </xdr:from>
    <xdr:ext cx="23662" cy="301191"/>
    <xdr:sp macro="" textlink="">
      <xdr:nvSpPr>
        <xdr:cNvPr id="2084" name="Text Box 3">
          <a:extLst>
            <a:ext uri="{FF2B5EF4-FFF2-40B4-BE49-F238E27FC236}">
              <a16:creationId xmlns:a16="http://schemas.microsoft.com/office/drawing/2014/main" id="{2AF68E72-58E4-408A-839B-7198D8203E01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650</xdr:row>
      <xdr:rowOff>0</xdr:rowOff>
    </xdr:from>
    <xdr:ext cx="23662" cy="301191"/>
    <xdr:sp macro="" textlink="">
      <xdr:nvSpPr>
        <xdr:cNvPr id="2085" name="Text Box 3">
          <a:extLst>
            <a:ext uri="{FF2B5EF4-FFF2-40B4-BE49-F238E27FC236}">
              <a16:creationId xmlns:a16="http://schemas.microsoft.com/office/drawing/2014/main" id="{38D72E0A-0860-401E-B64E-D10A1CF5B14A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650</xdr:row>
      <xdr:rowOff>0</xdr:rowOff>
    </xdr:from>
    <xdr:ext cx="23662" cy="301191"/>
    <xdr:sp macro="" textlink="">
      <xdr:nvSpPr>
        <xdr:cNvPr id="2086" name="Text Box 3">
          <a:extLst>
            <a:ext uri="{FF2B5EF4-FFF2-40B4-BE49-F238E27FC236}">
              <a16:creationId xmlns:a16="http://schemas.microsoft.com/office/drawing/2014/main" id="{AB92A3DE-5B66-4155-B4E4-3CB7D44B33EA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650</xdr:row>
      <xdr:rowOff>0</xdr:rowOff>
    </xdr:from>
    <xdr:ext cx="23662" cy="339291"/>
    <xdr:sp macro="" textlink="">
      <xdr:nvSpPr>
        <xdr:cNvPr id="2087" name="Text Box 3">
          <a:extLst>
            <a:ext uri="{FF2B5EF4-FFF2-40B4-BE49-F238E27FC236}">
              <a16:creationId xmlns:a16="http://schemas.microsoft.com/office/drawing/2014/main" id="{6C528493-019C-432B-95DC-27023BF06BA0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650</xdr:row>
      <xdr:rowOff>0</xdr:rowOff>
    </xdr:from>
    <xdr:ext cx="23662" cy="339291"/>
    <xdr:sp macro="" textlink="">
      <xdr:nvSpPr>
        <xdr:cNvPr id="2088" name="Text Box 3">
          <a:extLst>
            <a:ext uri="{FF2B5EF4-FFF2-40B4-BE49-F238E27FC236}">
              <a16:creationId xmlns:a16="http://schemas.microsoft.com/office/drawing/2014/main" id="{3DCD7761-008E-4ABB-8922-2AE7C1CCD794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650</xdr:row>
      <xdr:rowOff>0</xdr:rowOff>
    </xdr:from>
    <xdr:ext cx="23662" cy="339291"/>
    <xdr:sp macro="" textlink="">
      <xdr:nvSpPr>
        <xdr:cNvPr id="2089" name="Text Box 3">
          <a:extLst>
            <a:ext uri="{FF2B5EF4-FFF2-40B4-BE49-F238E27FC236}">
              <a16:creationId xmlns:a16="http://schemas.microsoft.com/office/drawing/2014/main" id="{855623ED-7C5B-47F2-B4A1-5B4DB7C201C5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650</xdr:row>
      <xdr:rowOff>0</xdr:rowOff>
    </xdr:from>
    <xdr:ext cx="23662" cy="339291"/>
    <xdr:sp macro="" textlink="">
      <xdr:nvSpPr>
        <xdr:cNvPr id="2090" name="Text Box 3">
          <a:extLst>
            <a:ext uri="{FF2B5EF4-FFF2-40B4-BE49-F238E27FC236}">
              <a16:creationId xmlns:a16="http://schemas.microsoft.com/office/drawing/2014/main" id="{E82D01CD-00A7-48B4-AE25-7B9FDC6CCF6C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650</xdr:row>
      <xdr:rowOff>0</xdr:rowOff>
    </xdr:from>
    <xdr:ext cx="23662" cy="301191"/>
    <xdr:sp macro="" textlink="">
      <xdr:nvSpPr>
        <xdr:cNvPr id="2091" name="Text Box 3">
          <a:extLst>
            <a:ext uri="{FF2B5EF4-FFF2-40B4-BE49-F238E27FC236}">
              <a16:creationId xmlns:a16="http://schemas.microsoft.com/office/drawing/2014/main" id="{32686B1F-2428-4BC4-9BDA-89327859AABF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650</xdr:row>
      <xdr:rowOff>0</xdr:rowOff>
    </xdr:from>
    <xdr:ext cx="23662" cy="301191"/>
    <xdr:sp macro="" textlink="">
      <xdr:nvSpPr>
        <xdr:cNvPr id="2092" name="Text Box 3">
          <a:extLst>
            <a:ext uri="{FF2B5EF4-FFF2-40B4-BE49-F238E27FC236}">
              <a16:creationId xmlns:a16="http://schemas.microsoft.com/office/drawing/2014/main" id="{693228A1-25DD-4764-9F42-C73D18A42AC6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650</xdr:row>
      <xdr:rowOff>0</xdr:rowOff>
    </xdr:from>
    <xdr:ext cx="23662" cy="301191"/>
    <xdr:sp macro="" textlink="">
      <xdr:nvSpPr>
        <xdr:cNvPr id="2093" name="Text Box 3">
          <a:extLst>
            <a:ext uri="{FF2B5EF4-FFF2-40B4-BE49-F238E27FC236}">
              <a16:creationId xmlns:a16="http://schemas.microsoft.com/office/drawing/2014/main" id="{23142FE8-5807-4951-92F4-6E6991DAEF96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650</xdr:row>
      <xdr:rowOff>0</xdr:rowOff>
    </xdr:from>
    <xdr:ext cx="23662" cy="301191"/>
    <xdr:sp macro="" textlink="">
      <xdr:nvSpPr>
        <xdr:cNvPr id="2094" name="Text Box 3">
          <a:extLst>
            <a:ext uri="{FF2B5EF4-FFF2-40B4-BE49-F238E27FC236}">
              <a16:creationId xmlns:a16="http://schemas.microsoft.com/office/drawing/2014/main" id="{A7CFD899-68F7-422A-A783-7F34B5171843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650</xdr:row>
      <xdr:rowOff>0</xdr:rowOff>
    </xdr:from>
    <xdr:ext cx="23662" cy="339291"/>
    <xdr:sp macro="" textlink="">
      <xdr:nvSpPr>
        <xdr:cNvPr id="2095" name="Text Box 3">
          <a:extLst>
            <a:ext uri="{FF2B5EF4-FFF2-40B4-BE49-F238E27FC236}">
              <a16:creationId xmlns:a16="http://schemas.microsoft.com/office/drawing/2014/main" id="{2C726CD7-DBDB-4A2F-851D-98BA5A6E4211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650</xdr:row>
      <xdr:rowOff>0</xdr:rowOff>
    </xdr:from>
    <xdr:ext cx="23662" cy="339291"/>
    <xdr:sp macro="" textlink="">
      <xdr:nvSpPr>
        <xdr:cNvPr id="2096" name="Text Box 3">
          <a:extLst>
            <a:ext uri="{FF2B5EF4-FFF2-40B4-BE49-F238E27FC236}">
              <a16:creationId xmlns:a16="http://schemas.microsoft.com/office/drawing/2014/main" id="{0291A47B-10E1-4866-B31F-3FBC3A6C31B9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650</xdr:row>
      <xdr:rowOff>0</xdr:rowOff>
    </xdr:from>
    <xdr:ext cx="23662" cy="339291"/>
    <xdr:sp macro="" textlink="">
      <xdr:nvSpPr>
        <xdr:cNvPr id="2097" name="Text Box 3">
          <a:extLst>
            <a:ext uri="{FF2B5EF4-FFF2-40B4-BE49-F238E27FC236}">
              <a16:creationId xmlns:a16="http://schemas.microsoft.com/office/drawing/2014/main" id="{8B059FB7-972A-446B-8D79-FD5248BE6098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650</xdr:row>
      <xdr:rowOff>0</xdr:rowOff>
    </xdr:from>
    <xdr:ext cx="23662" cy="339291"/>
    <xdr:sp macro="" textlink="">
      <xdr:nvSpPr>
        <xdr:cNvPr id="2098" name="Text Box 3">
          <a:extLst>
            <a:ext uri="{FF2B5EF4-FFF2-40B4-BE49-F238E27FC236}">
              <a16:creationId xmlns:a16="http://schemas.microsoft.com/office/drawing/2014/main" id="{41DC9C5B-0BC4-47D2-BE46-40DEEEF2397C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650</xdr:row>
      <xdr:rowOff>0</xdr:rowOff>
    </xdr:from>
    <xdr:ext cx="23662" cy="301191"/>
    <xdr:sp macro="" textlink="">
      <xdr:nvSpPr>
        <xdr:cNvPr id="2099" name="Text Box 3">
          <a:extLst>
            <a:ext uri="{FF2B5EF4-FFF2-40B4-BE49-F238E27FC236}">
              <a16:creationId xmlns:a16="http://schemas.microsoft.com/office/drawing/2014/main" id="{39DA7A25-E5A2-45EC-9E2E-F90C1AEAD383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650</xdr:row>
      <xdr:rowOff>0</xdr:rowOff>
    </xdr:from>
    <xdr:ext cx="23662" cy="301191"/>
    <xdr:sp macro="" textlink="">
      <xdr:nvSpPr>
        <xdr:cNvPr id="2100" name="Text Box 3">
          <a:extLst>
            <a:ext uri="{FF2B5EF4-FFF2-40B4-BE49-F238E27FC236}">
              <a16:creationId xmlns:a16="http://schemas.microsoft.com/office/drawing/2014/main" id="{0FE77110-1B3E-45C5-A9E5-78316CB18519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650</xdr:row>
      <xdr:rowOff>0</xdr:rowOff>
    </xdr:from>
    <xdr:ext cx="23662" cy="339291"/>
    <xdr:sp macro="" textlink="">
      <xdr:nvSpPr>
        <xdr:cNvPr id="2101" name="Text Box 3">
          <a:extLst>
            <a:ext uri="{FF2B5EF4-FFF2-40B4-BE49-F238E27FC236}">
              <a16:creationId xmlns:a16="http://schemas.microsoft.com/office/drawing/2014/main" id="{C3D261AE-5DD4-480A-851E-15099DAE2428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650</xdr:row>
      <xdr:rowOff>0</xdr:rowOff>
    </xdr:from>
    <xdr:ext cx="23662" cy="339291"/>
    <xdr:sp macro="" textlink="">
      <xdr:nvSpPr>
        <xdr:cNvPr id="2102" name="Text Box 3">
          <a:extLst>
            <a:ext uri="{FF2B5EF4-FFF2-40B4-BE49-F238E27FC236}">
              <a16:creationId xmlns:a16="http://schemas.microsoft.com/office/drawing/2014/main" id="{04134C37-A26C-4EDA-9804-761824B77DB3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650</xdr:row>
      <xdr:rowOff>0</xdr:rowOff>
    </xdr:from>
    <xdr:ext cx="23662" cy="339291"/>
    <xdr:sp macro="" textlink="">
      <xdr:nvSpPr>
        <xdr:cNvPr id="2103" name="Text Box 3">
          <a:extLst>
            <a:ext uri="{FF2B5EF4-FFF2-40B4-BE49-F238E27FC236}">
              <a16:creationId xmlns:a16="http://schemas.microsoft.com/office/drawing/2014/main" id="{32BFA01B-0ADE-4A4F-B36E-A901E387900D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650</xdr:row>
      <xdr:rowOff>0</xdr:rowOff>
    </xdr:from>
    <xdr:ext cx="23662" cy="339291"/>
    <xdr:sp macro="" textlink="">
      <xdr:nvSpPr>
        <xdr:cNvPr id="2104" name="Text Box 3">
          <a:extLst>
            <a:ext uri="{FF2B5EF4-FFF2-40B4-BE49-F238E27FC236}">
              <a16:creationId xmlns:a16="http://schemas.microsoft.com/office/drawing/2014/main" id="{1F8F0523-C88A-40A8-BC5F-8730A94D6DB7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650</xdr:row>
      <xdr:rowOff>0</xdr:rowOff>
    </xdr:from>
    <xdr:ext cx="23662" cy="301191"/>
    <xdr:sp macro="" textlink="">
      <xdr:nvSpPr>
        <xdr:cNvPr id="2105" name="Text Box 3">
          <a:extLst>
            <a:ext uri="{FF2B5EF4-FFF2-40B4-BE49-F238E27FC236}">
              <a16:creationId xmlns:a16="http://schemas.microsoft.com/office/drawing/2014/main" id="{E0FB8A2C-AF18-429C-AAD9-78072B895F52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650</xdr:row>
      <xdr:rowOff>0</xdr:rowOff>
    </xdr:from>
    <xdr:ext cx="23662" cy="301191"/>
    <xdr:sp macro="" textlink="">
      <xdr:nvSpPr>
        <xdr:cNvPr id="2106" name="Text Box 3">
          <a:extLst>
            <a:ext uri="{FF2B5EF4-FFF2-40B4-BE49-F238E27FC236}">
              <a16:creationId xmlns:a16="http://schemas.microsoft.com/office/drawing/2014/main" id="{F1EA9558-DB90-4BB4-95B1-2FD8F47ABD32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650</xdr:row>
      <xdr:rowOff>0</xdr:rowOff>
    </xdr:from>
    <xdr:ext cx="23662" cy="339291"/>
    <xdr:sp macro="" textlink="">
      <xdr:nvSpPr>
        <xdr:cNvPr id="2107" name="Text Box 3">
          <a:extLst>
            <a:ext uri="{FF2B5EF4-FFF2-40B4-BE49-F238E27FC236}">
              <a16:creationId xmlns:a16="http://schemas.microsoft.com/office/drawing/2014/main" id="{E32E6A2E-D8E7-4CE2-9804-638599033F84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650</xdr:row>
      <xdr:rowOff>0</xdr:rowOff>
    </xdr:from>
    <xdr:ext cx="23662" cy="339291"/>
    <xdr:sp macro="" textlink="">
      <xdr:nvSpPr>
        <xdr:cNvPr id="2108" name="Text Box 3">
          <a:extLst>
            <a:ext uri="{FF2B5EF4-FFF2-40B4-BE49-F238E27FC236}">
              <a16:creationId xmlns:a16="http://schemas.microsoft.com/office/drawing/2014/main" id="{52DF3F3E-E1D1-4271-A627-667AB33F6A63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650</xdr:row>
      <xdr:rowOff>0</xdr:rowOff>
    </xdr:from>
    <xdr:ext cx="23662" cy="339291"/>
    <xdr:sp macro="" textlink="">
      <xdr:nvSpPr>
        <xdr:cNvPr id="2109" name="Text Box 3">
          <a:extLst>
            <a:ext uri="{FF2B5EF4-FFF2-40B4-BE49-F238E27FC236}">
              <a16:creationId xmlns:a16="http://schemas.microsoft.com/office/drawing/2014/main" id="{3A82C6B6-C248-422A-B6C9-E271FD696BA8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650</xdr:row>
      <xdr:rowOff>0</xdr:rowOff>
    </xdr:from>
    <xdr:ext cx="23662" cy="339291"/>
    <xdr:sp macro="" textlink="">
      <xdr:nvSpPr>
        <xdr:cNvPr id="2110" name="Text Box 3">
          <a:extLst>
            <a:ext uri="{FF2B5EF4-FFF2-40B4-BE49-F238E27FC236}">
              <a16:creationId xmlns:a16="http://schemas.microsoft.com/office/drawing/2014/main" id="{0DAD0596-56E2-4B1E-8BEB-14FB29BB31E3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650</xdr:row>
      <xdr:rowOff>0</xdr:rowOff>
    </xdr:from>
    <xdr:ext cx="23662" cy="301191"/>
    <xdr:sp macro="" textlink="">
      <xdr:nvSpPr>
        <xdr:cNvPr id="2111" name="Text Box 3">
          <a:extLst>
            <a:ext uri="{FF2B5EF4-FFF2-40B4-BE49-F238E27FC236}">
              <a16:creationId xmlns:a16="http://schemas.microsoft.com/office/drawing/2014/main" id="{E286BD3F-8F76-415F-89E0-ECE90E5BF334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650</xdr:row>
      <xdr:rowOff>0</xdr:rowOff>
    </xdr:from>
    <xdr:ext cx="23662" cy="301191"/>
    <xdr:sp macro="" textlink="">
      <xdr:nvSpPr>
        <xdr:cNvPr id="2112" name="Text Box 3">
          <a:extLst>
            <a:ext uri="{FF2B5EF4-FFF2-40B4-BE49-F238E27FC236}">
              <a16:creationId xmlns:a16="http://schemas.microsoft.com/office/drawing/2014/main" id="{AA909F99-120C-4183-AF02-923145CF3F09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650</xdr:row>
      <xdr:rowOff>0</xdr:rowOff>
    </xdr:from>
    <xdr:ext cx="23662" cy="301191"/>
    <xdr:sp macro="" textlink="">
      <xdr:nvSpPr>
        <xdr:cNvPr id="2113" name="Text Box 3">
          <a:extLst>
            <a:ext uri="{FF2B5EF4-FFF2-40B4-BE49-F238E27FC236}">
              <a16:creationId xmlns:a16="http://schemas.microsoft.com/office/drawing/2014/main" id="{E1326172-D0F8-4617-A134-D105CE34200F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650</xdr:row>
      <xdr:rowOff>0</xdr:rowOff>
    </xdr:from>
    <xdr:ext cx="23662" cy="301191"/>
    <xdr:sp macro="" textlink="">
      <xdr:nvSpPr>
        <xdr:cNvPr id="2114" name="Text Box 3">
          <a:extLst>
            <a:ext uri="{FF2B5EF4-FFF2-40B4-BE49-F238E27FC236}">
              <a16:creationId xmlns:a16="http://schemas.microsoft.com/office/drawing/2014/main" id="{481C62BB-A91D-4554-A42D-568F2865305F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650</xdr:row>
      <xdr:rowOff>0</xdr:rowOff>
    </xdr:from>
    <xdr:ext cx="23662" cy="339291"/>
    <xdr:sp macro="" textlink="">
      <xdr:nvSpPr>
        <xdr:cNvPr id="2115" name="Text Box 3">
          <a:extLst>
            <a:ext uri="{FF2B5EF4-FFF2-40B4-BE49-F238E27FC236}">
              <a16:creationId xmlns:a16="http://schemas.microsoft.com/office/drawing/2014/main" id="{020C741A-5520-4BF4-BA9C-79BE33CF6ABF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650</xdr:row>
      <xdr:rowOff>0</xdr:rowOff>
    </xdr:from>
    <xdr:ext cx="23662" cy="339291"/>
    <xdr:sp macro="" textlink="">
      <xdr:nvSpPr>
        <xdr:cNvPr id="2116" name="Text Box 3">
          <a:extLst>
            <a:ext uri="{FF2B5EF4-FFF2-40B4-BE49-F238E27FC236}">
              <a16:creationId xmlns:a16="http://schemas.microsoft.com/office/drawing/2014/main" id="{A3A6F533-AB61-4859-9EF1-CD7B2D0D573B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650</xdr:row>
      <xdr:rowOff>0</xdr:rowOff>
    </xdr:from>
    <xdr:ext cx="23662" cy="339291"/>
    <xdr:sp macro="" textlink="">
      <xdr:nvSpPr>
        <xdr:cNvPr id="2117" name="Text Box 3">
          <a:extLst>
            <a:ext uri="{FF2B5EF4-FFF2-40B4-BE49-F238E27FC236}">
              <a16:creationId xmlns:a16="http://schemas.microsoft.com/office/drawing/2014/main" id="{60704D47-D004-452D-86C7-F1D6E823F1A1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650</xdr:row>
      <xdr:rowOff>0</xdr:rowOff>
    </xdr:from>
    <xdr:ext cx="23662" cy="339291"/>
    <xdr:sp macro="" textlink="">
      <xdr:nvSpPr>
        <xdr:cNvPr id="2118" name="Text Box 3">
          <a:extLst>
            <a:ext uri="{FF2B5EF4-FFF2-40B4-BE49-F238E27FC236}">
              <a16:creationId xmlns:a16="http://schemas.microsoft.com/office/drawing/2014/main" id="{E402668B-C80B-4FD7-812E-C5026807B364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650</xdr:row>
      <xdr:rowOff>0</xdr:rowOff>
    </xdr:from>
    <xdr:ext cx="23662" cy="301191"/>
    <xdr:sp macro="" textlink="">
      <xdr:nvSpPr>
        <xdr:cNvPr id="2119" name="Text Box 3">
          <a:extLst>
            <a:ext uri="{FF2B5EF4-FFF2-40B4-BE49-F238E27FC236}">
              <a16:creationId xmlns:a16="http://schemas.microsoft.com/office/drawing/2014/main" id="{D09E6DA7-26F1-4DA1-8375-CFC663B52119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650</xdr:row>
      <xdr:rowOff>0</xdr:rowOff>
    </xdr:from>
    <xdr:ext cx="23662" cy="301191"/>
    <xdr:sp macro="" textlink="">
      <xdr:nvSpPr>
        <xdr:cNvPr id="2120" name="Text Box 3">
          <a:extLst>
            <a:ext uri="{FF2B5EF4-FFF2-40B4-BE49-F238E27FC236}">
              <a16:creationId xmlns:a16="http://schemas.microsoft.com/office/drawing/2014/main" id="{0FCA1582-F495-4BFD-99D8-72D38EDC93D0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650</xdr:row>
      <xdr:rowOff>0</xdr:rowOff>
    </xdr:from>
    <xdr:ext cx="23662" cy="301191"/>
    <xdr:sp macro="" textlink="">
      <xdr:nvSpPr>
        <xdr:cNvPr id="2121" name="Text Box 3">
          <a:extLst>
            <a:ext uri="{FF2B5EF4-FFF2-40B4-BE49-F238E27FC236}">
              <a16:creationId xmlns:a16="http://schemas.microsoft.com/office/drawing/2014/main" id="{C70D78B9-EFEA-49EF-A1CC-0277C2D2CF90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650</xdr:row>
      <xdr:rowOff>0</xdr:rowOff>
    </xdr:from>
    <xdr:ext cx="23662" cy="301191"/>
    <xdr:sp macro="" textlink="">
      <xdr:nvSpPr>
        <xdr:cNvPr id="2122" name="Text Box 3">
          <a:extLst>
            <a:ext uri="{FF2B5EF4-FFF2-40B4-BE49-F238E27FC236}">
              <a16:creationId xmlns:a16="http://schemas.microsoft.com/office/drawing/2014/main" id="{897A873E-8361-4F0F-8CA5-DD89649B4AC1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650</xdr:row>
      <xdr:rowOff>0</xdr:rowOff>
    </xdr:from>
    <xdr:ext cx="23662" cy="339291"/>
    <xdr:sp macro="" textlink="">
      <xdr:nvSpPr>
        <xdr:cNvPr id="2123" name="Text Box 3">
          <a:extLst>
            <a:ext uri="{FF2B5EF4-FFF2-40B4-BE49-F238E27FC236}">
              <a16:creationId xmlns:a16="http://schemas.microsoft.com/office/drawing/2014/main" id="{165F7268-4F88-470B-A089-A47D2E4E6F81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650</xdr:row>
      <xdr:rowOff>0</xdr:rowOff>
    </xdr:from>
    <xdr:ext cx="23662" cy="339291"/>
    <xdr:sp macro="" textlink="">
      <xdr:nvSpPr>
        <xdr:cNvPr id="2124" name="Text Box 3">
          <a:extLst>
            <a:ext uri="{FF2B5EF4-FFF2-40B4-BE49-F238E27FC236}">
              <a16:creationId xmlns:a16="http://schemas.microsoft.com/office/drawing/2014/main" id="{BAC44AA1-BBFD-430D-98D1-3FF10B0E64F6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650</xdr:row>
      <xdr:rowOff>0</xdr:rowOff>
    </xdr:from>
    <xdr:ext cx="23662" cy="339291"/>
    <xdr:sp macro="" textlink="">
      <xdr:nvSpPr>
        <xdr:cNvPr id="2125" name="Text Box 3">
          <a:extLst>
            <a:ext uri="{FF2B5EF4-FFF2-40B4-BE49-F238E27FC236}">
              <a16:creationId xmlns:a16="http://schemas.microsoft.com/office/drawing/2014/main" id="{7A1CF980-E5E4-478C-ADB9-287ACA46A654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650</xdr:row>
      <xdr:rowOff>0</xdr:rowOff>
    </xdr:from>
    <xdr:ext cx="23662" cy="339291"/>
    <xdr:sp macro="" textlink="">
      <xdr:nvSpPr>
        <xdr:cNvPr id="2126" name="Text Box 3">
          <a:extLst>
            <a:ext uri="{FF2B5EF4-FFF2-40B4-BE49-F238E27FC236}">
              <a16:creationId xmlns:a16="http://schemas.microsoft.com/office/drawing/2014/main" id="{F1110A6D-03B1-438B-A537-A9EFF20AEE50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650</xdr:row>
      <xdr:rowOff>0</xdr:rowOff>
    </xdr:from>
    <xdr:ext cx="23662" cy="301191"/>
    <xdr:sp macro="" textlink="">
      <xdr:nvSpPr>
        <xdr:cNvPr id="2127" name="Text Box 3">
          <a:extLst>
            <a:ext uri="{FF2B5EF4-FFF2-40B4-BE49-F238E27FC236}">
              <a16:creationId xmlns:a16="http://schemas.microsoft.com/office/drawing/2014/main" id="{8B1F4493-529F-4B6D-A674-67060E4595A9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650</xdr:row>
      <xdr:rowOff>0</xdr:rowOff>
    </xdr:from>
    <xdr:ext cx="23662" cy="301191"/>
    <xdr:sp macro="" textlink="">
      <xdr:nvSpPr>
        <xdr:cNvPr id="2128" name="Text Box 3">
          <a:extLst>
            <a:ext uri="{FF2B5EF4-FFF2-40B4-BE49-F238E27FC236}">
              <a16:creationId xmlns:a16="http://schemas.microsoft.com/office/drawing/2014/main" id="{10999EDF-A38B-4F97-9B7B-B73559F9424E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650</xdr:row>
      <xdr:rowOff>0</xdr:rowOff>
    </xdr:from>
    <xdr:ext cx="23662" cy="301191"/>
    <xdr:sp macro="" textlink="">
      <xdr:nvSpPr>
        <xdr:cNvPr id="2129" name="Text Box 3">
          <a:extLst>
            <a:ext uri="{FF2B5EF4-FFF2-40B4-BE49-F238E27FC236}">
              <a16:creationId xmlns:a16="http://schemas.microsoft.com/office/drawing/2014/main" id="{032F619D-684A-4D1B-B55A-3B463259B7AB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650</xdr:row>
      <xdr:rowOff>0</xdr:rowOff>
    </xdr:from>
    <xdr:ext cx="23662" cy="339291"/>
    <xdr:sp macro="" textlink="">
      <xdr:nvSpPr>
        <xdr:cNvPr id="2130" name="Text Box 3">
          <a:extLst>
            <a:ext uri="{FF2B5EF4-FFF2-40B4-BE49-F238E27FC236}">
              <a16:creationId xmlns:a16="http://schemas.microsoft.com/office/drawing/2014/main" id="{B4C19CB5-68E2-4BBD-992E-AF2B1652F63C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650</xdr:row>
      <xdr:rowOff>0</xdr:rowOff>
    </xdr:from>
    <xdr:ext cx="23662" cy="339291"/>
    <xdr:sp macro="" textlink="">
      <xdr:nvSpPr>
        <xdr:cNvPr id="2131" name="Text Box 3">
          <a:extLst>
            <a:ext uri="{FF2B5EF4-FFF2-40B4-BE49-F238E27FC236}">
              <a16:creationId xmlns:a16="http://schemas.microsoft.com/office/drawing/2014/main" id="{360A7699-4B23-4D70-B4FB-0AE6D3C39223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650</xdr:row>
      <xdr:rowOff>0</xdr:rowOff>
    </xdr:from>
    <xdr:ext cx="23662" cy="339291"/>
    <xdr:sp macro="" textlink="">
      <xdr:nvSpPr>
        <xdr:cNvPr id="2132" name="Text Box 3">
          <a:extLst>
            <a:ext uri="{FF2B5EF4-FFF2-40B4-BE49-F238E27FC236}">
              <a16:creationId xmlns:a16="http://schemas.microsoft.com/office/drawing/2014/main" id="{819BB374-A235-4A53-989D-E4C6EB71F514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650</xdr:row>
      <xdr:rowOff>0</xdr:rowOff>
    </xdr:from>
    <xdr:ext cx="23662" cy="339291"/>
    <xdr:sp macro="" textlink="">
      <xdr:nvSpPr>
        <xdr:cNvPr id="2133" name="Text Box 3">
          <a:extLst>
            <a:ext uri="{FF2B5EF4-FFF2-40B4-BE49-F238E27FC236}">
              <a16:creationId xmlns:a16="http://schemas.microsoft.com/office/drawing/2014/main" id="{D650BADB-6034-4A8F-9B69-6296137C24D4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650</xdr:row>
      <xdr:rowOff>0</xdr:rowOff>
    </xdr:from>
    <xdr:ext cx="23662" cy="301191"/>
    <xdr:sp macro="" textlink="">
      <xdr:nvSpPr>
        <xdr:cNvPr id="2134" name="Text Box 3">
          <a:extLst>
            <a:ext uri="{FF2B5EF4-FFF2-40B4-BE49-F238E27FC236}">
              <a16:creationId xmlns:a16="http://schemas.microsoft.com/office/drawing/2014/main" id="{5E9B583A-09FE-46CF-ABBB-C6548A9712FE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650</xdr:row>
      <xdr:rowOff>0</xdr:rowOff>
    </xdr:from>
    <xdr:ext cx="23662" cy="301191"/>
    <xdr:sp macro="" textlink="">
      <xdr:nvSpPr>
        <xdr:cNvPr id="2135" name="Text Box 3">
          <a:extLst>
            <a:ext uri="{FF2B5EF4-FFF2-40B4-BE49-F238E27FC236}">
              <a16:creationId xmlns:a16="http://schemas.microsoft.com/office/drawing/2014/main" id="{C936DA03-3A0E-4D52-B51A-B9B5EA8DCB95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650</xdr:row>
      <xdr:rowOff>0</xdr:rowOff>
    </xdr:from>
    <xdr:ext cx="23662" cy="339291"/>
    <xdr:sp macro="" textlink="">
      <xdr:nvSpPr>
        <xdr:cNvPr id="2136" name="Text Box 3">
          <a:extLst>
            <a:ext uri="{FF2B5EF4-FFF2-40B4-BE49-F238E27FC236}">
              <a16:creationId xmlns:a16="http://schemas.microsoft.com/office/drawing/2014/main" id="{DE2272A1-1DBC-46A3-95F2-FB1A815352B7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650</xdr:row>
      <xdr:rowOff>0</xdr:rowOff>
    </xdr:from>
    <xdr:ext cx="23662" cy="339291"/>
    <xdr:sp macro="" textlink="">
      <xdr:nvSpPr>
        <xdr:cNvPr id="2137" name="Text Box 3">
          <a:extLst>
            <a:ext uri="{FF2B5EF4-FFF2-40B4-BE49-F238E27FC236}">
              <a16:creationId xmlns:a16="http://schemas.microsoft.com/office/drawing/2014/main" id="{387C8E5A-0DE3-42F1-AEED-8EC2564D45A1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650</xdr:row>
      <xdr:rowOff>0</xdr:rowOff>
    </xdr:from>
    <xdr:ext cx="23662" cy="339291"/>
    <xdr:sp macro="" textlink="">
      <xdr:nvSpPr>
        <xdr:cNvPr id="2138" name="Text Box 3">
          <a:extLst>
            <a:ext uri="{FF2B5EF4-FFF2-40B4-BE49-F238E27FC236}">
              <a16:creationId xmlns:a16="http://schemas.microsoft.com/office/drawing/2014/main" id="{EE5990A6-970E-4B54-ADC9-79C989DC5AAD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650</xdr:row>
      <xdr:rowOff>0</xdr:rowOff>
    </xdr:from>
    <xdr:ext cx="23662" cy="339291"/>
    <xdr:sp macro="" textlink="">
      <xdr:nvSpPr>
        <xdr:cNvPr id="2139" name="Text Box 3">
          <a:extLst>
            <a:ext uri="{FF2B5EF4-FFF2-40B4-BE49-F238E27FC236}">
              <a16:creationId xmlns:a16="http://schemas.microsoft.com/office/drawing/2014/main" id="{34C50416-1653-484F-B3E2-406C09496C05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650</xdr:row>
      <xdr:rowOff>0</xdr:rowOff>
    </xdr:from>
    <xdr:ext cx="23662" cy="301191"/>
    <xdr:sp macro="" textlink="">
      <xdr:nvSpPr>
        <xdr:cNvPr id="2140" name="Text Box 3">
          <a:extLst>
            <a:ext uri="{FF2B5EF4-FFF2-40B4-BE49-F238E27FC236}">
              <a16:creationId xmlns:a16="http://schemas.microsoft.com/office/drawing/2014/main" id="{47205028-2240-4D22-91BD-03018F6B8FD2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650</xdr:row>
      <xdr:rowOff>0</xdr:rowOff>
    </xdr:from>
    <xdr:ext cx="23662" cy="301191"/>
    <xdr:sp macro="" textlink="">
      <xdr:nvSpPr>
        <xdr:cNvPr id="2141" name="Text Box 3">
          <a:extLst>
            <a:ext uri="{FF2B5EF4-FFF2-40B4-BE49-F238E27FC236}">
              <a16:creationId xmlns:a16="http://schemas.microsoft.com/office/drawing/2014/main" id="{5510D146-FB69-43DE-912C-BE3BE706E4BC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650</xdr:row>
      <xdr:rowOff>0</xdr:rowOff>
    </xdr:from>
    <xdr:ext cx="23662" cy="339291"/>
    <xdr:sp macro="" textlink="">
      <xdr:nvSpPr>
        <xdr:cNvPr id="2142" name="Text Box 3">
          <a:extLst>
            <a:ext uri="{FF2B5EF4-FFF2-40B4-BE49-F238E27FC236}">
              <a16:creationId xmlns:a16="http://schemas.microsoft.com/office/drawing/2014/main" id="{773A1DBD-869E-4F79-ADA6-4067BA57116C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650</xdr:row>
      <xdr:rowOff>0</xdr:rowOff>
    </xdr:from>
    <xdr:ext cx="23662" cy="339291"/>
    <xdr:sp macro="" textlink="">
      <xdr:nvSpPr>
        <xdr:cNvPr id="2143" name="Text Box 3">
          <a:extLst>
            <a:ext uri="{FF2B5EF4-FFF2-40B4-BE49-F238E27FC236}">
              <a16:creationId xmlns:a16="http://schemas.microsoft.com/office/drawing/2014/main" id="{9E08BAFF-9EB5-47C1-8025-6A9DDA4A86C7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650</xdr:row>
      <xdr:rowOff>0</xdr:rowOff>
    </xdr:from>
    <xdr:ext cx="23662" cy="339291"/>
    <xdr:sp macro="" textlink="">
      <xdr:nvSpPr>
        <xdr:cNvPr id="2144" name="Text Box 3">
          <a:extLst>
            <a:ext uri="{FF2B5EF4-FFF2-40B4-BE49-F238E27FC236}">
              <a16:creationId xmlns:a16="http://schemas.microsoft.com/office/drawing/2014/main" id="{99E377F8-56BC-4D47-9E7D-6E35EA1D481E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650</xdr:row>
      <xdr:rowOff>0</xdr:rowOff>
    </xdr:from>
    <xdr:ext cx="23662" cy="339291"/>
    <xdr:sp macro="" textlink="">
      <xdr:nvSpPr>
        <xdr:cNvPr id="2145" name="Text Box 3">
          <a:extLst>
            <a:ext uri="{FF2B5EF4-FFF2-40B4-BE49-F238E27FC236}">
              <a16:creationId xmlns:a16="http://schemas.microsoft.com/office/drawing/2014/main" id="{1AF4D90F-771A-4F84-91BA-77B073ADC649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650</xdr:row>
      <xdr:rowOff>0</xdr:rowOff>
    </xdr:from>
    <xdr:ext cx="23662" cy="301191"/>
    <xdr:sp macro="" textlink="">
      <xdr:nvSpPr>
        <xdr:cNvPr id="2146" name="Text Box 3">
          <a:extLst>
            <a:ext uri="{FF2B5EF4-FFF2-40B4-BE49-F238E27FC236}">
              <a16:creationId xmlns:a16="http://schemas.microsoft.com/office/drawing/2014/main" id="{AAEE7A96-01A3-4B9B-AF11-6BA03B6C422A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650</xdr:row>
      <xdr:rowOff>0</xdr:rowOff>
    </xdr:from>
    <xdr:ext cx="23662" cy="301191"/>
    <xdr:sp macro="" textlink="">
      <xdr:nvSpPr>
        <xdr:cNvPr id="2147" name="Text Box 3">
          <a:extLst>
            <a:ext uri="{FF2B5EF4-FFF2-40B4-BE49-F238E27FC236}">
              <a16:creationId xmlns:a16="http://schemas.microsoft.com/office/drawing/2014/main" id="{A85654DB-E8B0-42E3-A4AE-08110A0CE37C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650</xdr:row>
      <xdr:rowOff>0</xdr:rowOff>
    </xdr:from>
    <xdr:ext cx="23662" cy="339291"/>
    <xdr:sp macro="" textlink="">
      <xdr:nvSpPr>
        <xdr:cNvPr id="2148" name="Text Box 3">
          <a:extLst>
            <a:ext uri="{FF2B5EF4-FFF2-40B4-BE49-F238E27FC236}">
              <a16:creationId xmlns:a16="http://schemas.microsoft.com/office/drawing/2014/main" id="{536A8FF1-A37A-4BA2-98DA-31DB297383AC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650</xdr:row>
      <xdr:rowOff>0</xdr:rowOff>
    </xdr:from>
    <xdr:ext cx="23662" cy="339291"/>
    <xdr:sp macro="" textlink="">
      <xdr:nvSpPr>
        <xdr:cNvPr id="2149" name="Text Box 3">
          <a:extLst>
            <a:ext uri="{FF2B5EF4-FFF2-40B4-BE49-F238E27FC236}">
              <a16:creationId xmlns:a16="http://schemas.microsoft.com/office/drawing/2014/main" id="{07541181-ED03-4EF0-863B-89D5BEA2DF74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650</xdr:row>
      <xdr:rowOff>0</xdr:rowOff>
    </xdr:from>
    <xdr:ext cx="23662" cy="339291"/>
    <xdr:sp macro="" textlink="">
      <xdr:nvSpPr>
        <xdr:cNvPr id="2150" name="Text Box 3">
          <a:extLst>
            <a:ext uri="{FF2B5EF4-FFF2-40B4-BE49-F238E27FC236}">
              <a16:creationId xmlns:a16="http://schemas.microsoft.com/office/drawing/2014/main" id="{11FCA125-73D9-4CA9-A94C-C5A4D115E199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650</xdr:row>
      <xdr:rowOff>0</xdr:rowOff>
    </xdr:from>
    <xdr:ext cx="23662" cy="339291"/>
    <xdr:sp macro="" textlink="">
      <xdr:nvSpPr>
        <xdr:cNvPr id="2151" name="Text Box 3">
          <a:extLst>
            <a:ext uri="{FF2B5EF4-FFF2-40B4-BE49-F238E27FC236}">
              <a16:creationId xmlns:a16="http://schemas.microsoft.com/office/drawing/2014/main" id="{9974CC5E-26D4-4CB8-94C2-864D37B670C1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650</xdr:row>
      <xdr:rowOff>0</xdr:rowOff>
    </xdr:from>
    <xdr:ext cx="23662" cy="301191"/>
    <xdr:sp macro="" textlink="">
      <xdr:nvSpPr>
        <xdr:cNvPr id="2152" name="Text Box 3">
          <a:extLst>
            <a:ext uri="{FF2B5EF4-FFF2-40B4-BE49-F238E27FC236}">
              <a16:creationId xmlns:a16="http://schemas.microsoft.com/office/drawing/2014/main" id="{746F56BB-4528-4D32-B1E1-617D669C1752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650</xdr:row>
      <xdr:rowOff>0</xdr:rowOff>
    </xdr:from>
    <xdr:ext cx="23662" cy="301191"/>
    <xdr:sp macro="" textlink="">
      <xdr:nvSpPr>
        <xdr:cNvPr id="2153" name="Text Box 3">
          <a:extLst>
            <a:ext uri="{FF2B5EF4-FFF2-40B4-BE49-F238E27FC236}">
              <a16:creationId xmlns:a16="http://schemas.microsoft.com/office/drawing/2014/main" id="{7C3B812C-A28E-4193-A020-22FAA0F79372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650</xdr:row>
      <xdr:rowOff>0</xdr:rowOff>
    </xdr:from>
    <xdr:ext cx="23662" cy="301191"/>
    <xdr:sp macro="" textlink="">
      <xdr:nvSpPr>
        <xdr:cNvPr id="2154" name="Text Box 3">
          <a:extLst>
            <a:ext uri="{FF2B5EF4-FFF2-40B4-BE49-F238E27FC236}">
              <a16:creationId xmlns:a16="http://schemas.microsoft.com/office/drawing/2014/main" id="{05BA18C3-4BD8-488F-8732-CA100C4AEB95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650</xdr:row>
      <xdr:rowOff>0</xdr:rowOff>
    </xdr:from>
    <xdr:ext cx="23662" cy="301191"/>
    <xdr:sp macro="" textlink="">
      <xdr:nvSpPr>
        <xdr:cNvPr id="2155" name="Text Box 3">
          <a:extLst>
            <a:ext uri="{FF2B5EF4-FFF2-40B4-BE49-F238E27FC236}">
              <a16:creationId xmlns:a16="http://schemas.microsoft.com/office/drawing/2014/main" id="{F1B530DF-F2F6-4F5A-B0CC-9949896007A3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650</xdr:row>
      <xdr:rowOff>0</xdr:rowOff>
    </xdr:from>
    <xdr:ext cx="23662" cy="301191"/>
    <xdr:sp macro="" textlink="">
      <xdr:nvSpPr>
        <xdr:cNvPr id="2156" name="Text Box 3">
          <a:extLst>
            <a:ext uri="{FF2B5EF4-FFF2-40B4-BE49-F238E27FC236}">
              <a16:creationId xmlns:a16="http://schemas.microsoft.com/office/drawing/2014/main" id="{537E84C8-C4C5-4950-B8A8-34F795EFD642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650</xdr:row>
      <xdr:rowOff>0</xdr:rowOff>
    </xdr:from>
    <xdr:ext cx="23662" cy="301191"/>
    <xdr:sp macro="" textlink="">
      <xdr:nvSpPr>
        <xdr:cNvPr id="2157" name="Text Box 3">
          <a:extLst>
            <a:ext uri="{FF2B5EF4-FFF2-40B4-BE49-F238E27FC236}">
              <a16:creationId xmlns:a16="http://schemas.microsoft.com/office/drawing/2014/main" id="{6255CC7D-299A-4B84-8505-4568B87A02EC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650</xdr:row>
      <xdr:rowOff>0</xdr:rowOff>
    </xdr:from>
    <xdr:ext cx="23662" cy="339291"/>
    <xdr:sp macro="" textlink="">
      <xdr:nvSpPr>
        <xdr:cNvPr id="2158" name="Text Box 3">
          <a:extLst>
            <a:ext uri="{FF2B5EF4-FFF2-40B4-BE49-F238E27FC236}">
              <a16:creationId xmlns:a16="http://schemas.microsoft.com/office/drawing/2014/main" id="{72B9F147-AC64-4B6B-9FD7-9DFB48DB4FA5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650</xdr:row>
      <xdr:rowOff>0</xdr:rowOff>
    </xdr:from>
    <xdr:ext cx="23662" cy="339291"/>
    <xdr:sp macro="" textlink="">
      <xdr:nvSpPr>
        <xdr:cNvPr id="2159" name="Text Box 3">
          <a:extLst>
            <a:ext uri="{FF2B5EF4-FFF2-40B4-BE49-F238E27FC236}">
              <a16:creationId xmlns:a16="http://schemas.microsoft.com/office/drawing/2014/main" id="{A9148642-4F94-416F-8590-5AB55429C394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650</xdr:row>
      <xdr:rowOff>0</xdr:rowOff>
    </xdr:from>
    <xdr:ext cx="23662" cy="339291"/>
    <xdr:sp macro="" textlink="">
      <xdr:nvSpPr>
        <xdr:cNvPr id="2160" name="Text Box 3">
          <a:extLst>
            <a:ext uri="{FF2B5EF4-FFF2-40B4-BE49-F238E27FC236}">
              <a16:creationId xmlns:a16="http://schemas.microsoft.com/office/drawing/2014/main" id="{16FDF8B8-2F44-4323-B47B-86CB72B82318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650</xdr:row>
      <xdr:rowOff>0</xdr:rowOff>
    </xdr:from>
    <xdr:ext cx="23662" cy="339291"/>
    <xdr:sp macro="" textlink="">
      <xdr:nvSpPr>
        <xdr:cNvPr id="2161" name="Text Box 3">
          <a:extLst>
            <a:ext uri="{FF2B5EF4-FFF2-40B4-BE49-F238E27FC236}">
              <a16:creationId xmlns:a16="http://schemas.microsoft.com/office/drawing/2014/main" id="{C6DC5BCF-7991-493D-99F3-80227D9CFF24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650</xdr:row>
      <xdr:rowOff>0</xdr:rowOff>
    </xdr:from>
    <xdr:ext cx="23662" cy="301191"/>
    <xdr:sp macro="" textlink="">
      <xdr:nvSpPr>
        <xdr:cNvPr id="2162" name="Text Box 3">
          <a:extLst>
            <a:ext uri="{FF2B5EF4-FFF2-40B4-BE49-F238E27FC236}">
              <a16:creationId xmlns:a16="http://schemas.microsoft.com/office/drawing/2014/main" id="{4BF9BDD1-E6EB-4C52-B1A7-7E362EA6535B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650</xdr:row>
      <xdr:rowOff>0</xdr:rowOff>
    </xdr:from>
    <xdr:ext cx="23662" cy="301191"/>
    <xdr:sp macro="" textlink="">
      <xdr:nvSpPr>
        <xdr:cNvPr id="2163" name="Text Box 3">
          <a:extLst>
            <a:ext uri="{FF2B5EF4-FFF2-40B4-BE49-F238E27FC236}">
              <a16:creationId xmlns:a16="http://schemas.microsoft.com/office/drawing/2014/main" id="{554436AE-8FCC-489B-93D0-11AF3F35C98D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301191"/>
    <xdr:sp macro="" textlink="">
      <xdr:nvSpPr>
        <xdr:cNvPr id="2164" name="Text Box 3">
          <a:extLst>
            <a:ext uri="{FF2B5EF4-FFF2-40B4-BE49-F238E27FC236}">
              <a16:creationId xmlns:a16="http://schemas.microsoft.com/office/drawing/2014/main" id="{98669ABA-621D-453F-9E97-C971BBB1F159}"/>
            </a:ext>
          </a:extLst>
        </xdr:cNvPr>
        <xdr:cNvSpPr txBox="1">
          <a:spLocks noChangeArrowheads="1"/>
        </xdr:cNvSpPr>
      </xdr:nvSpPr>
      <xdr:spPr bwMode="auto">
        <a:xfrm>
          <a:off x="6236368" y="176112237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301191"/>
    <xdr:sp macro="" textlink="">
      <xdr:nvSpPr>
        <xdr:cNvPr id="2165" name="Text Box 3">
          <a:extLst>
            <a:ext uri="{FF2B5EF4-FFF2-40B4-BE49-F238E27FC236}">
              <a16:creationId xmlns:a16="http://schemas.microsoft.com/office/drawing/2014/main" id="{8601AFD5-569F-4A74-8A5B-FCD50BE67321}"/>
            </a:ext>
          </a:extLst>
        </xdr:cNvPr>
        <xdr:cNvSpPr txBox="1">
          <a:spLocks noChangeArrowheads="1"/>
        </xdr:cNvSpPr>
      </xdr:nvSpPr>
      <xdr:spPr bwMode="auto">
        <a:xfrm>
          <a:off x="6236368" y="176112237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301191"/>
    <xdr:sp macro="" textlink="">
      <xdr:nvSpPr>
        <xdr:cNvPr id="2166" name="Text Box 3">
          <a:extLst>
            <a:ext uri="{FF2B5EF4-FFF2-40B4-BE49-F238E27FC236}">
              <a16:creationId xmlns:a16="http://schemas.microsoft.com/office/drawing/2014/main" id="{9644021A-F284-496E-8436-2BA1571C9687}"/>
            </a:ext>
          </a:extLst>
        </xdr:cNvPr>
        <xdr:cNvSpPr txBox="1">
          <a:spLocks noChangeArrowheads="1"/>
        </xdr:cNvSpPr>
      </xdr:nvSpPr>
      <xdr:spPr bwMode="auto">
        <a:xfrm>
          <a:off x="6236368" y="176112237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301191"/>
    <xdr:sp macro="" textlink="">
      <xdr:nvSpPr>
        <xdr:cNvPr id="2167" name="Text Box 3">
          <a:extLst>
            <a:ext uri="{FF2B5EF4-FFF2-40B4-BE49-F238E27FC236}">
              <a16:creationId xmlns:a16="http://schemas.microsoft.com/office/drawing/2014/main" id="{5C9A9CE5-DAEA-406C-8CDE-D5F810EAD202}"/>
            </a:ext>
          </a:extLst>
        </xdr:cNvPr>
        <xdr:cNvSpPr txBox="1">
          <a:spLocks noChangeArrowheads="1"/>
        </xdr:cNvSpPr>
      </xdr:nvSpPr>
      <xdr:spPr bwMode="auto">
        <a:xfrm>
          <a:off x="6236368" y="176112237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301191"/>
    <xdr:sp macro="" textlink="">
      <xdr:nvSpPr>
        <xdr:cNvPr id="2168" name="Text Box 3">
          <a:extLst>
            <a:ext uri="{FF2B5EF4-FFF2-40B4-BE49-F238E27FC236}">
              <a16:creationId xmlns:a16="http://schemas.microsoft.com/office/drawing/2014/main" id="{731EF2E0-1A3B-466E-A623-67F7C3F9754C}"/>
            </a:ext>
          </a:extLst>
        </xdr:cNvPr>
        <xdr:cNvSpPr txBox="1">
          <a:spLocks noChangeArrowheads="1"/>
        </xdr:cNvSpPr>
      </xdr:nvSpPr>
      <xdr:spPr bwMode="auto">
        <a:xfrm>
          <a:off x="6236368" y="176112237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301191"/>
    <xdr:sp macro="" textlink="">
      <xdr:nvSpPr>
        <xdr:cNvPr id="2169" name="Text Box 3">
          <a:extLst>
            <a:ext uri="{FF2B5EF4-FFF2-40B4-BE49-F238E27FC236}">
              <a16:creationId xmlns:a16="http://schemas.microsoft.com/office/drawing/2014/main" id="{1D87F393-FEBE-499C-8606-A78A01122307}"/>
            </a:ext>
          </a:extLst>
        </xdr:cNvPr>
        <xdr:cNvSpPr txBox="1">
          <a:spLocks noChangeArrowheads="1"/>
        </xdr:cNvSpPr>
      </xdr:nvSpPr>
      <xdr:spPr bwMode="auto">
        <a:xfrm>
          <a:off x="6236368" y="176112237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301191"/>
    <xdr:sp macro="" textlink="">
      <xdr:nvSpPr>
        <xdr:cNvPr id="2170" name="Text Box 3">
          <a:extLst>
            <a:ext uri="{FF2B5EF4-FFF2-40B4-BE49-F238E27FC236}">
              <a16:creationId xmlns:a16="http://schemas.microsoft.com/office/drawing/2014/main" id="{49A26FC2-E0D1-4059-AD4B-39C5100EEE3C}"/>
            </a:ext>
          </a:extLst>
        </xdr:cNvPr>
        <xdr:cNvSpPr txBox="1">
          <a:spLocks noChangeArrowheads="1"/>
        </xdr:cNvSpPr>
      </xdr:nvSpPr>
      <xdr:spPr bwMode="auto">
        <a:xfrm>
          <a:off x="6236368" y="176112237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301191"/>
    <xdr:sp macro="" textlink="">
      <xdr:nvSpPr>
        <xdr:cNvPr id="2171" name="Text Box 3">
          <a:extLst>
            <a:ext uri="{FF2B5EF4-FFF2-40B4-BE49-F238E27FC236}">
              <a16:creationId xmlns:a16="http://schemas.microsoft.com/office/drawing/2014/main" id="{59326B57-B265-47DD-80CC-AF9A213104C5}"/>
            </a:ext>
          </a:extLst>
        </xdr:cNvPr>
        <xdr:cNvSpPr txBox="1">
          <a:spLocks noChangeArrowheads="1"/>
        </xdr:cNvSpPr>
      </xdr:nvSpPr>
      <xdr:spPr bwMode="auto">
        <a:xfrm>
          <a:off x="6236368" y="176112237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301191"/>
    <xdr:sp macro="" textlink="">
      <xdr:nvSpPr>
        <xdr:cNvPr id="2172" name="Text Box 3">
          <a:extLst>
            <a:ext uri="{FF2B5EF4-FFF2-40B4-BE49-F238E27FC236}">
              <a16:creationId xmlns:a16="http://schemas.microsoft.com/office/drawing/2014/main" id="{25F47631-0BEC-44FC-AC0A-08FF315F14A1}"/>
            </a:ext>
          </a:extLst>
        </xdr:cNvPr>
        <xdr:cNvSpPr txBox="1">
          <a:spLocks noChangeArrowheads="1"/>
        </xdr:cNvSpPr>
      </xdr:nvSpPr>
      <xdr:spPr bwMode="auto">
        <a:xfrm>
          <a:off x="6236368" y="176112237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301191"/>
    <xdr:sp macro="" textlink="">
      <xdr:nvSpPr>
        <xdr:cNvPr id="2173" name="Text Box 3">
          <a:extLst>
            <a:ext uri="{FF2B5EF4-FFF2-40B4-BE49-F238E27FC236}">
              <a16:creationId xmlns:a16="http://schemas.microsoft.com/office/drawing/2014/main" id="{56AD403D-DA2B-4DEF-9C01-338F19A90E2D}"/>
            </a:ext>
          </a:extLst>
        </xdr:cNvPr>
        <xdr:cNvSpPr txBox="1">
          <a:spLocks noChangeArrowheads="1"/>
        </xdr:cNvSpPr>
      </xdr:nvSpPr>
      <xdr:spPr bwMode="auto">
        <a:xfrm>
          <a:off x="6236368" y="176112237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301191"/>
    <xdr:sp macro="" textlink="">
      <xdr:nvSpPr>
        <xdr:cNvPr id="2174" name="Text Box 3">
          <a:extLst>
            <a:ext uri="{FF2B5EF4-FFF2-40B4-BE49-F238E27FC236}">
              <a16:creationId xmlns:a16="http://schemas.microsoft.com/office/drawing/2014/main" id="{06C0DB24-4216-431F-8B7C-17B25C89F1CA}"/>
            </a:ext>
          </a:extLst>
        </xdr:cNvPr>
        <xdr:cNvSpPr txBox="1">
          <a:spLocks noChangeArrowheads="1"/>
        </xdr:cNvSpPr>
      </xdr:nvSpPr>
      <xdr:spPr bwMode="auto">
        <a:xfrm>
          <a:off x="6236368" y="176112237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301191"/>
    <xdr:sp macro="" textlink="">
      <xdr:nvSpPr>
        <xdr:cNvPr id="2175" name="Text Box 3">
          <a:extLst>
            <a:ext uri="{FF2B5EF4-FFF2-40B4-BE49-F238E27FC236}">
              <a16:creationId xmlns:a16="http://schemas.microsoft.com/office/drawing/2014/main" id="{B6195F13-C960-49CC-A32E-99ABDEB12FEB}"/>
            </a:ext>
          </a:extLst>
        </xdr:cNvPr>
        <xdr:cNvSpPr txBox="1">
          <a:spLocks noChangeArrowheads="1"/>
        </xdr:cNvSpPr>
      </xdr:nvSpPr>
      <xdr:spPr bwMode="auto">
        <a:xfrm>
          <a:off x="6236368" y="176112237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301191"/>
    <xdr:sp macro="" textlink="">
      <xdr:nvSpPr>
        <xdr:cNvPr id="2176" name="Text Box 3">
          <a:extLst>
            <a:ext uri="{FF2B5EF4-FFF2-40B4-BE49-F238E27FC236}">
              <a16:creationId xmlns:a16="http://schemas.microsoft.com/office/drawing/2014/main" id="{E0AE9DE3-C1B9-43BD-8A60-67CD5DE7933C}"/>
            </a:ext>
          </a:extLst>
        </xdr:cNvPr>
        <xdr:cNvSpPr txBox="1">
          <a:spLocks noChangeArrowheads="1"/>
        </xdr:cNvSpPr>
      </xdr:nvSpPr>
      <xdr:spPr bwMode="auto">
        <a:xfrm>
          <a:off x="6236368" y="176112237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652</xdr:row>
      <xdr:rowOff>0</xdr:rowOff>
    </xdr:from>
    <xdr:ext cx="8422" cy="293569"/>
    <xdr:sp macro="" textlink="">
      <xdr:nvSpPr>
        <xdr:cNvPr id="2177" name="Text Box 3">
          <a:extLst>
            <a:ext uri="{FF2B5EF4-FFF2-40B4-BE49-F238E27FC236}">
              <a16:creationId xmlns:a16="http://schemas.microsoft.com/office/drawing/2014/main" id="{ED4AB6C5-E76A-46CB-A61C-4D792323420D}"/>
            </a:ext>
          </a:extLst>
        </xdr:cNvPr>
        <xdr:cNvSpPr txBox="1">
          <a:spLocks noChangeArrowheads="1"/>
        </xdr:cNvSpPr>
      </xdr:nvSpPr>
      <xdr:spPr bwMode="auto">
        <a:xfrm>
          <a:off x="1424539" y="178007211"/>
          <a:ext cx="8422" cy="2935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652</xdr:row>
      <xdr:rowOff>0</xdr:rowOff>
    </xdr:from>
    <xdr:ext cx="8422" cy="293569"/>
    <xdr:sp macro="" textlink="">
      <xdr:nvSpPr>
        <xdr:cNvPr id="2178" name="Text Box 3">
          <a:extLst>
            <a:ext uri="{FF2B5EF4-FFF2-40B4-BE49-F238E27FC236}">
              <a16:creationId xmlns:a16="http://schemas.microsoft.com/office/drawing/2014/main" id="{CA32D26B-AF2D-47BE-A01F-197FA6B97912}"/>
            </a:ext>
          </a:extLst>
        </xdr:cNvPr>
        <xdr:cNvSpPr txBox="1">
          <a:spLocks noChangeArrowheads="1"/>
        </xdr:cNvSpPr>
      </xdr:nvSpPr>
      <xdr:spPr bwMode="auto">
        <a:xfrm>
          <a:off x="1424539" y="178007211"/>
          <a:ext cx="8422" cy="2935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652</xdr:row>
      <xdr:rowOff>0</xdr:rowOff>
    </xdr:from>
    <xdr:ext cx="8422" cy="331669"/>
    <xdr:sp macro="" textlink="">
      <xdr:nvSpPr>
        <xdr:cNvPr id="2179" name="Text Box 3">
          <a:extLst>
            <a:ext uri="{FF2B5EF4-FFF2-40B4-BE49-F238E27FC236}">
              <a16:creationId xmlns:a16="http://schemas.microsoft.com/office/drawing/2014/main" id="{F281019D-90CA-40B3-8347-7503710863B4}"/>
            </a:ext>
          </a:extLst>
        </xdr:cNvPr>
        <xdr:cNvSpPr txBox="1">
          <a:spLocks noChangeArrowheads="1"/>
        </xdr:cNvSpPr>
      </xdr:nvSpPr>
      <xdr:spPr bwMode="auto">
        <a:xfrm>
          <a:off x="1424539" y="178007211"/>
          <a:ext cx="8422" cy="3316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652</xdr:row>
      <xdr:rowOff>0</xdr:rowOff>
    </xdr:from>
    <xdr:ext cx="8422" cy="331669"/>
    <xdr:sp macro="" textlink="">
      <xdr:nvSpPr>
        <xdr:cNvPr id="2180" name="Text Box 3">
          <a:extLst>
            <a:ext uri="{FF2B5EF4-FFF2-40B4-BE49-F238E27FC236}">
              <a16:creationId xmlns:a16="http://schemas.microsoft.com/office/drawing/2014/main" id="{A9A961D6-481D-41C6-ABE7-68E539CB3E23}"/>
            </a:ext>
          </a:extLst>
        </xdr:cNvPr>
        <xdr:cNvSpPr txBox="1">
          <a:spLocks noChangeArrowheads="1"/>
        </xdr:cNvSpPr>
      </xdr:nvSpPr>
      <xdr:spPr bwMode="auto">
        <a:xfrm>
          <a:off x="1424539" y="178007211"/>
          <a:ext cx="8422" cy="3316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652</xdr:row>
      <xdr:rowOff>0</xdr:rowOff>
    </xdr:from>
    <xdr:ext cx="8422" cy="331669"/>
    <xdr:sp macro="" textlink="">
      <xdr:nvSpPr>
        <xdr:cNvPr id="2181" name="Text Box 3">
          <a:extLst>
            <a:ext uri="{FF2B5EF4-FFF2-40B4-BE49-F238E27FC236}">
              <a16:creationId xmlns:a16="http://schemas.microsoft.com/office/drawing/2014/main" id="{7464035B-43A0-40AA-B84B-A7F0E8260209}"/>
            </a:ext>
          </a:extLst>
        </xdr:cNvPr>
        <xdr:cNvSpPr txBox="1">
          <a:spLocks noChangeArrowheads="1"/>
        </xdr:cNvSpPr>
      </xdr:nvSpPr>
      <xdr:spPr bwMode="auto">
        <a:xfrm>
          <a:off x="1424539" y="178007211"/>
          <a:ext cx="8422" cy="3316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652</xdr:row>
      <xdr:rowOff>0</xdr:rowOff>
    </xdr:from>
    <xdr:ext cx="8422" cy="331669"/>
    <xdr:sp macro="" textlink="">
      <xdr:nvSpPr>
        <xdr:cNvPr id="2182" name="Text Box 3">
          <a:extLst>
            <a:ext uri="{FF2B5EF4-FFF2-40B4-BE49-F238E27FC236}">
              <a16:creationId xmlns:a16="http://schemas.microsoft.com/office/drawing/2014/main" id="{55CA9119-9446-4D63-9FC9-603965A8A6B0}"/>
            </a:ext>
          </a:extLst>
        </xdr:cNvPr>
        <xdr:cNvSpPr txBox="1">
          <a:spLocks noChangeArrowheads="1"/>
        </xdr:cNvSpPr>
      </xdr:nvSpPr>
      <xdr:spPr bwMode="auto">
        <a:xfrm>
          <a:off x="1424539" y="178007211"/>
          <a:ext cx="8422" cy="3316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652</xdr:row>
      <xdr:rowOff>0</xdr:rowOff>
    </xdr:from>
    <xdr:ext cx="8422" cy="293569"/>
    <xdr:sp macro="" textlink="">
      <xdr:nvSpPr>
        <xdr:cNvPr id="2183" name="Text Box 3">
          <a:extLst>
            <a:ext uri="{FF2B5EF4-FFF2-40B4-BE49-F238E27FC236}">
              <a16:creationId xmlns:a16="http://schemas.microsoft.com/office/drawing/2014/main" id="{C58A7C39-9B42-405E-91A2-ED09A646FD5C}"/>
            </a:ext>
          </a:extLst>
        </xdr:cNvPr>
        <xdr:cNvSpPr txBox="1">
          <a:spLocks noChangeArrowheads="1"/>
        </xdr:cNvSpPr>
      </xdr:nvSpPr>
      <xdr:spPr bwMode="auto">
        <a:xfrm>
          <a:off x="1424539" y="178007211"/>
          <a:ext cx="8422" cy="2935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652</xdr:row>
      <xdr:rowOff>0</xdr:rowOff>
    </xdr:from>
    <xdr:ext cx="8422" cy="293569"/>
    <xdr:sp macro="" textlink="">
      <xdr:nvSpPr>
        <xdr:cNvPr id="2184" name="Text Box 3">
          <a:extLst>
            <a:ext uri="{FF2B5EF4-FFF2-40B4-BE49-F238E27FC236}">
              <a16:creationId xmlns:a16="http://schemas.microsoft.com/office/drawing/2014/main" id="{3719D5B4-1D8A-48D7-B3B5-FAD5E7C4D7D1}"/>
            </a:ext>
          </a:extLst>
        </xdr:cNvPr>
        <xdr:cNvSpPr txBox="1">
          <a:spLocks noChangeArrowheads="1"/>
        </xdr:cNvSpPr>
      </xdr:nvSpPr>
      <xdr:spPr bwMode="auto">
        <a:xfrm>
          <a:off x="1424539" y="178007211"/>
          <a:ext cx="8422" cy="2935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293671"/>
    <xdr:sp macro="" textlink="">
      <xdr:nvSpPr>
        <xdr:cNvPr id="2185" name="Text Box 3">
          <a:extLst>
            <a:ext uri="{FF2B5EF4-FFF2-40B4-BE49-F238E27FC236}">
              <a16:creationId xmlns:a16="http://schemas.microsoft.com/office/drawing/2014/main" id="{9A062551-79FA-46E2-983D-CA9CD1911ECC}"/>
            </a:ext>
          </a:extLst>
        </xdr:cNvPr>
        <xdr:cNvSpPr txBox="1">
          <a:spLocks noChangeArrowheads="1"/>
        </xdr:cNvSpPr>
      </xdr:nvSpPr>
      <xdr:spPr bwMode="auto">
        <a:xfrm>
          <a:off x="6236368" y="1763829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293671"/>
    <xdr:sp macro="" textlink="">
      <xdr:nvSpPr>
        <xdr:cNvPr id="2186" name="Text Box 3">
          <a:extLst>
            <a:ext uri="{FF2B5EF4-FFF2-40B4-BE49-F238E27FC236}">
              <a16:creationId xmlns:a16="http://schemas.microsoft.com/office/drawing/2014/main" id="{78D40ECA-4DC6-444B-A37A-4E92B364425D}"/>
            </a:ext>
          </a:extLst>
        </xdr:cNvPr>
        <xdr:cNvSpPr txBox="1">
          <a:spLocks noChangeArrowheads="1"/>
        </xdr:cNvSpPr>
      </xdr:nvSpPr>
      <xdr:spPr bwMode="auto">
        <a:xfrm>
          <a:off x="6236368" y="1763829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293671"/>
    <xdr:sp macro="" textlink="">
      <xdr:nvSpPr>
        <xdr:cNvPr id="2187" name="Text Box 3">
          <a:extLst>
            <a:ext uri="{FF2B5EF4-FFF2-40B4-BE49-F238E27FC236}">
              <a16:creationId xmlns:a16="http://schemas.microsoft.com/office/drawing/2014/main" id="{66E7C767-2897-4B49-80BA-635758EB117A}"/>
            </a:ext>
          </a:extLst>
        </xdr:cNvPr>
        <xdr:cNvSpPr txBox="1">
          <a:spLocks noChangeArrowheads="1"/>
        </xdr:cNvSpPr>
      </xdr:nvSpPr>
      <xdr:spPr bwMode="auto">
        <a:xfrm>
          <a:off x="6236368" y="1763829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293671"/>
    <xdr:sp macro="" textlink="">
      <xdr:nvSpPr>
        <xdr:cNvPr id="2188" name="Text Box 3">
          <a:extLst>
            <a:ext uri="{FF2B5EF4-FFF2-40B4-BE49-F238E27FC236}">
              <a16:creationId xmlns:a16="http://schemas.microsoft.com/office/drawing/2014/main" id="{A27F2F48-8B63-4CF1-8816-933828E3A144}"/>
            </a:ext>
          </a:extLst>
        </xdr:cNvPr>
        <xdr:cNvSpPr txBox="1">
          <a:spLocks noChangeArrowheads="1"/>
        </xdr:cNvSpPr>
      </xdr:nvSpPr>
      <xdr:spPr bwMode="auto">
        <a:xfrm>
          <a:off x="6236368" y="1763829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293671"/>
    <xdr:sp macro="" textlink="">
      <xdr:nvSpPr>
        <xdr:cNvPr id="2189" name="Text Box 3">
          <a:extLst>
            <a:ext uri="{FF2B5EF4-FFF2-40B4-BE49-F238E27FC236}">
              <a16:creationId xmlns:a16="http://schemas.microsoft.com/office/drawing/2014/main" id="{62E1BE51-71C1-4005-A273-A31E136ADE87}"/>
            </a:ext>
          </a:extLst>
        </xdr:cNvPr>
        <xdr:cNvSpPr txBox="1">
          <a:spLocks noChangeArrowheads="1"/>
        </xdr:cNvSpPr>
      </xdr:nvSpPr>
      <xdr:spPr bwMode="auto">
        <a:xfrm>
          <a:off x="6236368" y="1763829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293671"/>
    <xdr:sp macro="" textlink="">
      <xdr:nvSpPr>
        <xdr:cNvPr id="2190" name="Text Box 3">
          <a:extLst>
            <a:ext uri="{FF2B5EF4-FFF2-40B4-BE49-F238E27FC236}">
              <a16:creationId xmlns:a16="http://schemas.microsoft.com/office/drawing/2014/main" id="{5C8B3678-6D86-4C83-A8C4-47458FA1584F}"/>
            </a:ext>
          </a:extLst>
        </xdr:cNvPr>
        <xdr:cNvSpPr txBox="1">
          <a:spLocks noChangeArrowheads="1"/>
        </xdr:cNvSpPr>
      </xdr:nvSpPr>
      <xdr:spPr bwMode="auto">
        <a:xfrm>
          <a:off x="6236368" y="1763829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293671"/>
    <xdr:sp macro="" textlink="">
      <xdr:nvSpPr>
        <xdr:cNvPr id="2191" name="Text Box 3">
          <a:extLst>
            <a:ext uri="{FF2B5EF4-FFF2-40B4-BE49-F238E27FC236}">
              <a16:creationId xmlns:a16="http://schemas.microsoft.com/office/drawing/2014/main" id="{19C0E016-1E0C-4486-A6EB-269D8F899A58}"/>
            </a:ext>
          </a:extLst>
        </xdr:cNvPr>
        <xdr:cNvSpPr txBox="1">
          <a:spLocks noChangeArrowheads="1"/>
        </xdr:cNvSpPr>
      </xdr:nvSpPr>
      <xdr:spPr bwMode="auto">
        <a:xfrm>
          <a:off x="6236368" y="1763829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293671"/>
    <xdr:sp macro="" textlink="">
      <xdr:nvSpPr>
        <xdr:cNvPr id="2192" name="Text Box 3">
          <a:extLst>
            <a:ext uri="{FF2B5EF4-FFF2-40B4-BE49-F238E27FC236}">
              <a16:creationId xmlns:a16="http://schemas.microsoft.com/office/drawing/2014/main" id="{C0FCDD77-0DE7-4123-A277-64783AC619DC}"/>
            </a:ext>
          </a:extLst>
        </xdr:cNvPr>
        <xdr:cNvSpPr txBox="1">
          <a:spLocks noChangeArrowheads="1"/>
        </xdr:cNvSpPr>
      </xdr:nvSpPr>
      <xdr:spPr bwMode="auto">
        <a:xfrm>
          <a:off x="6236368" y="1763829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293671"/>
    <xdr:sp macro="" textlink="">
      <xdr:nvSpPr>
        <xdr:cNvPr id="2193" name="Text Box 3">
          <a:extLst>
            <a:ext uri="{FF2B5EF4-FFF2-40B4-BE49-F238E27FC236}">
              <a16:creationId xmlns:a16="http://schemas.microsoft.com/office/drawing/2014/main" id="{4DCA4A9B-A894-41D3-ADE1-DE7B4131AD55}"/>
            </a:ext>
          </a:extLst>
        </xdr:cNvPr>
        <xdr:cNvSpPr txBox="1">
          <a:spLocks noChangeArrowheads="1"/>
        </xdr:cNvSpPr>
      </xdr:nvSpPr>
      <xdr:spPr bwMode="auto">
        <a:xfrm>
          <a:off x="6236368" y="1763829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293671"/>
    <xdr:sp macro="" textlink="">
      <xdr:nvSpPr>
        <xdr:cNvPr id="2194" name="Text Box 3">
          <a:extLst>
            <a:ext uri="{FF2B5EF4-FFF2-40B4-BE49-F238E27FC236}">
              <a16:creationId xmlns:a16="http://schemas.microsoft.com/office/drawing/2014/main" id="{93322D43-B090-4116-80C6-48EB24095053}"/>
            </a:ext>
          </a:extLst>
        </xdr:cNvPr>
        <xdr:cNvSpPr txBox="1">
          <a:spLocks noChangeArrowheads="1"/>
        </xdr:cNvSpPr>
      </xdr:nvSpPr>
      <xdr:spPr bwMode="auto">
        <a:xfrm>
          <a:off x="6236368" y="1763829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293671"/>
    <xdr:sp macro="" textlink="">
      <xdr:nvSpPr>
        <xdr:cNvPr id="2195" name="Text Box 3">
          <a:extLst>
            <a:ext uri="{FF2B5EF4-FFF2-40B4-BE49-F238E27FC236}">
              <a16:creationId xmlns:a16="http://schemas.microsoft.com/office/drawing/2014/main" id="{4E337618-3E2C-4FDE-90A8-9C46F26911E1}"/>
            </a:ext>
          </a:extLst>
        </xdr:cNvPr>
        <xdr:cNvSpPr txBox="1">
          <a:spLocks noChangeArrowheads="1"/>
        </xdr:cNvSpPr>
      </xdr:nvSpPr>
      <xdr:spPr bwMode="auto">
        <a:xfrm>
          <a:off x="6236368" y="1763829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293671"/>
    <xdr:sp macro="" textlink="">
      <xdr:nvSpPr>
        <xdr:cNvPr id="2196" name="Text Box 3">
          <a:extLst>
            <a:ext uri="{FF2B5EF4-FFF2-40B4-BE49-F238E27FC236}">
              <a16:creationId xmlns:a16="http://schemas.microsoft.com/office/drawing/2014/main" id="{975862E3-07E0-4FAA-A33D-1B1CC2CD6FD8}"/>
            </a:ext>
          </a:extLst>
        </xdr:cNvPr>
        <xdr:cNvSpPr txBox="1">
          <a:spLocks noChangeArrowheads="1"/>
        </xdr:cNvSpPr>
      </xdr:nvSpPr>
      <xdr:spPr bwMode="auto">
        <a:xfrm>
          <a:off x="6236368" y="1763829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293671"/>
    <xdr:sp macro="" textlink="">
      <xdr:nvSpPr>
        <xdr:cNvPr id="2197" name="Text Box 3">
          <a:extLst>
            <a:ext uri="{FF2B5EF4-FFF2-40B4-BE49-F238E27FC236}">
              <a16:creationId xmlns:a16="http://schemas.microsoft.com/office/drawing/2014/main" id="{AA4E3D7C-F8C2-4398-9112-F7D262F9B057}"/>
            </a:ext>
          </a:extLst>
        </xdr:cNvPr>
        <xdr:cNvSpPr txBox="1">
          <a:spLocks noChangeArrowheads="1"/>
        </xdr:cNvSpPr>
      </xdr:nvSpPr>
      <xdr:spPr bwMode="auto">
        <a:xfrm>
          <a:off x="6236368" y="1763829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293671"/>
    <xdr:sp macro="" textlink="">
      <xdr:nvSpPr>
        <xdr:cNvPr id="2198" name="Text Box 3">
          <a:extLst>
            <a:ext uri="{FF2B5EF4-FFF2-40B4-BE49-F238E27FC236}">
              <a16:creationId xmlns:a16="http://schemas.microsoft.com/office/drawing/2014/main" id="{16BA9483-8449-413F-8A7F-D8A68FE19365}"/>
            </a:ext>
          </a:extLst>
        </xdr:cNvPr>
        <xdr:cNvSpPr txBox="1">
          <a:spLocks noChangeArrowheads="1"/>
        </xdr:cNvSpPr>
      </xdr:nvSpPr>
      <xdr:spPr bwMode="auto">
        <a:xfrm>
          <a:off x="6236368" y="1763829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293671"/>
    <xdr:sp macro="" textlink="">
      <xdr:nvSpPr>
        <xdr:cNvPr id="2199" name="Text Box 3">
          <a:extLst>
            <a:ext uri="{FF2B5EF4-FFF2-40B4-BE49-F238E27FC236}">
              <a16:creationId xmlns:a16="http://schemas.microsoft.com/office/drawing/2014/main" id="{F8F17607-E0A2-44EE-BA13-FBC869134459}"/>
            </a:ext>
          </a:extLst>
        </xdr:cNvPr>
        <xdr:cNvSpPr txBox="1">
          <a:spLocks noChangeArrowheads="1"/>
        </xdr:cNvSpPr>
      </xdr:nvSpPr>
      <xdr:spPr bwMode="auto">
        <a:xfrm>
          <a:off x="6236368" y="1763829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293671"/>
    <xdr:sp macro="" textlink="">
      <xdr:nvSpPr>
        <xdr:cNvPr id="2200" name="Text Box 3">
          <a:extLst>
            <a:ext uri="{FF2B5EF4-FFF2-40B4-BE49-F238E27FC236}">
              <a16:creationId xmlns:a16="http://schemas.microsoft.com/office/drawing/2014/main" id="{0ACE9F47-DB4A-47AD-B927-5AC27B0C7C28}"/>
            </a:ext>
          </a:extLst>
        </xdr:cNvPr>
        <xdr:cNvSpPr txBox="1">
          <a:spLocks noChangeArrowheads="1"/>
        </xdr:cNvSpPr>
      </xdr:nvSpPr>
      <xdr:spPr bwMode="auto">
        <a:xfrm>
          <a:off x="6236368" y="1763829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293671"/>
    <xdr:sp macro="" textlink="">
      <xdr:nvSpPr>
        <xdr:cNvPr id="2201" name="Text Box 3">
          <a:extLst>
            <a:ext uri="{FF2B5EF4-FFF2-40B4-BE49-F238E27FC236}">
              <a16:creationId xmlns:a16="http://schemas.microsoft.com/office/drawing/2014/main" id="{9FAD1ACB-78BF-4F90-9DEF-40445FC0F987}"/>
            </a:ext>
          </a:extLst>
        </xdr:cNvPr>
        <xdr:cNvSpPr txBox="1">
          <a:spLocks noChangeArrowheads="1"/>
        </xdr:cNvSpPr>
      </xdr:nvSpPr>
      <xdr:spPr bwMode="auto">
        <a:xfrm>
          <a:off x="6236368" y="1763829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293671"/>
    <xdr:sp macro="" textlink="">
      <xdr:nvSpPr>
        <xdr:cNvPr id="2202" name="Text Box 3">
          <a:extLst>
            <a:ext uri="{FF2B5EF4-FFF2-40B4-BE49-F238E27FC236}">
              <a16:creationId xmlns:a16="http://schemas.microsoft.com/office/drawing/2014/main" id="{9A6ED9FE-7132-42F9-B0E1-27440A13DD3D}"/>
            </a:ext>
          </a:extLst>
        </xdr:cNvPr>
        <xdr:cNvSpPr txBox="1">
          <a:spLocks noChangeArrowheads="1"/>
        </xdr:cNvSpPr>
      </xdr:nvSpPr>
      <xdr:spPr bwMode="auto">
        <a:xfrm>
          <a:off x="6236368" y="1763829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293671"/>
    <xdr:sp macro="" textlink="">
      <xdr:nvSpPr>
        <xdr:cNvPr id="2203" name="Text Box 3">
          <a:extLst>
            <a:ext uri="{FF2B5EF4-FFF2-40B4-BE49-F238E27FC236}">
              <a16:creationId xmlns:a16="http://schemas.microsoft.com/office/drawing/2014/main" id="{9D393DC7-AD25-4E07-8324-3A70D29AA9AF}"/>
            </a:ext>
          </a:extLst>
        </xdr:cNvPr>
        <xdr:cNvSpPr txBox="1">
          <a:spLocks noChangeArrowheads="1"/>
        </xdr:cNvSpPr>
      </xdr:nvSpPr>
      <xdr:spPr bwMode="auto">
        <a:xfrm>
          <a:off x="6236368" y="1763829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293671"/>
    <xdr:sp macro="" textlink="">
      <xdr:nvSpPr>
        <xdr:cNvPr id="2204" name="Text Box 3">
          <a:extLst>
            <a:ext uri="{FF2B5EF4-FFF2-40B4-BE49-F238E27FC236}">
              <a16:creationId xmlns:a16="http://schemas.microsoft.com/office/drawing/2014/main" id="{CBC2EB45-54BB-475C-BCD1-644C1CB30377}"/>
            </a:ext>
          </a:extLst>
        </xdr:cNvPr>
        <xdr:cNvSpPr txBox="1">
          <a:spLocks noChangeArrowheads="1"/>
        </xdr:cNvSpPr>
      </xdr:nvSpPr>
      <xdr:spPr bwMode="auto">
        <a:xfrm>
          <a:off x="6236368" y="1763829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293671"/>
    <xdr:sp macro="" textlink="">
      <xdr:nvSpPr>
        <xdr:cNvPr id="2205" name="Text Box 3">
          <a:extLst>
            <a:ext uri="{FF2B5EF4-FFF2-40B4-BE49-F238E27FC236}">
              <a16:creationId xmlns:a16="http://schemas.microsoft.com/office/drawing/2014/main" id="{32723A6F-1C09-4628-95C8-2CF513EF1A6C}"/>
            </a:ext>
          </a:extLst>
        </xdr:cNvPr>
        <xdr:cNvSpPr txBox="1">
          <a:spLocks noChangeArrowheads="1"/>
        </xdr:cNvSpPr>
      </xdr:nvSpPr>
      <xdr:spPr bwMode="auto">
        <a:xfrm>
          <a:off x="6236368" y="1763829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293671"/>
    <xdr:sp macro="" textlink="">
      <xdr:nvSpPr>
        <xdr:cNvPr id="2206" name="Text Box 3">
          <a:extLst>
            <a:ext uri="{FF2B5EF4-FFF2-40B4-BE49-F238E27FC236}">
              <a16:creationId xmlns:a16="http://schemas.microsoft.com/office/drawing/2014/main" id="{3D7CF2D3-0610-4700-B427-6857DE9AC73F}"/>
            </a:ext>
          </a:extLst>
        </xdr:cNvPr>
        <xdr:cNvSpPr txBox="1">
          <a:spLocks noChangeArrowheads="1"/>
        </xdr:cNvSpPr>
      </xdr:nvSpPr>
      <xdr:spPr bwMode="auto">
        <a:xfrm>
          <a:off x="6236368" y="1763829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293671"/>
    <xdr:sp macro="" textlink="">
      <xdr:nvSpPr>
        <xdr:cNvPr id="2207" name="Text Box 3">
          <a:extLst>
            <a:ext uri="{FF2B5EF4-FFF2-40B4-BE49-F238E27FC236}">
              <a16:creationId xmlns:a16="http://schemas.microsoft.com/office/drawing/2014/main" id="{2604C5A1-F889-43F3-A3E7-0CCC06A858D2}"/>
            </a:ext>
          </a:extLst>
        </xdr:cNvPr>
        <xdr:cNvSpPr txBox="1">
          <a:spLocks noChangeArrowheads="1"/>
        </xdr:cNvSpPr>
      </xdr:nvSpPr>
      <xdr:spPr bwMode="auto">
        <a:xfrm>
          <a:off x="6236368" y="1763829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293671"/>
    <xdr:sp macro="" textlink="">
      <xdr:nvSpPr>
        <xdr:cNvPr id="2208" name="Text Box 3">
          <a:extLst>
            <a:ext uri="{FF2B5EF4-FFF2-40B4-BE49-F238E27FC236}">
              <a16:creationId xmlns:a16="http://schemas.microsoft.com/office/drawing/2014/main" id="{0E25C04D-E087-4C1A-91B2-CDF34E24BCD8}"/>
            </a:ext>
          </a:extLst>
        </xdr:cNvPr>
        <xdr:cNvSpPr txBox="1">
          <a:spLocks noChangeArrowheads="1"/>
        </xdr:cNvSpPr>
      </xdr:nvSpPr>
      <xdr:spPr bwMode="auto">
        <a:xfrm>
          <a:off x="6236368" y="1763829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293671"/>
    <xdr:sp macro="" textlink="">
      <xdr:nvSpPr>
        <xdr:cNvPr id="2209" name="Text Box 3">
          <a:extLst>
            <a:ext uri="{FF2B5EF4-FFF2-40B4-BE49-F238E27FC236}">
              <a16:creationId xmlns:a16="http://schemas.microsoft.com/office/drawing/2014/main" id="{E251759B-D31B-474E-990F-8166E5EC0C05}"/>
            </a:ext>
          </a:extLst>
        </xdr:cNvPr>
        <xdr:cNvSpPr txBox="1">
          <a:spLocks noChangeArrowheads="1"/>
        </xdr:cNvSpPr>
      </xdr:nvSpPr>
      <xdr:spPr bwMode="auto">
        <a:xfrm>
          <a:off x="6236368" y="1763829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293671"/>
    <xdr:sp macro="" textlink="">
      <xdr:nvSpPr>
        <xdr:cNvPr id="2210" name="Text Box 3">
          <a:extLst>
            <a:ext uri="{FF2B5EF4-FFF2-40B4-BE49-F238E27FC236}">
              <a16:creationId xmlns:a16="http://schemas.microsoft.com/office/drawing/2014/main" id="{FA09545E-204C-4F7D-9A93-743DD4A15C00}"/>
            </a:ext>
          </a:extLst>
        </xdr:cNvPr>
        <xdr:cNvSpPr txBox="1">
          <a:spLocks noChangeArrowheads="1"/>
        </xdr:cNvSpPr>
      </xdr:nvSpPr>
      <xdr:spPr bwMode="auto">
        <a:xfrm>
          <a:off x="6236368" y="1763829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293671"/>
    <xdr:sp macro="" textlink="">
      <xdr:nvSpPr>
        <xdr:cNvPr id="2211" name="Text Box 3">
          <a:extLst>
            <a:ext uri="{FF2B5EF4-FFF2-40B4-BE49-F238E27FC236}">
              <a16:creationId xmlns:a16="http://schemas.microsoft.com/office/drawing/2014/main" id="{06FF9893-4A63-47BC-853D-1105D3C889E5}"/>
            </a:ext>
          </a:extLst>
        </xdr:cNvPr>
        <xdr:cNvSpPr txBox="1">
          <a:spLocks noChangeArrowheads="1"/>
        </xdr:cNvSpPr>
      </xdr:nvSpPr>
      <xdr:spPr bwMode="auto">
        <a:xfrm>
          <a:off x="6236368" y="1763829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293671"/>
    <xdr:sp macro="" textlink="">
      <xdr:nvSpPr>
        <xdr:cNvPr id="2212" name="Text Box 3">
          <a:extLst>
            <a:ext uri="{FF2B5EF4-FFF2-40B4-BE49-F238E27FC236}">
              <a16:creationId xmlns:a16="http://schemas.microsoft.com/office/drawing/2014/main" id="{98754F9F-2DA4-4568-AAEC-E88C66898FE6}"/>
            </a:ext>
          </a:extLst>
        </xdr:cNvPr>
        <xdr:cNvSpPr txBox="1">
          <a:spLocks noChangeArrowheads="1"/>
        </xdr:cNvSpPr>
      </xdr:nvSpPr>
      <xdr:spPr bwMode="auto">
        <a:xfrm>
          <a:off x="6236368" y="1763829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293671"/>
    <xdr:sp macro="" textlink="">
      <xdr:nvSpPr>
        <xdr:cNvPr id="2213" name="Text Box 3">
          <a:extLst>
            <a:ext uri="{FF2B5EF4-FFF2-40B4-BE49-F238E27FC236}">
              <a16:creationId xmlns:a16="http://schemas.microsoft.com/office/drawing/2014/main" id="{E52ADF85-F005-48FF-848A-3CFAB9B1DBA2}"/>
            </a:ext>
          </a:extLst>
        </xdr:cNvPr>
        <xdr:cNvSpPr txBox="1">
          <a:spLocks noChangeArrowheads="1"/>
        </xdr:cNvSpPr>
      </xdr:nvSpPr>
      <xdr:spPr bwMode="auto">
        <a:xfrm>
          <a:off x="6236368" y="1763829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293671"/>
    <xdr:sp macro="" textlink="">
      <xdr:nvSpPr>
        <xdr:cNvPr id="2214" name="Text Box 3">
          <a:extLst>
            <a:ext uri="{FF2B5EF4-FFF2-40B4-BE49-F238E27FC236}">
              <a16:creationId xmlns:a16="http://schemas.microsoft.com/office/drawing/2014/main" id="{33DF02AB-FE61-43CA-BA91-B7CD7D32E83F}"/>
            </a:ext>
          </a:extLst>
        </xdr:cNvPr>
        <xdr:cNvSpPr txBox="1">
          <a:spLocks noChangeArrowheads="1"/>
        </xdr:cNvSpPr>
      </xdr:nvSpPr>
      <xdr:spPr bwMode="auto">
        <a:xfrm>
          <a:off x="6236368" y="1763829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293671"/>
    <xdr:sp macro="" textlink="">
      <xdr:nvSpPr>
        <xdr:cNvPr id="2215" name="Text Box 3">
          <a:extLst>
            <a:ext uri="{FF2B5EF4-FFF2-40B4-BE49-F238E27FC236}">
              <a16:creationId xmlns:a16="http://schemas.microsoft.com/office/drawing/2014/main" id="{1F23C86F-7973-4CFE-A570-0E5E635B4CFC}"/>
            </a:ext>
          </a:extLst>
        </xdr:cNvPr>
        <xdr:cNvSpPr txBox="1">
          <a:spLocks noChangeArrowheads="1"/>
        </xdr:cNvSpPr>
      </xdr:nvSpPr>
      <xdr:spPr bwMode="auto">
        <a:xfrm>
          <a:off x="6236368" y="1763829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293671"/>
    <xdr:sp macro="" textlink="">
      <xdr:nvSpPr>
        <xdr:cNvPr id="2216" name="Text Box 3">
          <a:extLst>
            <a:ext uri="{FF2B5EF4-FFF2-40B4-BE49-F238E27FC236}">
              <a16:creationId xmlns:a16="http://schemas.microsoft.com/office/drawing/2014/main" id="{5B5547BA-A677-44A1-8B99-C86E005EF066}"/>
            </a:ext>
          </a:extLst>
        </xdr:cNvPr>
        <xdr:cNvSpPr txBox="1">
          <a:spLocks noChangeArrowheads="1"/>
        </xdr:cNvSpPr>
      </xdr:nvSpPr>
      <xdr:spPr bwMode="auto">
        <a:xfrm>
          <a:off x="6236368" y="1763829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293671"/>
    <xdr:sp macro="" textlink="">
      <xdr:nvSpPr>
        <xdr:cNvPr id="2217" name="Text Box 3">
          <a:extLst>
            <a:ext uri="{FF2B5EF4-FFF2-40B4-BE49-F238E27FC236}">
              <a16:creationId xmlns:a16="http://schemas.microsoft.com/office/drawing/2014/main" id="{1F50C2FE-80F2-455E-BB95-C9721556F3C9}"/>
            </a:ext>
          </a:extLst>
        </xdr:cNvPr>
        <xdr:cNvSpPr txBox="1">
          <a:spLocks noChangeArrowheads="1"/>
        </xdr:cNvSpPr>
      </xdr:nvSpPr>
      <xdr:spPr bwMode="auto">
        <a:xfrm>
          <a:off x="6236368" y="1763829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293671"/>
    <xdr:sp macro="" textlink="">
      <xdr:nvSpPr>
        <xdr:cNvPr id="2218" name="Text Box 3">
          <a:extLst>
            <a:ext uri="{FF2B5EF4-FFF2-40B4-BE49-F238E27FC236}">
              <a16:creationId xmlns:a16="http://schemas.microsoft.com/office/drawing/2014/main" id="{A9B45740-B41B-45E3-8BA8-EE3AC603FF16}"/>
            </a:ext>
          </a:extLst>
        </xdr:cNvPr>
        <xdr:cNvSpPr txBox="1">
          <a:spLocks noChangeArrowheads="1"/>
        </xdr:cNvSpPr>
      </xdr:nvSpPr>
      <xdr:spPr bwMode="auto">
        <a:xfrm>
          <a:off x="6236368" y="1763829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293671"/>
    <xdr:sp macro="" textlink="">
      <xdr:nvSpPr>
        <xdr:cNvPr id="2219" name="Text Box 3">
          <a:extLst>
            <a:ext uri="{FF2B5EF4-FFF2-40B4-BE49-F238E27FC236}">
              <a16:creationId xmlns:a16="http://schemas.microsoft.com/office/drawing/2014/main" id="{EC456CE1-251E-4F25-99DD-896D79158C10}"/>
            </a:ext>
          </a:extLst>
        </xdr:cNvPr>
        <xdr:cNvSpPr txBox="1">
          <a:spLocks noChangeArrowheads="1"/>
        </xdr:cNvSpPr>
      </xdr:nvSpPr>
      <xdr:spPr bwMode="auto">
        <a:xfrm>
          <a:off x="6236368" y="1763829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293671"/>
    <xdr:sp macro="" textlink="">
      <xdr:nvSpPr>
        <xdr:cNvPr id="2220" name="Text Box 3">
          <a:extLst>
            <a:ext uri="{FF2B5EF4-FFF2-40B4-BE49-F238E27FC236}">
              <a16:creationId xmlns:a16="http://schemas.microsoft.com/office/drawing/2014/main" id="{9E37CD53-769A-43C8-8AEB-4DC0E682FBE0}"/>
            </a:ext>
          </a:extLst>
        </xdr:cNvPr>
        <xdr:cNvSpPr txBox="1">
          <a:spLocks noChangeArrowheads="1"/>
        </xdr:cNvSpPr>
      </xdr:nvSpPr>
      <xdr:spPr bwMode="auto">
        <a:xfrm>
          <a:off x="6236368" y="1763829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293671"/>
    <xdr:sp macro="" textlink="">
      <xdr:nvSpPr>
        <xdr:cNvPr id="2224" name="Text Box 3">
          <a:extLst>
            <a:ext uri="{FF2B5EF4-FFF2-40B4-BE49-F238E27FC236}">
              <a16:creationId xmlns:a16="http://schemas.microsoft.com/office/drawing/2014/main" id="{80521F25-E00C-4EEC-8344-05ED1BA249D6}"/>
            </a:ext>
          </a:extLst>
        </xdr:cNvPr>
        <xdr:cNvSpPr txBox="1">
          <a:spLocks noChangeArrowheads="1"/>
        </xdr:cNvSpPr>
      </xdr:nvSpPr>
      <xdr:spPr bwMode="auto">
        <a:xfrm>
          <a:off x="6236368" y="1766536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293671"/>
    <xdr:sp macro="" textlink="">
      <xdr:nvSpPr>
        <xdr:cNvPr id="2225" name="Text Box 3">
          <a:extLst>
            <a:ext uri="{FF2B5EF4-FFF2-40B4-BE49-F238E27FC236}">
              <a16:creationId xmlns:a16="http://schemas.microsoft.com/office/drawing/2014/main" id="{71DA4243-994D-4275-A02C-A09A79040770}"/>
            </a:ext>
          </a:extLst>
        </xdr:cNvPr>
        <xdr:cNvSpPr txBox="1">
          <a:spLocks noChangeArrowheads="1"/>
        </xdr:cNvSpPr>
      </xdr:nvSpPr>
      <xdr:spPr bwMode="auto">
        <a:xfrm>
          <a:off x="6236368" y="1766536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293671"/>
    <xdr:sp macro="" textlink="">
      <xdr:nvSpPr>
        <xdr:cNvPr id="2226" name="Text Box 3">
          <a:extLst>
            <a:ext uri="{FF2B5EF4-FFF2-40B4-BE49-F238E27FC236}">
              <a16:creationId xmlns:a16="http://schemas.microsoft.com/office/drawing/2014/main" id="{6CDE33A6-7158-4DB0-AE04-539A5D6EC06D}"/>
            </a:ext>
          </a:extLst>
        </xdr:cNvPr>
        <xdr:cNvSpPr txBox="1">
          <a:spLocks noChangeArrowheads="1"/>
        </xdr:cNvSpPr>
      </xdr:nvSpPr>
      <xdr:spPr bwMode="auto">
        <a:xfrm>
          <a:off x="6236368" y="1766536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293671"/>
    <xdr:sp macro="" textlink="">
      <xdr:nvSpPr>
        <xdr:cNvPr id="2227" name="Text Box 3">
          <a:extLst>
            <a:ext uri="{FF2B5EF4-FFF2-40B4-BE49-F238E27FC236}">
              <a16:creationId xmlns:a16="http://schemas.microsoft.com/office/drawing/2014/main" id="{03715651-519E-4A67-ADBF-CE175F2443C5}"/>
            </a:ext>
          </a:extLst>
        </xdr:cNvPr>
        <xdr:cNvSpPr txBox="1">
          <a:spLocks noChangeArrowheads="1"/>
        </xdr:cNvSpPr>
      </xdr:nvSpPr>
      <xdr:spPr bwMode="auto">
        <a:xfrm>
          <a:off x="6236368" y="1766536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293671"/>
    <xdr:sp macro="" textlink="">
      <xdr:nvSpPr>
        <xdr:cNvPr id="2228" name="Text Box 3">
          <a:extLst>
            <a:ext uri="{FF2B5EF4-FFF2-40B4-BE49-F238E27FC236}">
              <a16:creationId xmlns:a16="http://schemas.microsoft.com/office/drawing/2014/main" id="{28F2A09E-40FA-4F06-BFE3-B42E042833F8}"/>
            </a:ext>
          </a:extLst>
        </xdr:cNvPr>
        <xdr:cNvSpPr txBox="1">
          <a:spLocks noChangeArrowheads="1"/>
        </xdr:cNvSpPr>
      </xdr:nvSpPr>
      <xdr:spPr bwMode="auto">
        <a:xfrm>
          <a:off x="6236368" y="1766536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293671"/>
    <xdr:sp macro="" textlink="">
      <xdr:nvSpPr>
        <xdr:cNvPr id="2229" name="Text Box 3">
          <a:extLst>
            <a:ext uri="{FF2B5EF4-FFF2-40B4-BE49-F238E27FC236}">
              <a16:creationId xmlns:a16="http://schemas.microsoft.com/office/drawing/2014/main" id="{0670B669-CE03-4F2B-AAD7-18499C01DCA1}"/>
            </a:ext>
          </a:extLst>
        </xdr:cNvPr>
        <xdr:cNvSpPr txBox="1">
          <a:spLocks noChangeArrowheads="1"/>
        </xdr:cNvSpPr>
      </xdr:nvSpPr>
      <xdr:spPr bwMode="auto">
        <a:xfrm>
          <a:off x="6236368" y="1766536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293671"/>
    <xdr:sp macro="" textlink="">
      <xdr:nvSpPr>
        <xdr:cNvPr id="2230" name="Text Box 3">
          <a:extLst>
            <a:ext uri="{FF2B5EF4-FFF2-40B4-BE49-F238E27FC236}">
              <a16:creationId xmlns:a16="http://schemas.microsoft.com/office/drawing/2014/main" id="{431DF726-7260-4DFF-9959-8DB94D3E1900}"/>
            </a:ext>
          </a:extLst>
        </xdr:cNvPr>
        <xdr:cNvSpPr txBox="1">
          <a:spLocks noChangeArrowheads="1"/>
        </xdr:cNvSpPr>
      </xdr:nvSpPr>
      <xdr:spPr bwMode="auto">
        <a:xfrm>
          <a:off x="6236368" y="1766536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293671"/>
    <xdr:sp macro="" textlink="">
      <xdr:nvSpPr>
        <xdr:cNvPr id="2231" name="Text Box 3">
          <a:extLst>
            <a:ext uri="{FF2B5EF4-FFF2-40B4-BE49-F238E27FC236}">
              <a16:creationId xmlns:a16="http://schemas.microsoft.com/office/drawing/2014/main" id="{130843DB-090E-4A4A-9504-2DDC81A146B3}"/>
            </a:ext>
          </a:extLst>
        </xdr:cNvPr>
        <xdr:cNvSpPr txBox="1">
          <a:spLocks noChangeArrowheads="1"/>
        </xdr:cNvSpPr>
      </xdr:nvSpPr>
      <xdr:spPr bwMode="auto">
        <a:xfrm>
          <a:off x="6236368" y="1766536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293671"/>
    <xdr:sp macro="" textlink="">
      <xdr:nvSpPr>
        <xdr:cNvPr id="2232" name="Text Box 3">
          <a:extLst>
            <a:ext uri="{FF2B5EF4-FFF2-40B4-BE49-F238E27FC236}">
              <a16:creationId xmlns:a16="http://schemas.microsoft.com/office/drawing/2014/main" id="{10247B92-59F4-4E18-8CC8-0DAF732DDDBF}"/>
            </a:ext>
          </a:extLst>
        </xdr:cNvPr>
        <xdr:cNvSpPr txBox="1">
          <a:spLocks noChangeArrowheads="1"/>
        </xdr:cNvSpPr>
      </xdr:nvSpPr>
      <xdr:spPr bwMode="auto">
        <a:xfrm>
          <a:off x="6236368" y="1766536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293671"/>
    <xdr:sp macro="" textlink="">
      <xdr:nvSpPr>
        <xdr:cNvPr id="2233" name="Text Box 3">
          <a:extLst>
            <a:ext uri="{FF2B5EF4-FFF2-40B4-BE49-F238E27FC236}">
              <a16:creationId xmlns:a16="http://schemas.microsoft.com/office/drawing/2014/main" id="{9E3988D8-8481-4C4F-9962-C8ECEE9147DE}"/>
            </a:ext>
          </a:extLst>
        </xdr:cNvPr>
        <xdr:cNvSpPr txBox="1">
          <a:spLocks noChangeArrowheads="1"/>
        </xdr:cNvSpPr>
      </xdr:nvSpPr>
      <xdr:spPr bwMode="auto">
        <a:xfrm>
          <a:off x="6236368" y="1766536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293671"/>
    <xdr:sp macro="" textlink="">
      <xdr:nvSpPr>
        <xdr:cNvPr id="2234" name="Text Box 3">
          <a:extLst>
            <a:ext uri="{FF2B5EF4-FFF2-40B4-BE49-F238E27FC236}">
              <a16:creationId xmlns:a16="http://schemas.microsoft.com/office/drawing/2014/main" id="{97577129-52C8-40C8-9C17-4B68A07162A5}"/>
            </a:ext>
          </a:extLst>
        </xdr:cNvPr>
        <xdr:cNvSpPr txBox="1">
          <a:spLocks noChangeArrowheads="1"/>
        </xdr:cNvSpPr>
      </xdr:nvSpPr>
      <xdr:spPr bwMode="auto">
        <a:xfrm>
          <a:off x="6236368" y="1766536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293671"/>
    <xdr:sp macro="" textlink="">
      <xdr:nvSpPr>
        <xdr:cNvPr id="2235" name="Text Box 3">
          <a:extLst>
            <a:ext uri="{FF2B5EF4-FFF2-40B4-BE49-F238E27FC236}">
              <a16:creationId xmlns:a16="http://schemas.microsoft.com/office/drawing/2014/main" id="{868D5D7B-83E0-46C9-AF3C-F6AFB55B918A}"/>
            </a:ext>
          </a:extLst>
        </xdr:cNvPr>
        <xdr:cNvSpPr txBox="1">
          <a:spLocks noChangeArrowheads="1"/>
        </xdr:cNvSpPr>
      </xdr:nvSpPr>
      <xdr:spPr bwMode="auto">
        <a:xfrm>
          <a:off x="6236368" y="1766536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293671"/>
    <xdr:sp macro="" textlink="">
      <xdr:nvSpPr>
        <xdr:cNvPr id="2236" name="Text Box 3">
          <a:extLst>
            <a:ext uri="{FF2B5EF4-FFF2-40B4-BE49-F238E27FC236}">
              <a16:creationId xmlns:a16="http://schemas.microsoft.com/office/drawing/2014/main" id="{EE0727D3-4742-4A9D-BF6A-BE1C96857F32}"/>
            </a:ext>
          </a:extLst>
        </xdr:cNvPr>
        <xdr:cNvSpPr txBox="1">
          <a:spLocks noChangeArrowheads="1"/>
        </xdr:cNvSpPr>
      </xdr:nvSpPr>
      <xdr:spPr bwMode="auto">
        <a:xfrm>
          <a:off x="6236368" y="1766536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293671"/>
    <xdr:sp macro="" textlink="">
      <xdr:nvSpPr>
        <xdr:cNvPr id="2237" name="Text Box 3">
          <a:extLst>
            <a:ext uri="{FF2B5EF4-FFF2-40B4-BE49-F238E27FC236}">
              <a16:creationId xmlns:a16="http://schemas.microsoft.com/office/drawing/2014/main" id="{BB1D0B4B-E3E3-4131-9AE8-21F3CCB4FA5D}"/>
            </a:ext>
          </a:extLst>
        </xdr:cNvPr>
        <xdr:cNvSpPr txBox="1">
          <a:spLocks noChangeArrowheads="1"/>
        </xdr:cNvSpPr>
      </xdr:nvSpPr>
      <xdr:spPr bwMode="auto">
        <a:xfrm>
          <a:off x="6236368" y="1766536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293671"/>
    <xdr:sp macro="" textlink="">
      <xdr:nvSpPr>
        <xdr:cNvPr id="2238" name="Text Box 3">
          <a:extLst>
            <a:ext uri="{FF2B5EF4-FFF2-40B4-BE49-F238E27FC236}">
              <a16:creationId xmlns:a16="http://schemas.microsoft.com/office/drawing/2014/main" id="{5EEFB082-EF85-4F80-99E6-5ACA460D24E7}"/>
            </a:ext>
          </a:extLst>
        </xdr:cNvPr>
        <xdr:cNvSpPr txBox="1">
          <a:spLocks noChangeArrowheads="1"/>
        </xdr:cNvSpPr>
      </xdr:nvSpPr>
      <xdr:spPr bwMode="auto">
        <a:xfrm>
          <a:off x="6236368" y="1766536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293671"/>
    <xdr:sp macro="" textlink="">
      <xdr:nvSpPr>
        <xdr:cNvPr id="2239" name="Text Box 3">
          <a:extLst>
            <a:ext uri="{FF2B5EF4-FFF2-40B4-BE49-F238E27FC236}">
              <a16:creationId xmlns:a16="http://schemas.microsoft.com/office/drawing/2014/main" id="{9DADCC0E-EE4C-4D9A-B1C3-55523D9D2BD9}"/>
            </a:ext>
          </a:extLst>
        </xdr:cNvPr>
        <xdr:cNvSpPr txBox="1">
          <a:spLocks noChangeArrowheads="1"/>
        </xdr:cNvSpPr>
      </xdr:nvSpPr>
      <xdr:spPr bwMode="auto">
        <a:xfrm>
          <a:off x="6236368" y="1766536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293671"/>
    <xdr:sp macro="" textlink="">
      <xdr:nvSpPr>
        <xdr:cNvPr id="2240" name="Text Box 3">
          <a:extLst>
            <a:ext uri="{FF2B5EF4-FFF2-40B4-BE49-F238E27FC236}">
              <a16:creationId xmlns:a16="http://schemas.microsoft.com/office/drawing/2014/main" id="{DC1BA2B3-7AD1-434D-9DAB-4622E8972A5A}"/>
            </a:ext>
          </a:extLst>
        </xdr:cNvPr>
        <xdr:cNvSpPr txBox="1">
          <a:spLocks noChangeArrowheads="1"/>
        </xdr:cNvSpPr>
      </xdr:nvSpPr>
      <xdr:spPr bwMode="auto">
        <a:xfrm>
          <a:off x="6236368" y="1766536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293671"/>
    <xdr:sp macro="" textlink="">
      <xdr:nvSpPr>
        <xdr:cNvPr id="2241" name="Text Box 3">
          <a:extLst>
            <a:ext uri="{FF2B5EF4-FFF2-40B4-BE49-F238E27FC236}">
              <a16:creationId xmlns:a16="http://schemas.microsoft.com/office/drawing/2014/main" id="{43B62561-8EF5-4A51-9F61-AFB42EA6B6D3}"/>
            </a:ext>
          </a:extLst>
        </xdr:cNvPr>
        <xdr:cNvSpPr txBox="1">
          <a:spLocks noChangeArrowheads="1"/>
        </xdr:cNvSpPr>
      </xdr:nvSpPr>
      <xdr:spPr bwMode="auto">
        <a:xfrm>
          <a:off x="6236368" y="1766536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293671"/>
    <xdr:sp macro="" textlink="">
      <xdr:nvSpPr>
        <xdr:cNvPr id="2242" name="Text Box 3">
          <a:extLst>
            <a:ext uri="{FF2B5EF4-FFF2-40B4-BE49-F238E27FC236}">
              <a16:creationId xmlns:a16="http://schemas.microsoft.com/office/drawing/2014/main" id="{75533450-21F4-43DA-8FC1-D27C55E78C09}"/>
            </a:ext>
          </a:extLst>
        </xdr:cNvPr>
        <xdr:cNvSpPr txBox="1">
          <a:spLocks noChangeArrowheads="1"/>
        </xdr:cNvSpPr>
      </xdr:nvSpPr>
      <xdr:spPr bwMode="auto">
        <a:xfrm>
          <a:off x="6236368" y="1766536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293671"/>
    <xdr:sp macro="" textlink="">
      <xdr:nvSpPr>
        <xdr:cNvPr id="2243" name="Text Box 3">
          <a:extLst>
            <a:ext uri="{FF2B5EF4-FFF2-40B4-BE49-F238E27FC236}">
              <a16:creationId xmlns:a16="http://schemas.microsoft.com/office/drawing/2014/main" id="{3ECEAE47-0274-483B-9BA6-07E31325518F}"/>
            </a:ext>
          </a:extLst>
        </xdr:cNvPr>
        <xdr:cNvSpPr txBox="1">
          <a:spLocks noChangeArrowheads="1"/>
        </xdr:cNvSpPr>
      </xdr:nvSpPr>
      <xdr:spPr bwMode="auto">
        <a:xfrm>
          <a:off x="6236368" y="1766536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293671"/>
    <xdr:sp macro="" textlink="">
      <xdr:nvSpPr>
        <xdr:cNvPr id="2244" name="Text Box 3">
          <a:extLst>
            <a:ext uri="{FF2B5EF4-FFF2-40B4-BE49-F238E27FC236}">
              <a16:creationId xmlns:a16="http://schemas.microsoft.com/office/drawing/2014/main" id="{9C0BAD87-561D-4DC9-B94A-1A176E95AF5B}"/>
            </a:ext>
          </a:extLst>
        </xdr:cNvPr>
        <xdr:cNvSpPr txBox="1">
          <a:spLocks noChangeArrowheads="1"/>
        </xdr:cNvSpPr>
      </xdr:nvSpPr>
      <xdr:spPr bwMode="auto">
        <a:xfrm>
          <a:off x="6236368" y="1766536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293671"/>
    <xdr:sp macro="" textlink="">
      <xdr:nvSpPr>
        <xdr:cNvPr id="2245" name="Text Box 3">
          <a:extLst>
            <a:ext uri="{FF2B5EF4-FFF2-40B4-BE49-F238E27FC236}">
              <a16:creationId xmlns:a16="http://schemas.microsoft.com/office/drawing/2014/main" id="{43A25984-4165-4D3A-810C-E37CD635451E}"/>
            </a:ext>
          </a:extLst>
        </xdr:cNvPr>
        <xdr:cNvSpPr txBox="1">
          <a:spLocks noChangeArrowheads="1"/>
        </xdr:cNvSpPr>
      </xdr:nvSpPr>
      <xdr:spPr bwMode="auto">
        <a:xfrm>
          <a:off x="6236368" y="1766536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293671"/>
    <xdr:sp macro="" textlink="">
      <xdr:nvSpPr>
        <xdr:cNvPr id="2246" name="Text Box 3">
          <a:extLst>
            <a:ext uri="{FF2B5EF4-FFF2-40B4-BE49-F238E27FC236}">
              <a16:creationId xmlns:a16="http://schemas.microsoft.com/office/drawing/2014/main" id="{4D372D3F-C1EE-4166-98DA-A256A2807C81}"/>
            </a:ext>
          </a:extLst>
        </xdr:cNvPr>
        <xdr:cNvSpPr txBox="1">
          <a:spLocks noChangeArrowheads="1"/>
        </xdr:cNvSpPr>
      </xdr:nvSpPr>
      <xdr:spPr bwMode="auto">
        <a:xfrm>
          <a:off x="6236368" y="1766536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293671"/>
    <xdr:sp macro="" textlink="">
      <xdr:nvSpPr>
        <xdr:cNvPr id="2247" name="Text Box 3">
          <a:extLst>
            <a:ext uri="{FF2B5EF4-FFF2-40B4-BE49-F238E27FC236}">
              <a16:creationId xmlns:a16="http://schemas.microsoft.com/office/drawing/2014/main" id="{33BDA3A3-6448-4C8F-A87B-9AD0B59C34DA}"/>
            </a:ext>
          </a:extLst>
        </xdr:cNvPr>
        <xdr:cNvSpPr txBox="1">
          <a:spLocks noChangeArrowheads="1"/>
        </xdr:cNvSpPr>
      </xdr:nvSpPr>
      <xdr:spPr bwMode="auto">
        <a:xfrm>
          <a:off x="6236368" y="1766536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293671"/>
    <xdr:sp macro="" textlink="">
      <xdr:nvSpPr>
        <xdr:cNvPr id="2248" name="Text Box 3">
          <a:extLst>
            <a:ext uri="{FF2B5EF4-FFF2-40B4-BE49-F238E27FC236}">
              <a16:creationId xmlns:a16="http://schemas.microsoft.com/office/drawing/2014/main" id="{2DDE88EB-867F-4A89-8763-BCE4AE7B0526}"/>
            </a:ext>
          </a:extLst>
        </xdr:cNvPr>
        <xdr:cNvSpPr txBox="1">
          <a:spLocks noChangeArrowheads="1"/>
        </xdr:cNvSpPr>
      </xdr:nvSpPr>
      <xdr:spPr bwMode="auto">
        <a:xfrm>
          <a:off x="6236368" y="1766536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293671"/>
    <xdr:sp macro="" textlink="">
      <xdr:nvSpPr>
        <xdr:cNvPr id="2249" name="Text Box 3">
          <a:extLst>
            <a:ext uri="{FF2B5EF4-FFF2-40B4-BE49-F238E27FC236}">
              <a16:creationId xmlns:a16="http://schemas.microsoft.com/office/drawing/2014/main" id="{50B50841-4145-4C29-9F1F-6C24A325A1D5}"/>
            </a:ext>
          </a:extLst>
        </xdr:cNvPr>
        <xdr:cNvSpPr txBox="1">
          <a:spLocks noChangeArrowheads="1"/>
        </xdr:cNvSpPr>
      </xdr:nvSpPr>
      <xdr:spPr bwMode="auto">
        <a:xfrm>
          <a:off x="6236368" y="1766536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293671"/>
    <xdr:sp macro="" textlink="">
      <xdr:nvSpPr>
        <xdr:cNvPr id="2250" name="Text Box 3">
          <a:extLst>
            <a:ext uri="{FF2B5EF4-FFF2-40B4-BE49-F238E27FC236}">
              <a16:creationId xmlns:a16="http://schemas.microsoft.com/office/drawing/2014/main" id="{578D5D41-4EA8-4A3C-974E-73BD2AD87FC9}"/>
            </a:ext>
          </a:extLst>
        </xdr:cNvPr>
        <xdr:cNvSpPr txBox="1">
          <a:spLocks noChangeArrowheads="1"/>
        </xdr:cNvSpPr>
      </xdr:nvSpPr>
      <xdr:spPr bwMode="auto">
        <a:xfrm>
          <a:off x="6236368" y="1766536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293671"/>
    <xdr:sp macro="" textlink="">
      <xdr:nvSpPr>
        <xdr:cNvPr id="2251" name="Text Box 3">
          <a:extLst>
            <a:ext uri="{FF2B5EF4-FFF2-40B4-BE49-F238E27FC236}">
              <a16:creationId xmlns:a16="http://schemas.microsoft.com/office/drawing/2014/main" id="{1B94E641-EA73-4A0E-977D-8C83C2FDF824}"/>
            </a:ext>
          </a:extLst>
        </xdr:cNvPr>
        <xdr:cNvSpPr txBox="1">
          <a:spLocks noChangeArrowheads="1"/>
        </xdr:cNvSpPr>
      </xdr:nvSpPr>
      <xdr:spPr bwMode="auto">
        <a:xfrm>
          <a:off x="6236368" y="1766536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293671"/>
    <xdr:sp macro="" textlink="">
      <xdr:nvSpPr>
        <xdr:cNvPr id="2252" name="Text Box 3">
          <a:extLst>
            <a:ext uri="{FF2B5EF4-FFF2-40B4-BE49-F238E27FC236}">
              <a16:creationId xmlns:a16="http://schemas.microsoft.com/office/drawing/2014/main" id="{BCD4C200-538F-4A56-8B27-EAC72E7E246F}"/>
            </a:ext>
          </a:extLst>
        </xdr:cNvPr>
        <xdr:cNvSpPr txBox="1">
          <a:spLocks noChangeArrowheads="1"/>
        </xdr:cNvSpPr>
      </xdr:nvSpPr>
      <xdr:spPr bwMode="auto">
        <a:xfrm>
          <a:off x="6236368" y="1766536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293671"/>
    <xdr:sp macro="" textlink="">
      <xdr:nvSpPr>
        <xdr:cNvPr id="2253" name="Text Box 3">
          <a:extLst>
            <a:ext uri="{FF2B5EF4-FFF2-40B4-BE49-F238E27FC236}">
              <a16:creationId xmlns:a16="http://schemas.microsoft.com/office/drawing/2014/main" id="{9EFC468D-71D9-4630-A406-4B40D03F6191}"/>
            </a:ext>
          </a:extLst>
        </xdr:cNvPr>
        <xdr:cNvSpPr txBox="1">
          <a:spLocks noChangeArrowheads="1"/>
        </xdr:cNvSpPr>
      </xdr:nvSpPr>
      <xdr:spPr bwMode="auto">
        <a:xfrm>
          <a:off x="6236368" y="1766536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293671"/>
    <xdr:sp macro="" textlink="">
      <xdr:nvSpPr>
        <xdr:cNvPr id="2254" name="Text Box 3">
          <a:extLst>
            <a:ext uri="{FF2B5EF4-FFF2-40B4-BE49-F238E27FC236}">
              <a16:creationId xmlns:a16="http://schemas.microsoft.com/office/drawing/2014/main" id="{7AC9BA8F-BC10-474F-AE27-E63DC44AE342}"/>
            </a:ext>
          </a:extLst>
        </xdr:cNvPr>
        <xdr:cNvSpPr txBox="1">
          <a:spLocks noChangeArrowheads="1"/>
        </xdr:cNvSpPr>
      </xdr:nvSpPr>
      <xdr:spPr bwMode="auto">
        <a:xfrm>
          <a:off x="6236368" y="1766536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293671"/>
    <xdr:sp macro="" textlink="">
      <xdr:nvSpPr>
        <xdr:cNvPr id="2255" name="Text Box 3">
          <a:extLst>
            <a:ext uri="{FF2B5EF4-FFF2-40B4-BE49-F238E27FC236}">
              <a16:creationId xmlns:a16="http://schemas.microsoft.com/office/drawing/2014/main" id="{7A8B1E1A-8FA9-4640-BA61-A37DE00B627D}"/>
            </a:ext>
          </a:extLst>
        </xdr:cNvPr>
        <xdr:cNvSpPr txBox="1">
          <a:spLocks noChangeArrowheads="1"/>
        </xdr:cNvSpPr>
      </xdr:nvSpPr>
      <xdr:spPr bwMode="auto">
        <a:xfrm>
          <a:off x="6236368" y="1766536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293671"/>
    <xdr:sp macro="" textlink="">
      <xdr:nvSpPr>
        <xdr:cNvPr id="2256" name="Text Box 3">
          <a:extLst>
            <a:ext uri="{FF2B5EF4-FFF2-40B4-BE49-F238E27FC236}">
              <a16:creationId xmlns:a16="http://schemas.microsoft.com/office/drawing/2014/main" id="{138DAF86-2046-4312-9344-079856311988}"/>
            </a:ext>
          </a:extLst>
        </xdr:cNvPr>
        <xdr:cNvSpPr txBox="1">
          <a:spLocks noChangeArrowheads="1"/>
        </xdr:cNvSpPr>
      </xdr:nvSpPr>
      <xdr:spPr bwMode="auto">
        <a:xfrm>
          <a:off x="6236368" y="1766536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293671"/>
    <xdr:sp macro="" textlink="">
      <xdr:nvSpPr>
        <xdr:cNvPr id="2257" name="Text Box 3">
          <a:extLst>
            <a:ext uri="{FF2B5EF4-FFF2-40B4-BE49-F238E27FC236}">
              <a16:creationId xmlns:a16="http://schemas.microsoft.com/office/drawing/2014/main" id="{80D40A60-4674-4D33-BF3C-D81DCAE57931}"/>
            </a:ext>
          </a:extLst>
        </xdr:cNvPr>
        <xdr:cNvSpPr txBox="1">
          <a:spLocks noChangeArrowheads="1"/>
        </xdr:cNvSpPr>
      </xdr:nvSpPr>
      <xdr:spPr bwMode="auto">
        <a:xfrm>
          <a:off x="6236368" y="1766536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293671"/>
    <xdr:sp macro="" textlink="">
      <xdr:nvSpPr>
        <xdr:cNvPr id="2258" name="Text Box 3">
          <a:extLst>
            <a:ext uri="{FF2B5EF4-FFF2-40B4-BE49-F238E27FC236}">
              <a16:creationId xmlns:a16="http://schemas.microsoft.com/office/drawing/2014/main" id="{008D4EBA-1BA7-4A05-A314-318C1272F104}"/>
            </a:ext>
          </a:extLst>
        </xdr:cNvPr>
        <xdr:cNvSpPr txBox="1">
          <a:spLocks noChangeArrowheads="1"/>
        </xdr:cNvSpPr>
      </xdr:nvSpPr>
      <xdr:spPr bwMode="auto">
        <a:xfrm>
          <a:off x="6236368" y="1766536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293671"/>
    <xdr:sp macro="" textlink="">
      <xdr:nvSpPr>
        <xdr:cNvPr id="2259" name="Text Box 3">
          <a:extLst>
            <a:ext uri="{FF2B5EF4-FFF2-40B4-BE49-F238E27FC236}">
              <a16:creationId xmlns:a16="http://schemas.microsoft.com/office/drawing/2014/main" id="{88EB1EA6-6DE9-46DC-B42E-34908A3A4D65}"/>
            </a:ext>
          </a:extLst>
        </xdr:cNvPr>
        <xdr:cNvSpPr txBox="1">
          <a:spLocks noChangeArrowheads="1"/>
        </xdr:cNvSpPr>
      </xdr:nvSpPr>
      <xdr:spPr bwMode="auto">
        <a:xfrm>
          <a:off x="6236368" y="1766536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293671"/>
    <xdr:sp macro="" textlink="">
      <xdr:nvSpPr>
        <xdr:cNvPr id="2260" name="Text Box 3">
          <a:extLst>
            <a:ext uri="{FF2B5EF4-FFF2-40B4-BE49-F238E27FC236}">
              <a16:creationId xmlns:a16="http://schemas.microsoft.com/office/drawing/2014/main" id="{8FAC6AB9-810E-4FA6-A574-5F5E71627FBF}"/>
            </a:ext>
          </a:extLst>
        </xdr:cNvPr>
        <xdr:cNvSpPr txBox="1">
          <a:spLocks noChangeArrowheads="1"/>
        </xdr:cNvSpPr>
      </xdr:nvSpPr>
      <xdr:spPr bwMode="auto">
        <a:xfrm>
          <a:off x="6236368" y="1766536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293671"/>
    <xdr:sp macro="" textlink="">
      <xdr:nvSpPr>
        <xdr:cNvPr id="2261" name="Text Box 3">
          <a:extLst>
            <a:ext uri="{FF2B5EF4-FFF2-40B4-BE49-F238E27FC236}">
              <a16:creationId xmlns:a16="http://schemas.microsoft.com/office/drawing/2014/main" id="{65A1FA14-CA45-4D7A-AB25-FA0336BEBC65}"/>
            </a:ext>
          </a:extLst>
        </xdr:cNvPr>
        <xdr:cNvSpPr txBox="1">
          <a:spLocks noChangeArrowheads="1"/>
        </xdr:cNvSpPr>
      </xdr:nvSpPr>
      <xdr:spPr bwMode="auto">
        <a:xfrm>
          <a:off x="6236368" y="1766536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293671"/>
    <xdr:sp macro="" textlink="">
      <xdr:nvSpPr>
        <xdr:cNvPr id="2262" name="Text Box 3">
          <a:extLst>
            <a:ext uri="{FF2B5EF4-FFF2-40B4-BE49-F238E27FC236}">
              <a16:creationId xmlns:a16="http://schemas.microsoft.com/office/drawing/2014/main" id="{BC40D170-EF02-4311-B080-D7C9DABBE9D0}"/>
            </a:ext>
          </a:extLst>
        </xdr:cNvPr>
        <xdr:cNvSpPr txBox="1">
          <a:spLocks noChangeArrowheads="1"/>
        </xdr:cNvSpPr>
      </xdr:nvSpPr>
      <xdr:spPr bwMode="auto">
        <a:xfrm>
          <a:off x="6236368" y="1766536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293671"/>
    <xdr:sp macro="" textlink="">
      <xdr:nvSpPr>
        <xdr:cNvPr id="2263" name="Text Box 3">
          <a:extLst>
            <a:ext uri="{FF2B5EF4-FFF2-40B4-BE49-F238E27FC236}">
              <a16:creationId xmlns:a16="http://schemas.microsoft.com/office/drawing/2014/main" id="{778A136A-11A5-4059-9486-F797E79DAE2D}"/>
            </a:ext>
          </a:extLst>
        </xdr:cNvPr>
        <xdr:cNvSpPr txBox="1">
          <a:spLocks noChangeArrowheads="1"/>
        </xdr:cNvSpPr>
      </xdr:nvSpPr>
      <xdr:spPr bwMode="auto">
        <a:xfrm>
          <a:off x="6236368" y="1769243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293671"/>
    <xdr:sp macro="" textlink="">
      <xdr:nvSpPr>
        <xdr:cNvPr id="2264" name="Text Box 3">
          <a:extLst>
            <a:ext uri="{FF2B5EF4-FFF2-40B4-BE49-F238E27FC236}">
              <a16:creationId xmlns:a16="http://schemas.microsoft.com/office/drawing/2014/main" id="{6847EC7B-66BA-4216-B5E2-ED6EB44BB81A}"/>
            </a:ext>
          </a:extLst>
        </xdr:cNvPr>
        <xdr:cNvSpPr txBox="1">
          <a:spLocks noChangeArrowheads="1"/>
        </xdr:cNvSpPr>
      </xdr:nvSpPr>
      <xdr:spPr bwMode="auto">
        <a:xfrm>
          <a:off x="6236368" y="1769243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293671"/>
    <xdr:sp macro="" textlink="">
      <xdr:nvSpPr>
        <xdr:cNvPr id="2265" name="Text Box 3">
          <a:extLst>
            <a:ext uri="{FF2B5EF4-FFF2-40B4-BE49-F238E27FC236}">
              <a16:creationId xmlns:a16="http://schemas.microsoft.com/office/drawing/2014/main" id="{5F9A0B20-778B-4D51-8B38-8949131555FF}"/>
            </a:ext>
          </a:extLst>
        </xdr:cNvPr>
        <xdr:cNvSpPr txBox="1">
          <a:spLocks noChangeArrowheads="1"/>
        </xdr:cNvSpPr>
      </xdr:nvSpPr>
      <xdr:spPr bwMode="auto">
        <a:xfrm>
          <a:off x="6236368" y="1769243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293671"/>
    <xdr:sp macro="" textlink="">
      <xdr:nvSpPr>
        <xdr:cNvPr id="2266" name="Text Box 3">
          <a:extLst>
            <a:ext uri="{FF2B5EF4-FFF2-40B4-BE49-F238E27FC236}">
              <a16:creationId xmlns:a16="http://schemas.microsoft.com/office/drawing/2014/main" id="{99877AE1-312A-4A12-B9A8-9CA579845FB5}"/>
            </a:ext>
          </a:extLst>
        </xdr:cNvPr>
        <xdr:cNvSpPr txBox="1">
          <a:spLocks noChangeArrowheads="1"/>
        </xdr:cNvSpPr>
      </xdr:nvSpPr>
      <xdr:spPr bwMode="auto">
        <a:xfrm>
          <a:off x="6236368" y="1769243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293671"/>
    <xdr:sp macro="" textlink="">
      <xdr:nvSpPr>
        <xdr:cNvPr id="2267" name="Text Box 3">
          <a:extLst>
            <a:ext uri="{FF2B5EF4-FFF2-40B4-BE49-F238E27FC236}">
              <a16:creationId xmlns:a16="http://schemas.microsoft.com/office/drawing/2014/main" id="{40B73915-76F5-4BE4-8EC7-BDA10EAF7934}"/>
            </a:ext>
          </a:extLst>
        </xdr:cNvPr>
        <xdr:cNvSpPr txBox="1">
          <a:spLocks noChangeArrowheads="1"/>
        </xdr:cNvSpPr>
      </xdr:nvSpPr>
      <xdr:spPr bwMode="auto">
        <a:xfrm>
          <a:off x="6236368" y="1769243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293671"/>
    <xdr:sp macro="" textlink="">
      <xdr:nvSpPr>
        <xdr:cNvPr id="2268" name="Text Box 3">
          <a:extLst>
            <a:ext uri="{FF2B5EF4-FFF2-40B4-BE49-F238E27FC236}">
              <a16:creationId xmlns:a16="http://schemas.microsoft.com/office/drawing/2014/main" id="{9DBE01EB-D03F-4787-9903-C95218AB5794}"/>
            </a:ext>
          </a:extLst>
        </xdr:cNvPr>
        <xdr:cNvSpPr txBox="1">
          <a:spLocks noChangeArrowheads="1"/>
        </xdr:cNvSpPr>
      </xdr:nvSpPr>
      <xdr:spPr bwMode="auto">
        <a:xfrm>
          <a:off x="6236368" y="1769243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293671"/>
    <xdr:sp macro="" textlink="">
      <xdr:nvSpPr>
        <xdr:cNvPr id="2269" name="Text Box 3">
          <a:extLst>
            <a:ext uri="{FF2B5EF4-FFF2-40B4-BE49-F238E27FC236}">
              <a16:creationId xmlns:a16="http://schemas.microsoft.com/office/drawing/2014/main" id="{41EC62E7-7DD5-4DD7-9BBC-2E35B48229B2}"/>
            </a:ext>
          </a:extLst>
        </xdr:cNvPr>
        <xdr:cNvSpPr txBox="1">
          <a:spLocks noChangeArrowheads="1"/>
        </xdr:cNvSpPr>
      </xdr:nvSpPr>
      <xdr:spPr bwMode="auto">
        <a:xfrm>
          <a:off x="6236368" y="1769243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293671"/>
    <xdr:sp macro="" textlink="">
      <xdr:nvSpPr>
        <xdr:cNvPr id="2270" name="Text Box 3">
          <a:extLst>
            <a:ext uri="{FF2B5EF4-FFF2-40B4-BE49-F238E27FC236}">
              <a16:creationId xmlns:a16="http://schemas.microsoft.com/office/drawing/2014/main" id="{CD6FFA7E-3CB2-407A-897A-5169E6A2B179}"/>
            </a:ext>
          </a:extLst>
        </xdr:cNvPr>
        <xdr:cNvSpPr txBox="1">
          <a:spLocks noChangeArrowheads="1"/>
        </xdr:cNvSpPr>
      </xdr:nvSpPr>
      <xdr:spPr bwMode="auto">
        <a:xfrm>
          <a:off x="6236368" y="1769243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293671"/>
    <xdr:sp macro="" textlink="">
      <xdr:nvSpPr>
        <xdr:cNvPr id="2271" name="Text Box 3">
          <a:extLst>
            <a:ext uri="{FF2B5EF4-FFF2-40B4-BE49-F238E27FC236}">
              <a16:creationId xmlns:a16="http://schemas.microsoft.com/office/drawing/2014/main" id="{48B9025C-9FB8-48AA-96DB-50BEE991EFD5}"/>
            </a:ext>
          </a:extLst>
        </xdr:cNvPr>
        <xdr:cNvSpPr txBox="1">
          <a:spLocks noChangeArrowheads="1"/>
        </xdr:cNvSpPr>
      </xdr:nvSpPr>
      <xdr:spPr bwMode="auto">
        <a:xfrm>
          <a:off x="6236368" y="1769243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293671"/>
    <xdr:sp macro="" textlink="">
      <xdr:nvSpPr>
        <xdr:cNvPr id="2272" name="Text Box 3">
          <a:extLst>
            <a:ext uri="{FF2B5EF4-FFF2-40B4-BE49-F238E27FC236}">
              <a16:creationId xmlns:a16="http://schemas.microsoft.com/office/drawing/2014/main" id="{962E4984-0029-4689-BD98-0FDED496D723}"/>
            </a:ext>
          </a:extLst>
        </xdr:cNvPr>
        <xdr:cNvSpPr txBox="1">
          <a:spLocks noChangeArrowheads="1"/>
        </xdr:cNvSpPr>
      </xdr:nvSpPr>
      <xdr:spPr bwMode="auto">
        <a:xfrm>
          <a:off x="6236368" y="1769243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293671"/>
    <xdr:sp macro="" textlink="">
      <xdr:nvSpPr>
        <xdr:cNvPr id="2273" name="Text Box 3">
          <a:extLst>
            <a:ext uri="{FF2B5EF4-FFF2-40B4-BE49-F238E27FC236}">
              <a16:creationId xmlns:a16="http://schemas.microsoft.com/office/drawing/2014/main" id="{4509A882-021D-42EF-9F92-A21B569B6F66}"/>
            </a:ext>
          </a:extLst>
        </xdr:cNvPr>
        <xdr:cNvSpPr txBox="1">
          <a:spLocks noChangeArrowheads="1"/>
        </xdr:cNvSpPr>
      </xdr:nvSpPr>
      <xdr:spPr bwMode="auto">
        <a:xfrm>
          <a:off x="6236368" y="1769243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293671"/>
    <xdr:sp macro="" textlink="">
      <xdr:nvSpPr>
        <xdr:cNvPr id="2274" name="Text Box 3">
          <a:extLst>
            <a:ext uri="{FF2B5EF4-FFF2-40B4-BE49-F238E27FC236}">
              <a16:creationId xmlns:a16="http://schemas.microsoft.com/office/drawing/2014/main" id="{A67C5E70-3A46-41F0-9038-774A30591722}"/>
            </a:ext>
          </a:extLst>
        </xdr:cNvPr>
        <xdr:cNvSpPr txBox="1">
          <a:spLocks noChangeArrowheads="1"/>
        </xdr:cNvSpPr>
      </xdr:nvSpPr>
      <xdr:spPr bwMode="auto">
        <a:xfrm>
          <a:off x="6236368" y="1769243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293671"/>
    <xdr:sp macro="" textlink="">
      <xdr:nvSpPr>
        <xdr:cNvPr id="2275" name="Text Box 3">
          <a:extLst>
            <a:ext uri="{FF2B5EF4-FFF2-40B4-BE49-F238E27FC236}">
              <a16:creationId xmlns:a16="http://schemas.microsoft.com/office/drawing/2014/main" id="{3B2DBAA5-C91F-4A06-8C45-EE21EBACF419}"/>
            </a:ext>
          </a:extLst>
        </xdr:cNvPr>
        <xdr:cNvSpPr txBox="1">
          <a:spLocks noChangeArrowheads="1"/>
        </xdr:cNvSpPr>
      </xdr:nvSpPr>
      <xdr:spPr bwMode="auto">
        <a:xfrm>
          <a:off x="6236368" y="1769243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293671"/>
    <xdr:sp macro="" textlink="">
      <xdr:nvSpPr>
        <xdr:cNvPr id="2276" name="Text Box 3">
          <a:extLst>
            <a:ext uri="{FF2B5EF4-FFF2-40B4-BE49-F238E27FC236}">
              <a16:creationId xmlns:a16="http://schemas.microsoft.com/office/drawing/2014/main" id="{C4B95D26-F4CD-4F37-9529-8F2B908A9C18}"/>
            </a:ext>
          </a:extLst>
        </xdr:cNvPr>
        <xdr:cNvSpPr txBox="1">
          <a:spLocks noChangeArrowheads="1"/>
        </xdr:cNvSpPr>
      </xdr:nvSpPr>
      <xdr:spPr bwMode="auto">
        <a:xfrm>
          <a:off x="6236368" y="1769243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293671"/>
    <xdr:sp macro="" textlink="">
      <xdr:nvSpPr>
        <xdr:cNvPr id="2277" name="Text Box 3">
          <a:extLst>
            <a:ext uri="{FF2B5EF4-FFF2-40B4-BE49-F238E27FC236}">
              <a16:creationId xmlns:a16="http://schemas.microsoft.com/office/drawing/2014/main" id="{55C23520-CBC0-4990-AF7E-53FBA0CB9EB0}"/>
            </a:ext>
          </a:extLst>
        </xdr:cNvPr>
        <xdr:cNvSpPr txBox="1">
          <a:spLocks noChangeArrowheads="1"/>
        </xdr:cNvSpPr>
      </xdr:nvSpPr>
      <xdr:spPr bwMode="auto">
        <a:xfrm>
          <a:off x="6236368" y="1769243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293671"/>
    <xdr:sp macro="" textlink="">
      <xdr:nvSpPr>
        <xdr:cNvPr id="2278" name="Text Box 3">
          <a:extLst>
            <a:ext uri="{FF2B5EF4-FFF2-40B4-BE49-F238E27FC236}">
              <a16:creationId xmlns:a16="http://schemas.microsoft.com/office/drawing/2014/main" id="{80DDFF11-8F69-4511-AE12-277239C0D949}"/>
            </a:ext>
          </a:extLst>
        </xdr:cNvPr>
        <xdr:cNvSpPr txBox="1">
          <a:spLocks noChangeArrowheads="1"/>
        </xdr:cNvSpPr>
      </xdr:nvSpPr>
      <xdr:spPr bwMode="auto">
        <a:xfrm>
          <a:off x="6236368" y="1769243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293671"/>
    <xdr:sp macro="" textlink="">
      <xdr:nvSpPr>
        <xdr:cNvPr id="2279" name="Text Box 3">
          <a:extLst>
            <a:ext uri="{FF2B5EF4-FFF2-40B4-BE49-F238E27FC236}">
              <a16:creationId xmlns:a16="http://schemas.microsoft.com/office/drawing/2014/main" id="{1C428074-4843-4531-8E86-319A9A245B3C}"/>
            </a:ext>
          </a:extLst>
        </xdr:cNvPr>
        <xdr:cNvSpPr txBox="1">
          <a:spLocks noChangeArrowheads="1"/>
        </xdr:cNvSpPr>
      </xdr:nvSpPr>
      <xdr:spPr bwMode="auto">
        <a:xfrm>
          <a:off x="6236368" y="1769243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293671"/>
    <xdr:sp macro="" textlink="">
      <xdr:nvSpPr>
        <xdr:cNvPr id="2280" name="Text Box 3">
          <a:extLst>
            <a:ext uri="{FF2B5EF4-FFF2-40B4-BE49-F238E27FC236}">
              <a16:creationId xmlns:a16="http://schemas.microsoft.com/office/drawing/2014/main" id="{2AFBC895-A448-47DF-9F7D-AF6B184B26E9}"/>
            </a:ext>
          </a:extLst>
        </xdr:cNvPr>
        <xdr:cNvSpPr txBox="1">
          <a:spLocks noChangeArrowheads="1"/>
        </xdr:cNvSpPr>
      </xdr:nvSpPr>
      <xdr:spPr bwMode="auto">
        <a:xfrm>
          <a:off x="6236368" y="1769243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293671"/>
    <xdr:sp macro="" textlink="">
      <xdr:nvSpPr>
        <xdr:cNvPr id="2281" name="Text Box 3">
          <a:extLst>
            <a:ext uri="{FF2B5EF4-FFF2-40B4-BE49-F238E27FC236}">
              <a16:creationId xmlns:a16="http://schemas.microsoft.com/office/drawing/2014/main" id="{A3FBF21C-A602-4BEE-8234-394A1107B6BA}"/>
            </a:ext>
          </a:extLst>
        </xdr:cNvPr>
        <xdr:cNvSpPr txBox="1">
          <a:spLocks noChangeArrowheads="1"/>
        </xdr:cNvSpPr>
      </xdr:nvSpPr>
      <xdr:spPr bwMode="auto">
        <a:xfrm>
          <a:off x="6236368" y="1769243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293671"/>
    <xdr:sp macro="" textlink="">
      <xdr:nvSpPr>
        <xdr:cNvPr id="2282" name="Text Box 3">
          <a:extLst>
            <a:ext uri="{FF2B5EF4-FFF2-40B4-BE49-F238E27FC236}">
              <a16:creationId xmlns:a16="http://schemas.microsoft.com/office/drawing/2014/main" id="{9F174DD9-8D22-4BB5-BF83-2017977CCB60}"/>
            </a:ext>
          </a:extLst>
        </xdr:cNvPr>
        <xdr:cNvSpPr txBox="1">
          <a:spLocks noChangeArrowheads="1"/>
        </xdr:cNvSpPr>
      </xdr:nvSpPr>
      <xdr:spPr bwMode="auto">
        <a:xfrm>
          <a:off x="6236368" y="1769243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293671"/>
    <xdr:sp macro="" textlink="">
      <xdr:nvSpPr>
        <xdr:cNvPr id="2283" name="Text Box 3">
          <a:extLst>
            <a:ext uri="{FF2B5EF4-FFF2-40B4-BE49-F238E27FC236}">
              <a16:creationId xmlns:a16="http://schemas.microsoft.com/office/drawing/2014/main" id="{C2857D63-8ECC-40DB-BF03-1106975AB7C4}"/>
            </a:ext>
          </a:extLst>
        </xdr:cNvPr>
        <xdr:cNvSpPr txBox="1">
          <a:spLocks noChangeArrowheads="1"/>
        </xdr:cNvSpPr>
      </xdr:nvSpPr>
      <xdr:spPr bwMode="auto">
        <a:xfrm>
          <a:off x="6236368" y="1769243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293671"/>
    <xdr:sp macro="" textlink="">
      <xdr:nvSpPr>
        <xdr:cNvPr id="2284" name="Text Box 3">
          <a:extLst>
            <a:ext uri="{FF2B5EF4-FFF2-40B4-BE49-F238E27FC236}">
              <a16:creationId xmlns:a16="http://schemas.microsoft.com/office/drawing/2014/main" id="{446F97D1-4148-4F80-845D-401E18E87BA1}"/>
            </a:ext>
          </a:extLst>
        </xdr:cNvPr>
        <xdr:cNvSpPr txBox="1">
          <a:spLocks noChangeArrowheads="1"/>
        </xdr:cNvSpPr>
      </xdr:nvSpPr>
      <xdr:spPr bwMode="auto">
        <a:xfrm>
          <a:off x="6236368" y="1769243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293671"/>
    <xdr:sp macro="" textlink="">
      <xdr:nvSpPr>
        <xdr:cNvPr id="2285" name="Text Box 3">
          <a:extLst>
            <a:ext uri="{FF2B5EF4-FFF2-40B4-BE49-F238E27FC236}">
              <a16:creationId xmlns:a16="http://schemas.microsoft.com/office/drawing/2014/main" id="{796E2A68-3841-4F30-9A29-6DD8486AA45D}"/>
            </a:ext>
          </a:extLst>
        </xdr:cNvPr>
        <xdr:cNvSpPr txBox="1">
          <a:spLocks noChangeArrowheads="1"/>
        </xdr:cNvSpPr>
      </xdr:nvSpPr>
      <xdr:spPr bwMode="auto">
        <a:xfrm>
          <a:off x="6236368" y="1769243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293671"/>
    <xdr:sp macro="" textlink="">
      <xdr:nvSpPr>
        <xdr:cNvPr id="2286" name="Text Box 3">
          <a:extLst>
            <a:ext uri="{FF2B5EF4-FFF2-40B4-BE49-F238E27FC236}">
              <a16:creationId xmlns:a16="http://schemas.microsoft.com/office/drawing/2014/main" id="{A541153F-8DF4-4683-B431-EA2F110A80ED}"/>
            </a:ext>
          </a:extLst>
        </xdr:cNvPr>
        <xdr:cNvSpPr txBox="1">
          <a:spLocks noChangeArrowheads="1"/>
        </xdr:cNvSpPr>
      </xdr:nvSpPr>
      <xdr:spPr bwMode="auto">
        <a:xfrm>
          <a:off x="6236368" y="1769243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293671"/>
    <xdr:sp macro="" textlink="">
      <xdr:nvSpPr>
        <xdr:cNvPr id="2287" name="Text Box 3">
          <a:extLst>
            <a:ext uri="{FF2B5EF4-FFF2-40B4-BE49-F238E27FC236}">
              <a16:creationId xmlns:a16="http://schemas.microsoft.com/office/drawing/2014/main" id="{957237A4-681A-4323-B583-8C822833BDEA}"/>
            </a:ext>
          </a:extLst>
        </xdr:cNvPr>
        <xdr:cNvSpPr txBox="1">
          <a:spLocks noChangeArrowheads="1"/>
        </xdr:cNvSpPr>
      </xdr:nvSpPr>
      <xdr:spPr bwMode="auto">
        <a:xfrm>
          <a:off x="6236368" y="1769243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293671"/>
    <xdr:sp macro="" textlink="">
      <xdr:nvSpPr>
        <xdr:cNvPr id="2288" name="Text Box 3">
          <a:extLst>
            <a:ext uri="{FF2B5EF4-FFF2-40B4-BE49-F238E27FC236}">
              <a16:creationId xmlns:a16="http://schemas.microsoft.com/office/drawing/2014/main" id="{A5C9496A-15DE-4E30-8F13-C403056692F6}"/>
            </a:ext>
          </a:extLst>
        </xdr:cNvPr>
        <xdr:cNvSpPr txBox="1">
          <a:spLocks noChangeArrowheads="1"/>
        </xdr:cNvSpPr>
      </xdr:nvSpPr>
      <xdr:spPr bwMode="auto">
        <a:xfrm>
          <a:off x="6236368" y="1769243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293671"/>
    <xdr:sp macro="" textlink="">
      <xdr:nvSpPr>
        <xdr:cNvPr id="2289" name="Text Box 3">
          <a:extLst>
            <a:ext uri="{FF2B5EF4-FFF2-40B4-BE49-F238E27FC236}">
              <a16:creationId xmlns:a16="http://schemas.microsoft.com/office/drawing/2014/main" id="{B6B2E59E-F03A-43A4-A249-9BF8468E9A36}"/>
            </a:ext>
          </a:extLst>
        </xdr:cNvPr>
        <xdr:cNvSpPr txBox="1">
          <a:spLocks noChangeArrowheads="1"/>
        </xdr:cNvSpPr>
      </xdr:nvSpPr>
      <xdr:spPr bwMode="auto">
        <a:xfrm>
          <a:off x="6236368" y="1769243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293671"/>
    <xdr:sp macro="" textlink="">
      <xdr:nvSpPr>
        <xdr:cNvPr id="2290" name="Text Box 3">
          <a:extLst>
            <a:ext uri="{FF2B5EF4-FFF2-40B4-BE49-F238E27FC236}">
              <a16:creationId xmlns:a16="http://schemas.microsoft.com/office/drawing/2014/main" id="{E61CE11C-563D-4D91-A1A5-56A555A38B92}"/>
            </a:ext>
          </a:extLst>
        </xdr:cNvPr>
        <xdr:cNvSpPr txBox="1">
          <a:spLocks noChangeArrowheads="1"/>
        </xdr:cNvSpPr>
      </xdr:nvSpPr>
      <xdr:spPr bwMode="auto">
        <a:xfrm>
          <a:off x="6236368" y="1769243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293671"/>
    <xdr:sp macro="" textlink="">
      <xdr:nvSpPr>
        <xdr:cNvPr id="2291" name="Text Box 3">
          <a:extLst>
            <a:ext uri="{FF2B5EF4-FFF2-40B4-BE49-F238E27FC236}">
              <a16:creationId xmlns:a16="http://schemas.microsoft.com/office/drawing/2014/main" id="{D6BBC529-EBCF-4B53-8666-8FA0A9F2DC5C}"/>
            </a:ext>
          </a:extLst>
        </xdr:cNvPr>
        <xdr:cNvSpPr txBox="1">
          <a:spLocks noChangeArrowheads="1"/>
        </xdr:cNvSpPr>
      </xdr:nvSpPr>
      <xdr:spPr bwMode="auto">
        <a:xfrm>
          <a:off x="6236368" y="1769243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293671"/>
    <xdr:sp macro="" textlink="">
      <xdr:nvSpPr>
        <xdr:cNvPr id="2292" name="Text Box 3">
          <a:extLst>
            <a:ext uri="{FF2B5EF4-FFF2-40B4-BE49-F238E27FC236}">
              <a16:creationId xmlns:a16="http://schemas.microsoft.com/office/drawing/2014/main" id="{C6F4A67E-FBE0-4E70-896C-F22281A93A3A}"/>
            </a:ext>
          </a:extLst>
        </xdr:cNvPr>
        <xdr:cNvSpPr txBox="1">
          <a:spLocks noChangeArrowheads="1"/>
        </xdr:cNvSpPr>
      </xdr:nvSpPr>
      <xdr:spPr bwMode="auto">
        <a:xfrm>
          <a:off x="6236368" y="1769243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293671"/>
    <xdr:sp macro="" textlink="">
      <xdr:nvSpPr>
        <xdr:cNvPr id="2293" name="Text Box 3">
          <a:extLst>
            <a:ext uri="{FF2B5EF4-FFF2-40B4-BE49-F238E27FC236}">
              <a16:creationId xmlns:a16="http://schemas.microsoft.com/office/drawing/2014/main" id="{D6EA26F8-7BBA-4897-ADC0-4C93AA2A533B}"/>
            </a:ext>
          </a:extLst>
        </xdr:cNvPr>
        <xdr:cNvSpPr txBox="1">
          <a:spLocks noChangeArrowheads="1"/>
        </xdr:cNvSpPr>
      </xdr:nvSpPr>
      <xdr:spPr bwMode="auto">
        <a:xfrm>
          <a:off x="6236368" y="1769243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293671"/>
    <xdr:sp macro="" textlink="">
      <xdr:nvSpPr>
        <xdr:cNvPr id="2294" name="Text Box 3">
          <a:extLst>
            <a:ext uri="{FF2B5EF4-FFF2-40B4-BE49-F238E27FC236}">
              <a16:creationId xmlns:a16="http://schemas.microsoft.com/office/drawing/2014/main" id="{2FEA3670-6CC4-4EA8-BC79-0374E1CC4DCC}"/>
            </a:ext>
          </a:extLst>
        </xdr:cNvPr>
        <xdr:cNvSpPr txBox="1">
          <a:spLocks noChangeArrowheads="1"/>
        </xdr:cNvSpPr>
      </xdr:nvSpPr>
      <xdr:spPr bwMode="auto">
        <a:xfrm>
          <a:off x="6236368" y="1769243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293671"/>
    <xdr:sp macro="" textlink="">
      <xdr:nvSpPr>
        <xdr:cNvPr id="2295" name="Text Box 3">
          <a:extLst>
            <a:ext uri="{FF2B5EF4-FFF2-40B4-BE49-F238E27FC236}">
              <a16:creationId xmlns:a16="http://schemas.microsoft.com/office/drawing/2014/main" id="{80466D6F-3EF0-4607-A4C1-E1778CE3F6EA}"/>
            </a:ext>
          </a:extLst>
        </xdr:cNvPr>
        <xdr:cNvSpPr txBox="1">
          <a:spLocks noChangeArrowheads="1"/>
        </xdr:cNvSpPr>
      </xdr:nvSpPr>
      <xdr:spPr bwMode="auto">
        <a:xfrm>
          <a:off x="6236368" y="1769243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293671"/>
    <xdr:sp macro="" textlink="">
      <xdr:nvSpPr>
        <xdr:cNvPr id="2296" name="Text Box 3">
          <a:extLst>
            <a:ext uri="{FF2B5EF4-FFF2-40B4-BE49-F238E27FC236}">
              <a16:creationId xmlns:a16="http://schemas.microsoft.com/office/drawing/2014/main" id="{AE10C387-F00A-4920-8C22-7EC4D083E111}"/>
            </a:ext>
          </a:extLst>
        </xdr:cNvPr>
        <xdr:cNvSpPr txBox="1">
          <a:spLocks noChangeArrowheads="1"/>
        </xdr:cNvSpPr>
      </xdr:nvSpPr>
      <xdr:spPr bwMode="auto">
        <a:xfrm>
          <a:off x="6236368" y="1769243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293671"/>
    <xdr:sp macro="" textlink="">
      <xdr:nvSpPr>
        <xdr:cNvPr id="2297" name="Text Box 3">
          <a:extLst>
            <a:ext uri="{FF2B5EF4-FFF2-40B4-BE49-F238E27FC236}">
              <a16:creationId xmlns:a16="http://schemas.microsoft.com/office/drawing/2014/main" id="{66FCDA34-85F7-4F49-86E5-20EC7502325C}"/>
            </a:ext>
          </a:extLst>
        </xdr:cNvPr>
        <xdr:cNvSpPr txBox="1">
          <a:spLocks noChangeArrowheads="1"/>
        </xdr:cNvSpPr>
      </xdr:nvSpPr>
      <xdr:spPr bwMode="auto">
        <a:xfrm>
          <a:off x="6236368" y="1769243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293671"/>
    <xdr:sp macro="" textlink="">
      <xdr:nvSpPr>
        <xdr:cNvPr id="2298" name="Text Box 3">
          <a:extLst>
            <a:ext uri="{FF2B5EF4-FFF2-40B4-BE49-F238E27FC236}">
              <a16:creationId xmlns:a16="http://schemas.microsoft.com/office/drawing/2014/main" id="{91268738-187E-4FC2-A6A3-1517FE75D0C8}"/>
            </a:ext>
          </a:extLst>
        </xdr:cNvPr>
        <xdr:cNvSpPr txBox="1">
          <a:spLocks noChangeArrowheads="1"/>
        </xdr:cNvSpPr>
      </xdr:nvSpPr>
      <xdr:spPr bwMode="auto">
        <a:xfrm>
          <a:off x="6236368" y="1769243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293671"/>
    <xdr:sp macro="" textlink="">
      <xdr:nvSpPr>
        <xdr:cNvPr id="2299" name="Text Box 3">
          <a:extLst>
            <a:ext uri="{FF2B5EF4-FFF2-40B4-BE49-F238E27FC236}">
              <a16:creationId xmlns:a16="http://schemas.microsoft.com/office/drawing/2014/main" id="{C2EA77BA-9C9A-4A11-BE4C-F8DD9CEE017C}"/>
            </a:ext>
          </a:extLst>
        </xdr:cNvPr>
        <xdr:cNvSpPr txBox="1">
          <a:spLocks noChangeArrowheads="1"/>
        </xdr:cNvSpPr>
      </xdr:nvSpPr>
      <xdr:spPr bwMode="auto">
        <a:xfrm>
          <a:off x="6236368" y="1769243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293671"/>
    <xdr:sp macro="" textlink="">
      <xdr:nvSpPr>
        <xdr:cNvPr id="2300" name="Text Box 3">
          <a:extLst>
            <a:ext uri="{FF2B5EF4-FFF2-40B4-BE49-F238E27FC236}">
              <a16:creationId xmlns:a16="http://schemas.microsoft.com/office/drawing/2014/main" id="{58B89C4C-3866-4B0E-90F3-7426DF9B3B7D}"/>
            </a:ext>
          </a:extLst>
        </xdr:cNvPr>
        <xdr:cNvSpPr txBox="1">
          <a:spLocks noChangeArrowheads="1"/>
        </xdr:cNvSpPr>
      </xdr:nvSpPr>
      <xdr:spPr bwMode="auto">
        <a:xfrm>
          <a:off x="6236368" y="1769243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650</xdr:row>
      <xdr:rowOff>0</xdr:rowOff>
    </xdr:from>
    <xdr:ext cx="563880" cy="293671"/>
    <xdr:sp macro="" textlink="">
      <xdr:nvSpPr>
        <xdr:cNvPr id="2301" name="Text Box 3">
          <a:extLst>
            <a:ext uri="{FF2B5EF4-FFF2-40B4-BE49-F238E27FC236}">
              <a16:creationId xmlns:a16="http://schemas.microsoft.com/office/drawing/2014/main" id="{3ABF7B3F-C908-4FFF-ACC6-E12DB95F1A11}"/>
            </a:ext>
          </a:extLst>
        </xdr:cNvPr>
        <xdr:cNvSpPr txBox="1">
          <a:spLocks noChangeArrowheads="1"/>
        </xdr:cNvSpPr>
      </xdr:nvSpPr>
      <xdr:spPr bwMode="auto">
        <a:xfrm>
          <a:off x="6236368" y="1769243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651</xdr:row>
      <xdr:rowOff>0</xdr:rowOff>
    </xdr:from>
    <xdr:ext cx="563880" cy="293671"/>
    <xdr:sp macro="" textlink="">
      <xdr:nvSpPr>
        <xdr:cNvPr id="2302" name="Text Box 3">
          <a:extLst>
            <a:ext uri="{FF2B5EF4-FFF2-40B4-BE49-F238E27FC236}">
              <a16:creationId xmlns:a16="http://schemas.microsoft.com/office/drawing/2014/main" id="{52AA4013-354B-490F-A385-77AE337F52E5}"/>
            </a:ext>
          </a:extLst>
        </xdr:cNvPr>
        <xdr:cNvSpPr txBox="1">
          <a:spLocks noChangeArrowheads="1"/>
        </xdr:cNvSpPr>
      </xdr:nvSpPr>
      <xdr:spPr bwMode="auto">
        <a:xfrm>
          <a:off x="6236368" y="177195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651</xdr:row>
      <xdr:rowOff>0</xdr:rowOff>
    </xdr:from>
    <xdr:ext cx="563880" cy="293671"/>
    <xdr:sp macro="" textlink="">
      <xdr:nvSpPr>
        <xdr:cNvPr id="2303" name="Text Box 3">
          <a:extLst>
            <a:ext uri="{FF2B5EF4-FFF2-40B4-BE49-F238E27FC236}">
              <a16:creationId xmlns:a16="http://schemas.microsoft.com/office/drawing/2014/main" id="{3A8769A4-FF8C-452E-AB63-805C9A2D04E4}"/>
            </a:ext>
          </a:extLst>
        </xdr:cNvPr>
        <xdr:cNvSpPr txBox="1">
          <a:spLocks noChangeArrowheads="1"/>
        </xdr:cNvSpPr>
      </xdr:nvSpPr>
      <xdr:spPr bwMode="auto">
        <a:xfrm>
          <a:off x="6236368" y="177195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651</xdr:row>
      <xdr:rowOff>0</xdr:rowOff>
    </xdr:from>
    <xdr:ext cx="563880" cy="293671"/>
    <xdr:sp macro="" textlink="">
      <xdr:nvSpPr>
        <xdr:cNvPr id="2304" name="Text Box 3">
          <a:extLst>
            <a:ext uri="{FF2B5EF4-FFF2-40B4-BE49-F238E27FC236}">
              <a16:creationId xmlns:a16="http://schemas.microsoft.com/office/drawing/2014/main" id="{B26D0E88-52F8-46BB-9102-598FAA053858}"/>
            </a:ext>
          </a:extLst>
        </xdr:cNvPr>
        <xdr:cNvSpPr txBox="1">
          <a:spLocks noChangeArrowheads="1"/>
        </xdr:cNvSpPr>
      </xdr:nvSpPr>
      <xdr:spPr bwMode="auto">
        <a:xfrm>
          <a:off x="6236368" y="177195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651</xdr:row>
      <xdr:rowOff>0</xdr:rowOff>
    </xdr:from>
    <xdr:ext cx="563880" cy="293671"/>
    <xdr:sp macro="" textlink="">
      <xdr:nvSpPr>
        <xdr:cNvPr id="2305" name="Text Box 3">
          <a:extLst>
            <a:ext uri="{FF2B5EF4-FFF2-40B4-BE49-F238E27FC236}">
              <a16:creationId xmlns:a16="http://schemas.microsoft.com/office/drawing/2014/main" id="{E3AD9EE2-043A-45F7-A4C0-B1B97117036E}"/>
            </a:ext>
          </a:extLst>
        </xdr:cNvPr>
        <xdr:cNvSpPr txBox="1">
          <a:spLocks noChangeArrowheads="1"/>
        </xdr:cNvSpPr>
      </xdr:nvSpPr>
      <xdr:spPr bwMode="auto">
        <a:xfrm>
          <a:off x="6236368" y="177195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651</xdr:row>
      <xdr:rowOff>0</xdr:rowOff>
    </xdr:from>
    <xdr:ext cx="563880" cy="293671"/>
    <xdr:sp macro="" textlink="">
      <xdr:nvSpPr>
        <xdr:cNvPr id="2306" name="Text Box 3">
          <a:extLst>
            <a:ext uri="{FF2B5EF4-FFF2-40B4-BE49-F238E27FC236}">
              <a16:creationId xmlns:a16="http://schemas.microsoft.com/office/drawing/2014/main" id="{8782A4D7-CB53-4BF1-A6A3-DF46418945C1}"/>
            </a:ext>
          </a:extLst>
        </xdr:cNvPr>
        <xdr:cNvSpPr txBox="1">
          <a:spLocks noChangeArrowheads="1"/>
        </xdr:cNvSpPr>
      </xdr:nvSpPr>
      <xdr:spPr bwMode="auto">
        <a:xfrm>
          <a:off x="6236368" y="177195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651</xdr:row>
      <xdr:rowOff>0</xdr:rowOff>
    </xdr:from>
    <xdr:ext cx="563880" cy="293671"/>
    <xdr:sp macro="" textlink="">
      <xdr:nvSpPr>
        <xdr:cNvPr id="2307" name="Text Box 3">
          <a:extLst>
            <a:ext uri="{FF2B5EF4-FFF2-40B4-BE49-F238E27FC236}">
              <a16:creationId xmlns:a16="http://schemas.microsoft.com/office/drawing/2014/main" id="{6953F82E-F494-47F5-82D1-517D293C540C}"/>
            </a:ext>
          </a:extLst>
        </xdr:cNvPr>
        <xdr:cNvSpPr txBox="1">
          <a:spLocks noChangeArrowheads="1"/>
        </xdr:cNvSpPr>
      </xdr:nvSpPr>
      <xdr:spPr bwMode="auto">
        <a:xfrm>
          <a:off x="6236368" y="177195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651</xdr:row>
      <xdr:rowOff>0</xdr:rowOff>
    </xdr:from>
    <xdr:ext cx="563880" cy="293671"/>
    <xdr:sp macro="" textlink="">
      <xdr:nvSpPr>
        <xdr:cNvPr id="2308" name="Text Box 3">
          <a:extLst>
            <a:ext uri="{FF2B5EF4-FFF2-40B4-BE49-F238E27FC236}">
              <a16:creationId xmlns:a16="http://schemas.microsoft.com/office/drawing/2014/main" id="{3809EDB4-746A-462E-8F25-E378CBD794A5}"/>
            </a:ext>
          </a:extLst>
        </xdr:cNvPr>
        <xdr:cNvSpPr txBox="1">
          <a:spLocks noChangeArrowheads="1"/>
        </xdr:cNvSpPr>
      </xdr:nvSpPr>
      <xdr:spPr bwMode="auto">
        <a:xfrm>
          <a:off x="6236368" y="177195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651</xdr:row>
      <xdr:rowOff>0</xdr:rowOff>
    </xdr:from>
    <xdr:ext cx="563880" cy="293671"/>
    <xdr:sp macro="" textlink="">
      <xdr:nvSpPr>
        <xdr:cNvPr id="2309" name="Text Box 3">
          <a:extLst>
            <a:ext uri="{FF2B5EF4-FFF2-40B4-BE49-F238E27FC236}">
              <a16:creationId xmlns:a16="http://schemas.microsoft.com/office/drawing/2014/main" id="{7ABD7B3F-314D-470B-8939-4DDA8F38C2CC}"/>
            </a:ext>
          </a:extLst>
        </xdr:cNvPr>
        <xdr:cNvSpPr txBox="1">
          <a:spLocks noChangeArrowheads="1"/>
        </xdr:cNvSpPr>
      </xdr:nvSpPr>
      <xdr:spPr bwMode="auto">
        <a:xfrm>
          <a:off x="6236368" y="177195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651</xdr:row>
      <xdr:rowOff>0</xdr:rowOff>
    </xdr:from>
    <xdr:ext cx="563880" cy="293671"/>
    <xdr:sp macro="" textlink="">
      <xdr:nvSpPr>
        <xdr:cNvPr id="2310" name="Text Box 3">
          <a:extLst>
            <a:ext uri="{FF2B5EF4-FFF2-40B4-BE49-F238E27FC236}">
              <a16:creationId xmlns:a16="http://schemas.microsoft.com/office/drawing/2014/main" id="{7FCDD441-AB81-4198-90F0-91B0A7648BF3}"/>
            </a:ext>
          </a:extLst>
        </xdr:cNvPr>
        <xdr:cNvSpPr txBox="1">
          <a:spLocks noChangeArrowheads="1"/>
        </xdr:cNvSpPr>
      </xdr:nvSpPr>
      <xdr:spPr bwMode="auto">
        <a:xfrm>
          <a:off x="6236368" y="177195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651</xdr:row>
      <xdr:rowOff>0</xdr:rowOff>
    </xdr:from>
    <xdr:ext cx="563880" cy="293671"/>
    <xdr:sp macro="" textlink="">
      <xdr:nvSpPr>
        <xdr:cNvPr id="2311" name="Text Box 3">
          <a:extLst>
            <a:ext uri="{FF2B5EF4-FFF2-40B4-BE49-F238E27FC236}">
              <a16:creationId xmlns:a16="http://schemas.microsoft.com/office/drawing/2014/main" id="{08E6CBA4-1D2F-4BAD-B915-1B0F1F4F9816}"/>
            </a:ext>
          </a:extLst>
        </xdr:cNvPr>
        <xdr:cNvSpPr txBox="1">
          <a:spLocks noChangeArrowheads="1"/>
        </xdr:cNvSpPr>
      </xdr:nvSpPr>
      <xdr:spPr bwMode="auto">
        <a:xfrm>
          <a:off x="6236368" y="177195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651</xdr:row>
      <xdr:rowOff>0</xdr:rowOff>
    </xdr:from>
    <xdr:ext cx="563880" cy="293671"/>
    <xdr:sp macro="" textlink="">
      <xdr:nvSpPr>
        <xdr:cNvPr id="2312" name="Text Box 3">
          <a:extLst>
            <a:ext uri="{FF2B5EF4-FFF2-40B4-BE49-F238E27FC236}">
              <a16:creationId xmlns:a16="http://schemas.microsoft.com/office/drawing/2014/main" id="{2EDAD0D7-9B4E-4773-8942-A847C5AB8E21}"/>
            </a:ext>
          </a:extLst>
        </xdr:cNvPr>
        <xdr:cNvSpPr txBox="1">
          <a:spLocks noChangeArrowheads="1"/>
        </xdr:cNvSpPr>
      </xdr:nvSpPr>
      <xdr:spPr bwMode="auto">
        <a:xfrm>
          <a:off x="6236368" y="177195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651</xdr:row>
      <xdr:rowOff>0</xdr:rowOff>
    </xdr:from>
    <xdr:ext cx="563880" cy="293671"/>
    <xdr:sp macro="" textlink="">
      <xdr:nvSpPr>
        <xdr:cNvPr id="2313" name="Text Box 3">
          <a:extLst>
            <a:ext uri="{FF2B5EF4-FFF2-40B4-BE49-F238E27FC236}">
              <a16:creationId xmlns:a16="http://schemas.microsoft.com/office/drawing/2014/main" id="{AB3B2589-FE0A-479B-B1A5-9FC6A7147D9B}"/>
            </a:ext>
          </a:extLst>
        </xdr:cNvPr>
        <xdr:cNvSpPr txBox="1">
          <a:spLocks noChangeArrowheads="1"/>
        </xdr:cNvSpPr>
      </xdr:nvSpPr>
      <xdr:spPr bwMode="auto">
        <a:xfrm>
          <a:off x="6236368" y="177195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651</xdr:row>
      <xdr:rowOff>0</xdr:rowOff>
    </xdr:from>
    <xdr:ext cx="563880" cy="293671"/>
    <xdr:sp macro="" textlink="">
      <xdr:nvSpPr>
        <xdr:cNvPr id="2314" name="Text Box 3">
          <a:extLst>
            <a:ext uri="{FF2B5EF4-FFF2-40B4-BE49-F238E27FC236}">
              <a16:creationId xmlns:a16="http://schemas.microsoft.com/office/drawing/2014/main" id="{765367C9-9D3A-45EB-8777-A7564FDD50FD}"/>
            </a:ext>
          </a:extLst>
        </xdr:cNvPr>
        <xdr:cNvSpPr txBox="1">
          <a:spLocks noChangeArrowheads="1"/>
        </xdr:cNvSpPr>
      </xdr:nvSpPr>
      <xdr:spPr bwMode="auto">
        <a:xfrm>
          <a:off x="6236368" y="177195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651</xdr:row>
      <xdr:rowOff>0</xdr:rowOff>
    </xdr:from>
    <xdr:ext cx="563880" cy="293671"/>
    <xdr:sp macro="" textlink="">
      <xdr:nvSpPr>
        <xdr:cNvPr id="2315" name="Text Box 3">
          <a:extLst>
            <a:ext uri="{FF2B5EF4-FFF2-40B4-BE49-F238E27FC236}">
              <a16:creationId xmlns:a16="http://schemas.microsoft.com/office/drawing/2014/main" id="{603DC9F4-9E87-4E70-A2E8-6C43D9E3156B}"/>
            </a:ext>
          </a:extLst>
        </xdr:cNvPr>
        <xdr:cNvSpPr txBox="1">
          <a:spLocks noChangeArrowheads="1"/>
        </xdr:cNvSpPr>
      </xdr:nvSpPr>
      <xdr:spPr bwMode="auto">
        <a:xfrm>
          <a:off x="6236368" y="177195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651</xdr:row>
      <xdr:rowOff>0</xdr:rowOff>
    </xdr:from>
    <xdr:ext cx="563880" cy="293671"/>
    <xdr:sp macro="" textlink="">
      <xdr:nvSpPr>
        <xdr:cNvPr id="2316" name="Text Box 3">
          <a:extLst>
            <a:ext uri="{FF2B5EF4-FFF2-40B4-BE49-F238E27FC236}">
              <a16:creationId xmlns:a16="http://schemas.microsoft.com/office/drawing/2014/main" id="{A8226B73-B5D2-4D58-910E-F75D355E6D6A}"/>
            </a:ext>
          </a:extLst>
        </xdr:cNvPr>
        <xdr:cNvSpPr txBox="1">
          <a:spLocks noChangeArrowheads="1"/>
        </xdr:cNvSpPr>
      </xdr:nvSpPr>
      <xdr:spPr bwMode="auto">
        <a:xfrm>
          <a:off x="6236368" y="177195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651</xdr:row>
      <xdr:rowOff>0</xdr:rowOff>
    </xdr:from>
    <xdr:ext cx="563880" cy="293671"/>
    <xdr:sp macro="" textlink="">
      <xdr:nvSpPr>
        <xdr:cNvPr id="2317" name="Text Box 3">
          <a:extLst>
            <a:ext uri="{FF2B5EF4-FFF2-40B4-BE49-F238E27FC236}">
              <a16:creationId xmlns:a16="http://schemas.microsoft.com/office/drawing/2014/main" id="{A0D4945B-072B-4A86-A705-73E7222D63A5}"/>
            </a:ext>
          </a:extLst>
        </xdr:cNvPr>
        <xdr:cNvSpPr txBox="1">
          <a:spLocks noChangeArrowheads="1"/>
        </xdr:cNvSpPr>
      </xdr:nvSpPr>
      <xdr:spPr bwMode="auto">
        <a:xfrm>
          <a:off x="6236368" y="177195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651</xdr:row>
      <xdr:rowOff>0</xdr:rowOff>
    </xdr:from>
    <xdr:ext cx="563880" cy="293671"/>
    <xdr:sp macro="" textlink="">
      <xdr:nvSpPr>
        <xdr:cNvPr id="2318" name="Text Box 3">
          <a:extLst>
            <a:ext uri="{FF2B5EF4-FFF2-40B4-BE49-F238E27FC236}">
              <a16:creationId xmlns:a16="http://schemas.microsoft.com/office/drawing/2014/main" id="{A762D8DB-9E91-48D1-B393-800ECAF58A71}"/>
            </a:ext>
          </a:extLst>
        </xdr:cNvPr>
        <xdr:cNvSpPr txBox="1">
          <a:spLocks noChangeArrowheads="1"/>
        </xdr:cNvSpPr>
      </xdr:nvSpPr>
      <xdr:spPr bwMode="auto">
        <a:xfrm>
          <a:off x="6236368" y="177195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651</xdr:row>
      <xdr:rowOff>0</xdr:rowOff>
    </xdr:from>
    <xdr:ext cx="563880" cy="293671"/>
    <xdr:sp macro="" textlink="">
      <xdr:nvSpPr>
        <xdr:cNvPr id="2319" name="Text Box 3">
          <a:extLst>
            <a:ext uri="{FF2B5EF4-FFF2-40B4-BE49-F238E27FC236}">
              <a16:creationId xmlns:a16="http://schemas.microsoft.com/office/drawing/2014/main" id="{2491A107-8BD9-4BE3-A12C-AB4D976E00E7}"/>
            </a:ext>
          </a:extLst>
        </xdr:cNvPr>
        <xdr:cNvSpPr txBox="1">
          <a:spLocks noChangeArrowheads="1"/>
        </xdr:cNvSpPr>
      </xdr:nvSpPr>
      <xdr:spPr bwMode="auto">
        <a:xfrm>
          <a:off x="6236368" y="177195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651</xdr:row>
      <xdr:rowOff>0</xdr:rowOff>
    </xdr:from>
    <xdr:ext cx="563880" cy="293671"/>
    <xdr:sp macro="" textlink="">
      <xdr:nvSpPr>
        <xdr:cNvPr id="2320" name="Text Box 3">
          <a:extLst>
            <a:ext uri="{FF2B5EF4-FFF2-40B4-BE49-F238E27FC236}">
              <a16:creationId xmlns:a16="http://schemas.microsoft.com/office/drawing/2014/main" id="{6FBE8125-FEB5-46F5-953A-0EF833A0F7F0}"/>
            </a:ext>
          </a:extLst>
        </xdr:cNvPr>
        <xdr:cNvSpPr txBox="1">
          <a:spLocks noChangeArrowheads="1"/>
        </xdr:cNvSpPr>
      </xdr:nvSpPr>
      <xdr:spPr bwMode="auto">
        <a:xfrm>
          <a:off x="6236368" y="177195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651</xdr:row>
      <xdr:rowOff>0</xdr:rowOff>
    </xdr:from>
    <xdr:ext cx="563880" cy="293671"/>
    <xdr:sp macro="" textlink="">
      <xdr:nvSpPr>
        <xdr:cNvPr id="2321" name="Text Box 3">
          <a:extLst>
            <a:ext uri="{FF2B5EF4-FFF2-40B4-BE49-F238E27FC236}">
              <a16:creationId xmlns:a16="http://schemas.microsoft.com/office/drawing/2014/main" id="{9FC5484B-4152-4050-B22F-14C8223BEC57}"/>
            </a:ext>
          </a:extLst>
        </xdr:cNvPr>
        <xdr:cNvSpPr txBox="1">
          <a:spLocks noChangeArrowheads="1"/>
        </xdr:cNvSpPr>
      </xdr:nvSpPr>
      <xdr:spPr bwMode="auto">
        <a:xfrm>
          <a:off x="6236368" y="177195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651</xdr:row>
      <xdr:rowOff>0</xdr:rowOff>
    </xdr:from>
    <xdr:ext cx="563880" cy="293671"/>
    <xdr:sp macro="" textlink="">
      <xdr:nvSpPr>
        <xdr:cNvPr id="2322" name="Text Box 3">
          <a:extLst>
            <a:ext uri="{FF2B5EF4-FFF2-40B4-BE49-F238E27FC236}">
              <a16:creationId xmlns:a16="http://schemas.microsoft.com/office/drawing/2014/main" id="{A9D3AAED-1AA0-479F-B5AA-8A41B7122668}"/>
            </a:ext>
          </a:extLst>
        </xdr:cNvPr>
        <xdr:cNvSpPr txBox="1">
          <a:spLocks noChangeArrowheads="1"/>
        </xdr:cNvSpPr>
      </xdr:nvSpPr>
      <xdr:spPr bwMode="auto">
        <a:xfrm>
          <a:off x="6236368" y="177195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651</xdr:row>
      <xdr:rowOff>0</xdr:rowOff>
    </xdr:from>
    <xdr:ext cx="563880" cy="293671"/>
    <xdr:sp macro="" textlink="">
      <xdr:nvSpPr>
        <xdr:cNvPr id="2323" name="Text Box 3">
          <a:extLst>
            <a:ext uri="{FF2B5EF4-FFF2-40B4-BE49-F238E27FC236}">
              <a16:creationId xmlns:a16="http://schemas.microsoft.com/office/drawing/2014/main" id="{D190C69B-9BF3-4CAF-A140-6F9DA7FB98B2}"/>
            </a:ext>
          </a:extLst>
        </xdr:cNvPr>
        <xdr:cNvSpPr txBox="1">
          <a:spLocks noChangeArrowheads="1"/>
        </xdr:cNvSpPr>
      </xdr:nvSpPr>
      <xdr:spPr bwMode="auto">
        <a:xfrm>
          <a:off x="6236368" y="177195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651</xdr:row>
      <xdr:rowOff>0</xdr:rowOff>
    </xdr:from>
    <xdr:ext cx="563880" cy="293671"/>
    <xdr:sp macro="" textlink="">
      <xdr:nvSpPr>
        <xdr:cNvPr id="2324" name="Text Box 3">
          <a:extLst>
            <a:ext uri="{FF2B5EF4-FFF2-40B4-BE49-F238E27FC236}">
              <a16:creationId xmlns:a16="http://schemas.microsoft.com/office/drawing/2014/main" id="{74C84452-68E0-4D08-B69D-538437A37F11}"/>
            </a:ext>
          </a:extLst>
        </xdr:cNvPr>
        <xdr:cNvSpPr txBox="1">
          <a:spLocks noChangeArrowheads="1"/>
        </xdr:cNvSpPr>
      </xdr:nvSpPr>
      <xdr:spPr bwMode="auto">
        <a:xfrm>
          <a:off x="6236368" y="177195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651</xdr:row>
      <xdr:rowOff>0</xdr:rowOff>
    </xdr:from>
    <xdr:ext cx="563880" cy="293671"/>
    <xdr:sp macro="" textlink="">
      <xdr:nvSpPr>
        <xdr:cNvPr id="2325" name="Text Box 3">
          <a:extLst>
            <a:ext uri="{FF2B5EF4-FFF2-40B4-BE49-F238E27FC236}">
              <a16:creationId xmlns:a16="http://schemas.microsoft.com/office/drawing/2014/main" id="{30E5BAEF-0E60-449D-9502-B099DCE97F5C}"/>
            </a:ext>
          </a:extLst>
        </xdr:cNvPr>
        <xdr:cNvSpPr txBox="1">
          <a:spLocks noChangeArrowheads="1"/>
        </xdr:cNvSpPr>
      </xdr:nvSpPr>
      <xdr:spPr bwMode="auto">
        <a:xfrm>
          <a:off x="6236368" y="177195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651</xdr:row>
      <xdr:rowOff>0</xdr:rowOff>
    </xdr:from>
    <xdr:ext cx="563880" cy="293671"/>
    <xdr:sp macro="" textlink="">
      <xdr:nvSpPr>
        <xdr:cNvPr id="2326" name="Text Box 3">
          <a:extLst>
            <a:ext uri="{FF2B5EF4-FFF2-40B4-BE49-F238E27FC236}">
              <a16:creationId xmlns:a16="http://schemas.microsoft.com/office/drawing/2014/main" id="{BEB25D3B-9025-4856-A735-E1633A9DE38A}"/>
            </a:ext>
          </a:extLst>
        </xdr:cNvPr>
        <xdr:cNvSpPr txBox="1">
          <a:spLocks noChangeArrowheads="1"/>
        </xdr:cNvSpPr>
      </xdr:nvSpPr>
      <xdr:spPr bwMode="auto">
        <a:xfrm>
          <a:off x="6236368" y="177195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651</xdr:row>
      <xdr:rowOff>0</xdr:rowOff>
    </xdr:from>
    <xdr:ext cx="563880" cy="293671"/>
    <xdr:sp macro="" textlink="">
      <xdr:nvSpPr>
        <xdr:cNvPr id="2327" name="Text Box 3">
          <a:extLst>
            <a:ext uri="{FF2B5EF4-FFF2-40B4-BE49-F238E27FC236}">
              <a16:creationId xmlns:a16="http://schemas.microsoft.com/office/drawing/2014/main" id="{E94241DB-962C-4084-90D1-7EB626E21C87}"/>
            </a:ext>
          </a:extLst>
        </xdr:cNvPr>
        <xdr:cNvSpPr txBox="1">
          <a:spLocks noChangeArrowheads="1"/>
        </xdr:cNvSpPr>
      </xdr:nvSpPr>
      <xdr:spPr bwMode="auto">
        <a:xfrm>
          <a:off x="6236368" y="177195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651</xdr:row>
      <xdr:rowOff>0</xdr:rowOff>
    </xdr:from>
    <xdr:ext cx="563880" cy="293671"/>
    <xdr:sp macro="" textlink="">
      <xdr:nvSpPr>
        <xdr:cNvPr id="2328" name="Text Box 3">
          <a:extLst>
            <a:ext uri="{FF2B5EF4-FFF2-40B4-BE49-F238E27FC236}">
              <a16:creationId xmlns:a16="http://schemas.microsoft.com/office/drawing/2014/main" id="{6E74DF18-FEAA-49E4-B5F9-B31270755468}"/>
            </a:ext>
          </a:extLst>
        </xdr:cNvPr>
        <xdr:cNvSpPr txBox="1">
          <a:spLocks noChangeArrowheads="1"/>
        </xdr:cNvSpPr>
      </xdr:nvSpPr>
      <xdr:spPr bwMode="auto">
        <a:xfrm>
          <a:off x="6236368" y="177195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651</xdr:row>
      <xdr:rowOff>0</xdr:rowOff>
    </xdr:from>
    <xdr:ext cx="563880" cy="293671"/>
    <xdr:sp macro="" textlink="">
      <xdr:nvSpPr>
        <xdr:cNvPr id="2329" name="Text Box 3">
          <a:extLst>
            <a:ext uri="{FF2B5EF4-FFF2-40B4-BE49-F238E27FC236}">
              <a16:creationId xmlns:a16="http://schemas.microsoft.com/office/drawing/2014/main" id="{43C22345-8A08-448C-B84E-1FA45DC134A3}"/>
            </a:ext>
          </a:extLst>
        </xdr:cNvPr>
        <xdr:cNvSpPr txBox="1">
          <a:spLocks noChangeArrowheads="1"/>
        </xdr:cNvSpPr>
      </xdr:nvSpPr>
      <xdr:spPr bwMode="auto">
        <a:xfrm>
          <a:off x="6236368" y="177195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651</xdr:row>
      <xdr:rowOff>0</xdr:rowOff>
    </xdr:from>
    <xdr:ext cx="563880" cy="293671"/>
    <xdr:sp macro="" textlink="">
      <xdr:nvSpPr>
        <xdr:cNvPr id="2330" name="Text Box 3">
          <a:extLst>
            <a:ext uri="{FF2B5EF4-FFF2-40B4-BE49-F238E27FC236}">
              <a16:creationId xmlns:a16="http://schemas.microsoft.com/office/drawing/2014/main" id="{13FBB7B8-C351-4299-8579-43B189622011}"/>
            </a:ext>
          </a:extLst>
        </xdr:cNvPr>
        <xdr:cNvSpPr txBox="1">
          <a:spLocks noChangeArrowheads="1"/>
        </xdr:cNvSpPr>
      </xdr:nvSpPr>
      <xdr:spPr bwMode="auto">
        <a:xfrm>
          <a:off x="6236368" y="177195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651</xdr:row>
      <xdr:rowOff>0</xdr:rowOff>
    </xdr:from>
    <xdr:ext cx="563880" cy="293671"/>
    <xdr:sp macro="" textlink="">
      <xdr:nvSpPr>
        <xdr:cNvPr id="2331" name="Text Box 3">
          <a:extLst>
            <a:ext uri="{FF2B5EF4-FFF2-40B4-BE49-F238E27FC236}">
              <a16:creationId xmlns:a16="http://schemas.microsoft.com/office/drawing/2014/main" id="{98796BEE-E2C2-47EE-AEAD-8EBED0AAFFBA}"/>
            </a:ext>
          </a:extLst>
        </xdr:cNvPr>
        <xdr:cNvSpPr txBox="1">
          <a:spLocks noChangeArrowheads="1"/>
        </xdr:cNvSpPr>
      </xdr:nvSpPr>
      <xdr:spPr bwMode="auto">
        <a:xfrm>
          <a:off x="6236368" y="177195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651</xdr:row>
      <xdr:rowOff>0</xdr:rowOff>
    </xdr:from>
    <xdr:ext cx="563880" cy="293671"/>
    <xdr:sp macro="" textlink="">
      <xdr:nvSpPr>
        <xdr:cNvPr id="2332" name="Text Box 3">
          <a:extLst>
            <a:ext uri="{FF2B5EF4-FFF2-40B4-BE49-F238E27FC236}">
              <a16:creationId xmlns:a16="http://schemas.microsoft.com/office/drawing/2014/main" id="{C8DB27D0-5604-4A5D-8B87-589C8AE2AB29}"/>
            </a:ext>
          </a:extLst>
        </xdr:cNvPr>
        <xdr:cNvSpPr txBox="1">
          <a:spLocks noChangeArrowheads="1"/>
        </xdr:cNvSpPr>
      </xdr:nvSpPr>
      <xdr:spPr bwMode="auto">
        <a:xfrm>
          <a:off x="6236368" y="177195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651</xdr:row>
      <xdr:rowOff>0</xdr:rowOff>
    </xdr:from>
    <xdr:ext cx="563880" cy="293671"/>
    <xdr:sp macro="" textlink="">
      <xdr:nvSpPr>
        <xdr:cNvPr id="2333" name="Text Box 3">
          <a:extLst>
            <a:ext uri="{FF2B5EF4-FFF2-40B4-BE49-F238E27FC236}">
              <a16:creationId xmlns:a16="http://schemas.microsoft.com/office/drawing/2014/main" id="{02C84E5B-97C7-45CA-A740-A6488D6D2CA2}"/>
            </a:ext>
          </a:extLst>
        </xdr:cNvPr>
        <xdr:cNvSpPr txBox="1">
          <a:spLocks noChangeArrowheads="1"/>
        </xdr:cNvSpPr>
      </xdr:nvSpPr>
      <xdr:spPr bwMode="auto">
        <a:xfrm>
          <a:off x="6236368" y="177195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651</xdr:row>
      <xdr:rowOff>0</xdr:rowOff>
    </xdr:from>
    <xdr:ext cx="563880" cy="293671"/>
    <xdr:sp macro="" textlink="">
      <xdr:nvSpPr>
        <xdr:cNvPr id="2334" name="Text Box 3">
          <a:extLst>
            <a:ext uri="{FF2B5EF4-FFF2-40B4-BE49-F238E27FC236}">
              <a16:creationId xmlns:a16="http://schemas.microsoft.com/office/drawing/2014/main" id="{BAB41AF7-F9DA-427F-B394-27EB2D17E975}"/>
            </a:ext>
          </a:extLst>
        </xdr:cNvPr>
        <xdr:cNvSpPr txBox="1">
          <a:spLocks noChangeArrowheads="1"/>
        </xdr:cNvSpPr>
      </xdr:nvSpPr>
      <xdr:spPr bwMode="auto">
        <a:xfrm>
          <a:off x="6236368" y="177195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651</xdr:row>
      <xdr:rowOff>0</xdr:rowOff>
    </xdr:from>
    <xdr:ext cx="563880" cy="293671"/>
    <xdr:sp macro="" textlink="">
      <xdr:nvSpPr>
        <xdr:cNvPr id="2335" name="Text Box 3">
          <a:extLst>
            <a:ext uri="{FF2B5EF4-FFF2-40B4-BE49-F238E27FC236}">
              <a16:creationId xmlns:a16="http://schemas.microsoft.com/office/drawing/2014/main" id="{851885A0-F7D4-491D-8D25-3155C81D81FE}"/>
            </a:ext>
          </a:extLst>
        </xdr:cNvPr>
        <xdr:cNvSpPr txBox="1">
          <a:spLocks noChangeArrowheads="1"/>
        </xdr:cNvSpPr>
      </xdr:nvSpPr>
      <xdr:spPr bwMode="auto">
        <a:xfrm>
          <a:off x="6236368" y="177195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651</xdr:row>
      <xdr:rowOff>0</xdr:rowOff>
    </xdr:from>
    <xdr:ext cx="563880" cy="293671"/>
    <xdr:sp macro="" textlink="">
      <xdr:nvSpPr>
        <xdr:cNvPr id="2336" name="Text Box 3">
          <a:extLst>
            <a:ext uri="{FF2B5EF4-FFF2-40B4-BE49-F238E27FC236}">
              <a16:creationId xmlns:a16="http://schemas.microsoft.com/office/drawing/2014/main" id="{2D76D3EB-EDC6-4B7F-8101-E9AA162047CB}"/>
            </a:ext>
          </a:extLst>
        </xdr:cNvPr>
        <xdr:cNvSpPr txBox="1">
          <a:spLocks noChangeArrowheads="1"/>
        </xdr:cNvSpPr>
      </xdr:nvSpPr>
      <xdr:spPr bwMode="auto">
        <a:xfrm>
          <a:off x="6236368" y="177195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651</xdr:row>
      <xdr:rowOff>0</xdr:rowOff>
    </xdr:from>
    <xdr:ext cx="563880" cy="293671"/>
    <xdr:sp macro="" textlink="">
      <xdr:nvSpPr>
        <xdr:cNvPr id="2337" name="Text Box 3">
          <a:extLst>
            <a:ext uri="{FF2B5EF4-FFF2-40B4-BE49-F238E27FC236}">
              <a16:creationId xmlns:a16="http://schemas.microsoft.com/office/drawing/2014/main" id="{698FD8F6-75AF-4AFF-A265-242700099758}"/>
            </a:ext>
          </a:extLst>
        </xdr:cNvPr>
        <xdr:cNvSpPr txBox="1">
          <a:spLocks noChangeArrowheads="1"/>
        </xdr:cNvSpPr>
      </xdr:nvSpPr>
      <xdr:spPr bwMode="auto">
        <a:xfrm>
          <a:off x="6236368" y="177195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651</xdr:row>
      <xdr:rowOff>0</xdr:rowOff>
    </xdr:from>
    <xdr:ext cx="563880" cy="293671"/>
    <xdr:sp macro="" textlink="">
      <xdr:nvSpPr>
        <xdr:cNvPr id="2338" name="Text Box 3">
          <a:extLst>
            <a:ext uri="{FF2B5EF4-FFF2-40B4-BE49-F238E27FC236}">
              <a16:creationId xmlns:a16="http://schemas.microsoft.com/office/drawing/2014/main" id="{8C8B3699-1BDC-41D5-BBCF-CCFEC1DD6B65}"/>
            </a:ext>
          </a:extLst>
        </xdr:cNvPr>
        <xdr:cNvSpPr txBox="1">
          <a:spLocks noChangeArrowheads="1"/>
        </xdr:cNvSpPr>
      </xdr:nvSpPr>
      <xdr:spPr bwMode="auto">
        <a:xfrm>
          <a:off x="6236368" y="177195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651</xdr:row>
      <xdr:rowOff>0</xdr:rowOff>
    </xdr:from>
    <xdr:ext cx="563880" cy="293671"/>
    <xdr:sp macro="" textlink="">
      <xdr:nvSpPr>
        <xdr:cNvPr id="2339" name="Text Box 3">
          <a:extLst>
            <a:ext uri="{FF2B5EF4-FFF2-40B4-BE49-F238E27FC236}">
              <a16:creationId xmlns:a16="http://schemas.microsoft.com/office/drawing/2014/main" id="{99FFEDA3-5793-489B-815A-A37D1890FDCE}"/>
            </a:ext>
          </a:extLst>
        </xdr:cNvPr>
        <xdr:cNvSpPr txBox="1">
          <a:spLocks noChangeArrowheads="1"/>
        </xdr:cNvSpPr>
      </xdr:nvSpPr>
      <xdr:spPr bwMode="auto">
        <a:xfrm>
          <a:off x="6236368" y="177195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651</xdr:row>
      <xdr:rowOff>0</xdr:rowOff>
    </xdr:from>
    <xdr:ext cx="563880" cy="293671"/>
    <xdr:sp macro="" textlink="">
      <xdr:nvSpPr>
        <xdr:cNvPr id="2340" name="Text Box 3">
          <a:extLst>
            <a:ext uri="{FF2B5EF4-FFF2-40B4-BE49-F238E27FC236}">
              <a16:creationId xmlns:a16="http://schemas.microsoft.com/office/drawing/2014/main" id="{DA095511-E5D4-4B28-86A9-5DB2A4FFBD7D}"/>
            </a:ext>
          </a:extLst>
        </xdr:cNvPr>
        <xdr:cNvSpPr txBox="1">
          <a:spLocks noChangeArrowheads="1"/>
        </xdr:cNvSpPr>
      </xdr:nvSpPr>
      <xdr:spPr bwMode="auto">
        <a:xfrm>
          <a:off x="6236368" y="177195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651</xdr:row>
      <xdr:rowOff>0</xdr:rowOff>
    </xdr:from>
    <xdr:ext cx="563880" cy="293671"/>
    <xdr:sp macro="" textlink="">
      <xdr:nvSpPr>
        <xdr:cNvPr id="2341" name="Text Box 3">
          <a:extLst>
            <a:ext uri="{FF2B5EF4-FFF2-40B4-BE49-F238E27FC236}">
              <a16:creationId xmlns:a16="http://schemas.microsoft.com/office/drawing/2014/main" id="{846D2617-C637-4027-B85A-6F7A77DE313A}"/>
            </a:ext>
          </a:extLst>
        </xdr:cNvPr>
        <xdr:cNvSpPr txBox="1">
          <a:spLocks noChangeArrowheads="1"/>
        </xdr:cNvSpPr>
      </xdr:nvSpPr>
      <xdr:spPr bwMode="auto">
        <a:xfrm>
          <a:off x="6236368" y="1774657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651</xdr:row>
      <xdr:rowOff>0</xdr:rowOff>
    </xdr:from>
    <xdr:ext cx="563880" cy="293671"/>
    <xdr:sp macro="" textlink="">
      <xdr:nvSpPr>
        <xdr:cNvPr id="2342" name="Text Box 3">
          <a:extLst>
            <a:ext uri="{FF2B5EF4-FFF2-40B4-BE49-F238E27FC236}">
              <a16:creationId xmlns:a16="http://schemas.microsoft.com/office/drawing/2014/main" id="{8FDCA45F-E956-4C29-8EC3-1CE859E090A3}"/>
            </a:ext>
          </a:extLst>
        </xdr:cNvPr>
        <xdr:cNvSpPr txBox="1">
          <a:spLocks noChangeArrowheads="1"/>
        </xdr:cNvSpPr>
      </xdr:nvSpPr>
      <xdr:spPr bwMode="auto">
        <a:xfrm>
          <a:off x="6236368" y="1774657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651</xdr:row>
      <xdr:rowOff>0</xdr:rowOff>
    </xdr:from>
    <xdr:ext cx="563880" cy="293671"/>
    <xdr:sp macro="" textlink="">
      <xdr:nvSpPr>
        <xdr:cNvPr id="2343" name="Text Box 3">
          <a:extLst>
            <a:ext uri="{FF2B5EF4-FFF2-40B4-BE49-F238E27FC236}">
              <a16:creationId xmlns:a16="http://schemas.microsoft.com/office/drawing/2014/main" id="{31753901-1575-448C-A275-A777F69BBED8}"/>
            </a:ext>
          </a:extLst>
        </xdr:cNvPr>
        <xdr:cNvSpPr txBox="1">
          <a:spLocks noChangeArrowheads="1"/>
        </xdr:cNvSpPr>
      </xdr:nvSpPr>
      <xdr:spPr bwMode="auto">
        <a:xfrm>
          <a:off x="6236368" y="1774657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651</xdr:row>
      <xdr:rowOff>0</xdr:rowOff>
    </xdr:from>
    <xdr:ext cx="563880" cy="293671"/>
    <xdr:sp macro="" textlink="">
      <xdr:nvSpPr>
        <xdr:cNvPr id="2344" name="Text Box 3">
          <a:extLst>
            <a:ext uri="{FF2B5EF4-FFF2-40B4-BE49-F238E27FC236}">
              <a16:creationId xmlns:a16="http://schemas.microsoft.com/office/drawing/2014/main" id="{8353C219-34E2-4A32-A9F4-398AF81B3564}"/>
            </a:ext>
          </a:extLst>
        </xdr:cNvPr>
        <xdr:cNvSpPr txBox="1">
          <a:spLocks noChangeArrowheads="1"/>
        </xdr:cNvSpPr>
      </xdr:nvSpPr>
      <xdr:spPr bwMode="auto">
        <a:xfrm>
          <a:off x="6236368" y="1774657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651</xdr:row>
      <xdr:rowOff>0</xdr:rowOff>
    </xdr:from>
    <xdr:ext cx="563880" cy="293671"/>
    <xdr:sp macro="" textlink="">
      <xdr:nvSpPr>
        <xdr:cNvPr id="2345" name="Text Box 3">
          <a:extLst>
            <a:ext uri="{FF2B5EF4-FFF2-40B4-BE49-F238E27FC236}">
              <a16:creationId xmlns:a16="http://schemas.microsoft.com/office/drawing/2014/main" id="{7F516062-6D01-4F07-A66C-4FB2DF4F672B}"/>
            </a:ext>
          </a:extLst>
        </xdr:cNvPr>
        <xdr:cNvSpPr txBox="1">
          <a:spLocks noChangeArrowheads="1"/>
        </xdr:cNvSpPr>
      </xdr:nvSpPr>
      <xdr:spPr bwMode="auto">
        <a:xfrm>
          <a:off x="6236368" y="1774657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651</xdr:row>
      <xdr:rowOff>0</xdr:rowOff>
    </xdr:from>
    <xdr:ext cx="563880" cy="293671"/>
    <xdr:sp macro="" textlink="">
      <xdr:nvSpPr>
        <xdr:cNvPr id="2346" name="Text Box 3">
          <a:extLst>
            <a:ext uri="{FF2B5EF4-FFF2-40B4-BE49-F238E27FC236}">
              <a16:creationId xmlns:a16="http://schemas.microsoft.com/office/drawing/2014/main" id="{4154554F-7B3E-431B-8315-3E7174711167}"/>
            </a:ext>
          </a:extLst>
        </xdr:cNvPr>
        <xdr:cNvSpPr txBox="1">
          <a:spLocks noChangeArrowheads="1"/>
        </xdr:cNvSpPr>
      </xdr:nvSpPr>
      <xdr:spPr bwMode="auto">
        <a:xfrm>
          <a:off x="6236368" y="1774657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651</xdr:row>
      <xdr:rowOff>0</xdr:rowOff>
    </xdr:from>
    <xdr:ext cx="563880" cy="293671"/>
    <xdr:sp macro="" textlink="">
      <xdr:nvSpPr>
        <xdr:cNvPr id="2347" name="Text Box 3">
          <a:extLst>
            <a:ext uri="{FF2B5EF4-FFF2-40B4-BE49-F238E27FC236}">
              <a16:creationId xmlns:a16="http://schemas.microsoft.com/office/drawing/2014/main" id="{96591267-CB27-4163-961F-CB3FB3AE9E0F}"/>
            </a:ext>
          </a:extLst>
        </xdr:cNvPr>
        <xdr:cNvSpPr txBox="1">
          <a:spLocks noChangeArrowheads="1"/>
        </xdr:cNvSpPr>
      </xdr:nvSpPr>
      <xdr:spPr bwMode="auto">
        <a:xfrm>
          <a:off x="6236368" y="1774657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651</xdr:row>
      <xdr:rowOff>0</xdr:rowOff>
    </xdr:from>
    <xdr:ext cx="563880" cy="293671"/>
    <xdr:sp macro="" textlink="">
      <xdr:nvSpPr>
        <xdr:cNvPr id="2348" name="Text Box 3">
          <a:extLst>
            <a:ext uri="{FF2B5EF4-FFF2-40B4-BE49-F238E27FC236}">
              <a16:creationId xmlns:a16="http://schemas.microsoft.com/office/drawing/2014/main" id="{57E62E3B-A142-4C5C-B1E2-6921CDCC75D6}"/>
            </a:ext>
          </a:extLst>
        </xdr:cNvPr>
        <xdr:cNvSpPr txBox="1">
          <a:spLocks noChangeArrowheads="1"/>
        </xdr:cNvSpPr>
      </xdr:nvSpPr>
      <xdr:spPr bwMode="auto">
        <a:xfrm>
          <a:off x="6236368" y="1774657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651</xdr:row>
      <xdr:rowOff>0</xdr:rowOff>
    </xdr:from>
    <xdr:ext cx="563880" cy="293671"/>
    <xdr:sp macro="" textlink="">
      <xdr:nvSpPr>
        <xdr:cNvPr id="2349" name="Text Box 3">
          <a:extLst>
            <a:ext uri="{FF2B5EF4-FFF2-40B4-BE49-F238E27FC236}">
              <a16:creationId xmlns:a16="http://schemas.microsoft.com/office/drawing/2014/main" id="{6981B828-6146-47EA-A588-05C5C67A26BB}"/>
            </a:ext>
          </a:extLst>
        </xdr:cNvPr>
        <xdr:cNvSpPr txBox="1">
          <a:spLocks noChangeArrowheads="1"/>
        </xdr:cNvSpPr>
      </xdr:nvSpPr>
      <xdr:spPr bwMode="auto">
        <a:xfrm>
          <a:off x="6236368" y="1774657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651</xdr:row>
      <xdr:rowOff>0</xdr:rowOff>
    </xdr:from>
    <xdr:ext cx="563880" cy="293671"/>
    <xdr:sp macro="" textlink="">
      <xdr:nvSpPr>
        <xdr:cNvPr id="2350" name="Text Box 3">
          <a:extLst>
            <a:ext uri="{FF2B5EF4-FFF2-40B4-BE49-F238E27FC236}">
              <a16:creationId xmlns:a16="http://schemas.microsoft.com/office/drawing/2014/main" id="{7626F878-2AFA-46BA-949F-34482A4EF4C8}"/>
            </a:ext>
          </a:extLst>
        </xdr:cNvPr>
        <xdr:cNvSpPr txBox="1">
          <a:spLocks noChangeArrowheads="1"/>
        </xdr:cNvSpPr>
      </xdr:nvSpPr>
      <xdr:spPr bwMode="auto">
        <a:xfrm>
          <a:off x="6236368" y="1774657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651</xdr:row>
      <xdr:rowOff>0</xdr:rowOff>
    </xdr:from>
    <xdr:ext cx="563880" cy="293671"/>
    <xdr:sp macro="" textlink="">
      <xdr:nvSpPr>
        <xdr:cNvPr id="2351" name="Text Box 3">
          <a:extLst>
            <a:ext uri="{FF2B5EF4-FFF2-40B4-BE49-F238E27FC236}">
              <a16:creationId xmlns:a16="http://schemas.microsoft.com/office/drawing/2014/main" id="{4E08BA51-ABFF-4808-B255-06C159DA30DC}"/>
            </a:ext>
          </a:extLst>
        </xdr:cNvPr>
        <xdr:cNvSpPr txBox="1">
          <a:spLocks noChangeArrowheads="1"/>
        </xdr:cNvSpPr>
      </xdr:nvSpPr>
      <xdr:spPr bwMode="auto">
        <a:xfrm>
          <a:off x="6236368" y="1774657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651</xdr:row>
      <xdr:rowOff>0</xdr:rowOff>
    </xdr:from>
    <xdr:ext cx="563880" cy="293671"/>
    <xdr:sp macro="" textlink="">
      <xdr:nvSpPr>
        <xdr:cNvPr id="2352" name="Text Box 3">
          <a:extLst>
            <a:ext uri="{FF2B5EF4-FFF2-40B4-BE49-F238E27FC236}">
              <a16:creationId xmlns:a16="http://schemas.microsoft.com/office/drawing/2014/main" id="{DC42B6FA-2CEC-4B3B-9347-965D1B8C4A75}"/>
            </a:ext>
          </a:extLst>
        </xdr:cNvPr>
        <xdr:cNvSpPr txBox="1">
          <a:spLocks noChangeArrowheads="1"/>
        </xdr:cNvSpPr>
      </xdr:nvSpPr>
      <xdr:spPr bwMode="auto">
        <a:xfrm>
          <a:off x="6236368" y="1774657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651</xdr:row>
      <xdr:rowOff>0</xdr:rowOff>
    </xdr:from>
    <xdr:ext cx="563880" cy="293671"/>
    <xdr:sp macro="" textlink="">
      <xdr:nvSpPr>
        <xdr:cNvPr id="2353" name="Text Box 3">
          <a:extLst>
            <a:ext uri="{FF2B5EF4-FFF2-40B4-BE49-F238E27FC236}">
              <a16:creationId xmlns:a16="http://schemas.microsoft.com/office/drawing/2014/main" id="{E5AD0971-0E22-4249-9D85-6BFDA032FEA0}"/>
            </a:ext>
          </a:extLst>
        </xdr:cNvPr>
        <xdr:cNvSpPr txBox="1">
          <a:spLocks noChangeArrowheads="1"/>
        </xdr:cNvSpPr>
      </xdr:nvSpPr>
      <xdr:spPr bwMode="auto">
        <a:xfrm>
          <a:off x="6236368" y="1774657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651</xdr:row>
      <xdr:rowOff>0</xdr:rowOff>
    </xdr:from>
    <xdr:ext cx="563880" cy="293671"/>
    <xdr:sp macro="" textlink="">
      <xdr:nvSpPr>
        <xdr:cNvPr id="2354" name="Text Box 3">
          <a:extLst>
            <a:ext uri="{FF2B5EF4-FFF2-40B4-BE49-F238E27FC236}">
              <a16:creationId xmlns:a16="http://schemas.microsoft.com/office/drawing/2014/main" id="{9D76A9A9-292C-44F0-87C7-9896E7006BCA}"/>
            </a:ext>
          </a:extLst>
        </xdr:cNvPr>
        <xdr:cNvSpPr txBox="1">
          <a:spLocks noChangeArrowheads="1"/>
        </xdr:cNvSpPr>
      </xdr:nvSpPr>
      <xdr:spPr bwMode="auto">
        <a:xfrm>
          <a:off x="6236368" y="1774657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651</xdr:row>
      <xdr:rowOff>0</xdr:rowOff>
    </xdr:from>
    <xdr:ext cx="563880" cy="293671"/>
    <xdr:sp macro="" textlink="">
      <xdr:nvSpPr>
        <xdr:cNvPr id="2355" name="Text Box 3">
          <a:extLst>
            <a:ext uri="{FF2B5EF4-FFF2-40B4-BE49-F238E27FC236}">
              <a16:creationId xmlns:a16="http://schemas.microsoft.com/office/drawing/2014/main" id="{27F5526B-3F89-4C88-9B9B-4A5A537C273D}"/>
            </a:ext>
          </a:extLst>
        </xdr:cNvPr>
        <xdr:cNvSpPr txBox="1">
          <a:spLocks noChangeArrowheads="1"/>
        </xdr:cNvSpPr>
      </xdr:nvSpPr>
      <xdr:spPr bwMode="auto">
        <a:xfrm>
          <a:off x="6236368" y="1774657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651</xdr:row>
      <xdr:rowOff>0</xdr:rowOff>
    </xdr:from>
    <xdr:ext cx="563880" cy="293671"/>
    <xdr:sp macro="" textlink="">
      <xdr:nvSpPr>
        <xdr:cNvPr id="2356" name="Text Box 3">
          <a:extLst>
            <a:ext uri="{FF2B5EF4-FFF2-40B4-BE49-F238E27FC236}">
              <a16:creationId xmlns:a16="http://schemas.microsoft.com/office/drawing/2014/main" id="{3E119F1B-F057-4FDA-90C8-8B20C1F13466}"/>
            </a:ext>
          </a:extLst>
        </xdr:cNvPr>
        <xdr:cNvSpPr txBox="1">
          <a:spLocks noChangeArrowheads="1"/>
        </xdr:cNvSpPr>
      </xdr:nvSpPr>
      <xdr:spPr bwMode="auto">
        <a:xfrm>
          <a:off x="6236368" y="1774657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651</xdr:row>
      <xdr:rowOff>0</xdr:rowOff>
    </xdr:from>
    <xdr:ext cx="563880" cy="293671"/>
    <xdr:sp macro="" textlink="">
      <xdr:nvSpPr>
        <xdr:cNvPr id="2357" name="Text Box 3">
          <a:extLst>
            <a:ext uri="{FF2B5EF4-FFF2-40B4-BE49-F238E27FC236}">
              <a16:creationId xmlns:a16="http://schemas.microsoft.com/office/drawing/2014/main" id="{CAB0A6AB-CFA7-445A-BD81-C469D40ABACC}"/>
            </a:ext>
          </a:extLst>
        </xdr:cNvPr>
        <xdr:cNvSpPr txBox="1">
          <a:spLocks noChangeArrowheads="1"/>
        </xdr:cNvSpPr>
      </xdr:nvSpPr>
      <xdr:spPr bwMode="auto">
        <a:xfrm>
          <a:off x="6236368" y="1774657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651</xdr:row>
      <xdr:rowOff>0</xdr:rowOff>
    </xdr:from>
    <xdr:ext cx="563880" cy="293671"/>
    <xdr:sp macro="" textlink="">
      <xdr:nvSpPr>
        <xdr:cNvPr id="2358" name="Text Box 3">
          <a:extLst>
            <a:ext uri="{FF2B5EF4-FFF2-40B4-BE49-F238E27FC236}">
              <a16:creationId xmlns:a16="http://schemas.microsoft.com/office/drawing/2014/main" id="{D2224FB3-789A-4B53-AFD5-A1060B720F65}"/>
            </a:ext>
          </a:extLst>
        </xdr:cNvPr>
        <xdr:cNvSpPr txBox="1">
          <a:spLocks noChangeArrowheads="1"/>
        </xdr:cNvSpPr>
      </xdr:nvSpPr>
      <xdr:spPr bwMode="auto">
        <a:xfrm>
          <a:off x="6236368" y="1774657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651</xdr:row>
      <xdr:rowOff>0</xdr:rowOff>
    </xdr:from>
    <xdr:ext cx="563880" cy="293671"/>
    <xdr:sp macro="" textlink="">
      <xdr:nvSpPr>
        <xdr:cNvPr id="2359" name="Text Box 3">
          <a:extLst>
            <a:ext uri="{FF2B5EF4-FFF2-40B4-BE49-F238E27FC236}">
              <a16:creationId xmlns:a16="http://schemas.microsoft.com/office/drawing/2014/main" id="{5260B77F-52D3-4612-B315-54E7611BAC84}"/>
            </a:ext>
          </a:extLst>
        </xdr:cNvPr>
        <xdr:cNvSpPr txBox="1">
          <a:spLocks noChangeArrowheads="1"/>
        </xdr:cNvSpPr>
      </xdr:nvSpPr>
      <xdr:spPr bwMode="auto">
        <a:xfrm>
          <a:off x="6236368" y="1774657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651</xdr:row>
      <xdr:rowOff>0</xdr:rowOff>
    </xdr:from>
    <xdr:ext cx="563880" cy="293671"/>
    <xdr:sp macro="" textlink="">
      <xdr:nvSpPr>
        <xdr:cNvPr id="2360" name="Text Box 3">
          <a:extLst>
            <a:ext uri="{FF2B5EF4-FFF2-40B4-BE49-F238E27FC236}">
              <a16:creationId xmlns:a16="http://schemas.microsoft.com/office/drawing/2014/main" id="{3DDEE2C4-B68E-4535-8066-FA5436E49C9C}"/>
            </a:ext>
          </a:extLst>
        </xdr:cNvPr>
        <xdr:cNvSpPr txBox="1">
          <a:spLocks noChangeArrowheads="1"/>
        </xdr:cNvSpPr>
      </xdr:nvSpPr>
      <xdr:spPr bwMode="auto">
        <a:xfrm>
          <a:off x="6236368" y="1774657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651</xdr:row>
      <xdr:rowOff>0</xdr:rowOff>
    </xdr:from>
    <xdr:ext cx="563880" cy="293671"/>
    <xdr:sp macro="" textlink="">
      <xdr:nvSpPr>
        <xdr:cNvPr id="2361" name="Text Box 3">
          <a:extLst>
            <a:ext uri="{FF2B5EF4-FFF2-40B4-BE49-F238E27FC236}">
              <a16:creationId xmlns:a16="http://schemas.microsoft.com/office/drawing/2014/main" id="{D1D2DE92-F57F-4574-B598-FFB61979F37E}"/>
            </a:ext>
          </a:extLst>
        </xdr:cNvPr>
        <xdr:cNvSpPr txBox="1">
          <a:spLocks noChangeArrowheads="1"/>
        </xdr:cNvSpPr>
      </xdr:nvSpPr>
      <xdr:spPr bwMode="auto">
        <a:xfrm>
          <a:off x="6236368" y="1774657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651</xdr:row>
      <xdr:rowOff>0</xdr:rowOff>
    </xdr:from>
    <xdr:ext cx="563880" cy="293671"/>
    <xdr:sp macro="" textlink="">
      <xdr:nvSpPr>
        <xdr:cNvPr id="2362" name="Text Box 3">
          <a:extLst>
            <a:ext uri="{FF2B5EF4-FFF2-40B4-BE49-F238E27FC236}">
              <a16:creationId xmlns:a16="http://schemas.microsoft.com/office/drawing/2014/main" id="{89A67434-6DBE-414B-8A21-12F1A964B2D2}"/>
            </a:ext>
          </a:extLst>
        </xdr:cNvPr>
        <xdr:cNvSpPr txBox="1">
          <a:spLocks noChangeArrowheads="1"/>
        </xdr:cNvSpPr>
      </xdr:nvSpPr>
      <xdr:spPr bwMode="auto">
        <a:xfrm>
          <a:off x="6236368" y="1774657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651</xdr:row>
      <xdr:rowOff>0</xdr:rowOff>
    </xdr:from>
    <xdr:ext cx="563880" cy="293671"/>
    <xdr:sp macro="" textlink="">
      <xdr:nvSpPr>
        <xdr:cNvPr id="2363" name="Text Box 3">
          <a:extLst>
            <a:ext uri="{FF2B5EF4-FFF2-40B4-BE49-F238E27FC236}">
              <a16:creationId xmlns:a16="http://schemas.microsoft.com/office/drawing/2014/main" id="{F3D94D4C-809F-4B82-9C48-C79081A6998A}"/>
            </a:ext>
          </a:extLst>
        </xdr:cNvPr>
        <xdr:cNvSpPr txBox="1">
          <a:spLocks noChangeArrowheads="1"/>
        </xdr:cNvSpPr>
      </xdr:nvSpPr>
      <xdr:spPr bwMode="auto">
        <a:xfrm>
          <a:off x="6236368" y="1774657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651</xdr:row>
      <xdr:rowOff>0</xdr:rowOff>
    </xdr:from>
    <xdr:ext cx="563880" cy="293671"/>
    <xdr:sp macro="" textlink="">
      <xdr:nvSpPr>
        <xdr:cNvPr id="2364" name="Text Box 3">
          <a:extLst>
            <a:ext uri="{FF2B5EF4-FFF2-40B4-BE49-F238E27FC236}">
              <a16:creationId xmlns:a16="http://schemas.microsoft.com/office/drawing/2014/main" id="{A64F82AE-1758-4EAF-9E12-B80AEFFE4AF9}"/>
            </a:ext>
          </a:extLst>
        </xdr:cNvPr>
        <xdr:cNvSpPr txBox="1">
          <a:spLocks noChangeArrowheads="1"/>
        </xdr:cNvSpPr>
      </xdr:nvSpPr>
      <xdr:spPr bwMode="auto">
        <a:xfrm>
          <a:off x="6236368" y="1774657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651</xdr:row>
      <xdr:rowOff>0</xdr:rowOff>
    </xdr:from>
    <xdr:ext cx="563880" cy="293671"/>
    <xdr:sp macro="" textlink="">
      <xdr:nvSpPr>
        <xdr:cNvPr id="2365" name="Text Box 3">
          <a:extLst>
            <a:ext uri="{FF2B5EF4-FFF2-40B4-BE49-F238E27FC236}">
              <a16:creationId xmlns:a16="http://schemas.microsoft.com/office/drawing/2014/main" id="{B6EE6678-4AF2-4C75-863B-53D86E726348}"/>
            </a:ext>
          </a:extLst>
        </xdr:cNvPr>
        <xdr:cNvSpPr txBox="1">
          <a:spLocks noChangeArrowheads="1"/>
        </xdr:cNvSpPr>
      </xdr:nvSpPr>
      <xdr:spPr bwMode="auto">
        <a:xfrm>
          <a:off x="6236368" y="1774657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651</xdr:row>
      <xdr:rowOff>0</xdr:rowOff>
    </xdr:from>
    <xdr:ext cx="563880" cy="293671"/>
    <xdr:sp macro="" textlink="">
      <xdr:nvSpPr>
        <xdr:cNvPr id="2366" name="Text Box 3">
          <a:extLst>
            <a:ext uri="{FF2B5EF4-FFF2-40B4-BE49-F238E27FC236}">
              <a16:creationId xmlns:a16="http://schemas.microsoft.com/office/drawing/2014/main" id="{7448ED3B-377A-41C9-9013-04A7F2DD8204}"/>
            </a:ext>
          </a:extLst>
        </xdr:cNvPr>
        <xdr:cNvSpPr txBox="1">
          <a:spLocks noChangeArrowheads="1"/>
        </xdr:cNvSpPr>
      </xdr:nvSpPr>
      <xdr:spPr bwMode="auto">
        <a:xfrm>
          <a:off x="6236368" y="1774657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651</xdr:row>
      <xdr:rowOff>0</xdr:rowOff>
    </xdr:from>
    <xdr:ext cx="563880" cy="293671"/>
    <xdr:sp macro="" textlink="">
      <xdr:nvSpPr>
        <xdr:cNvPr id="2367" name="Text Box 3">
          <a:extLst>
            <a:ext uri="{FF2B5EF4-FFF2-40B4-BE49-F238E27FC236}">
              <a16:creationId xmlns:a16="http://schemas.microsoft.com/office/drawing/2014/main" id="{43EE2443-A35F-4A10-8CCA-B9D837F1C98F}"/>
            </a:ext>
          </a:extLst>
        </xdr:cNvPr>
        <xdr:cNvSpPr txBox="1">
          <a:spLocks noChangeArrowheads="1"/>
        </xdr:cNvSpPr>
      </xdr:nvSpPr>
      <xdr:spPr bwMode="auto">
        <a:xfrm>
          <a:off x="6236368" y="1774657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651</xdr:row>
      <xdr:rowOff>0</xdr:rowOff>
    </xdr:from>
    <xdr:ext cx="563880" cy="293671"/>
    <xdr:sp macro="" textlink="">
      <xdr:nvSpPr>
        <xdr:cNvPr id="2368" name="Text Box 3">
          <a:extLst>
            <a:ext uri="{FF2B5EF4-FFF2-40B4-BE49-F238E27FC236}">
              <a16:creationId xmlns:a16="http://schemas.microsoft.com/office/drawing/2014/main" id="{01569781-ADC4-4C78-A1AA-8E8FC1C5CEBE}"/>
            </a:ext>
          </a:extLst>
        </xdr:cNvPr>
        <xdr:cNvSpPr txBox="1">
          <a:spLocks noChangeArrowheads="1"/>
        </xdr:cNvSpPr>
      </xdr:nvSpPr>
      <xdr:spPr bwMode="auto">
        <a:xfrm>
          <a:off x="6236368" y="1774657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651</xdr:row>
      <xdr:rowOff>0</xdr:rowOff>
    </xdr:from>
    <xdr:ext cx="563880" cy="293671"/>
    <xdr:sp macro="" textlink="">
      <xdr:nvSpPr>
        <xdr:cNvPr id="2369" name="Text Box 3">
          <a:extLst>
            <a:ext uri="{FF2B5EF4-FFF2-40B4-BE49-F238E27FC236}">
              <a16:creationId xmlns:a16="http://schemas.microsoft.com/office/drawing/2014/main" id="{79755632-2ACE-4F50-8391-CF7BFA903FEA}"/>
            </a:ext>
          </a:extLst>
        </xdr:cNvPr>
        <xdr:cNvSpPr txBox="1">
          <a:spLocks noChangeArrowheads="1"/>
        </xdr:cNvSpPr>
      </xdr:nvSpPr>
      <xdr:spPr bwMode="auto">
        <a:xfrm>
          <a:off x="6236368" y="1774657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651</xdr:row>
      <xdr:rowOff>0</xdr:rowOff>
    </xdr:from>
    <xdr:ext cx="563880" cy="293671"/>
    <xdr:sp macro="" textlink="">
      <xdr:nvSpPr>
        <xdr:cNvPr id="2370" name="Text Box 3">
          <a:extLst>
            <a:ext uri="{FF2B5EF4-FFF2-40B4-BE49-F238E27FC236}">
              <a16:creationId xmlns:a16="http://schemas.microsoft.com/office/drawing/2014/main" id="{8852542F-E1F9-4ACB-91FE-E471F77C2FE5}"/>
            </a:ext>
          </a:extLst>
        </xdr:cNvPr>
        <xdr:cNvSpPr txBox="1">
          <a:spLocks noChangeArrowheads="1"/>
        </xdr:cNvSpPr>
      </xdr:nvSpPr>
      <xdr:spPr bwMode="auto">
        <a:xfrm>
          <a:off x="6236368" y="1774657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651</xdr:row>
      <xdr:rowOff>0</xdr:rowOff>
    </xdr:from>
    <xdr:ext cx="563880" cy="293671"/>
    <xdr:sp macro="" textlink="">
      <xdr:nvSpPr>
        <xdr:cNvPr id="2371" name="Text Box 3">
          <a:extLst>
            <a:ext uri="{FF2B5EF4-FFF2-40B4-BE49-F238E27FC236}">
              <a16:creationId xmlns:a16="http://schemas.microsoft.com/office/drawing/2014/main" id="{13AB6E80-A2AA-4003-B14B-01E6F6C10DE6}"/>
            </a:ext>
          </a:extLst>
        </xdr:cNvPr>
        <xdr:cNvSpPr txBox="1">
          <a:spLocks noChangeArrowheads="1"/>
        </xdr:cNvSpPr>
      </xdr:nvSpPr>
      <xdr:spPr bwMode="auto">
        <a:xfrm>
          <a:off x="6236368" y="1774657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651</xdr:row>
      <xdr:rowOff>0</xdr:rowOff>
    </xdr:from>
    <xdr:ext cx="563880" cy="293671"/>
    <xdr:sp macro="" textlink="">
      <xdr:nvSpPr>
        <xdr:cNvPr id="2372" name="Text Box 3">
          <a:extLst>
            <a:ext uri="{FF2B5EF4-FFF2-40B4-BE49-F238E27FC236}">
              <a16:creationId xmlns:a16="http://schemas.microsoft.com/office/drawing/2014/main" id="{E6710EED-0621-46EA-920D-69FFD402F78B}"/>
            </a:ext>
          </a:extLst>
        </xdr:cNvPr>
        <xdr:cNvSpPr txBox="1">
          <a:spLocks noChangeArrowheads="1"/>
        </xdr:cNvSpPr>
      </xdr:nvSpPr>
      <xdr:spPr bwMode="auto">
        <a:xfrm>
          <a:off x="6236368" y="1774657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651</xdr:row>
      <xdr:rowOff>0</xdr:rowOff>
    </xdr:from>
    <xdr:ext cx="563880" cy="293671"/>
    <xdr:sp macro="" textlink="">
      <xdr:nvSpPr>
        <xdr:cNvPr id="2373" name="Text Box 3">
          <a:extLst>
            <a:ext uri="{FF2B5EF4-FFF2-40B4-BE49-F238E27FC236}">
              <a16:creationId xmlns:a16="http://schemas.microsoft.com/office/drawing/2014/main" id="{2C3109A6-C80A-4352-A071-5DFDB23543D5}"/>
            </a:ext>
          </a:extLst>
        </xdr:cNvPr>
        <xdr:cNvSpPr txBox="1">
          <a:spLocks noChangeArrowheads="1"/>
        </xdr:cNvSpPr>
      </xdr:nvSpPr>
      <xdr:spPr bwMode="auto">
        <a:xfrm>
          <a:off x="6236368" y="1774657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651</xdr:row>
      <xdr:rowOff>0</xdr:rowOff>
    </xdr:from>
    <xdr:ext cx="563880" cy="293671"/>
    <xdr:sp macro="" textlink="">
      <xdr:nvSpPr>
        <xdr:cNvPr id="2374" name="Text Box 3">
          <a:extLst>
            <a:ext uri="{FF2B5EF4-FFF2-40B4-BE49-F238E27FC236}">
              <a16:creationId xmlns:a16="http://schemas.microsoft.com/office/drawing/2014/main" id="{95983D44-8013-4B1C-A261-A5402B70DF40}"/>
            </a:ext>
          </a:extLst>
        </xdr:cNvPr>
        <xdr:cNvSpPr txBox="1">
          <a:spLocks noChangeArrowheads="1"/>
        </xdr:cNvSpPr>
      </xdr:nvSpPr>
      <xdr:spPr bwMode="auto">
        <a:xfrm>
          <a:off x="6236368" y="1774657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651</xdr:row>
      <xdr:rowOff>0</xdr:rowOff>
    </xdr:from>
    <xdr:ext cx="563880" cy="293671"/>
    <xdr:sp macro="" textlink="">
      <xdr:nvSpPr>
        <xdr:cNvPr id="2375" name="Text Box 3">
          <a:extLst>
            <a:ext uri="{FF2B5EF4-FFF2-40B4-BE49-F238E27FC236}">
              <a16:creationId xmlns:a16="http://schemas.microsoft.com/office/drawing/2014/main" id="{1491CF32-0A68-4F8A-A6C3-366061D25BBB}"/>
            </a:ext>
          </a:extLst>
        </xdr:cNvPr>
        <xdr:cNvSpPr txBox="1">
          <a:spLocks noChangeArrowheads="1"/>
        </xdr:cNvSpPr>
      </xdr:nvSpPr>
      <xdr:spPr bwMode="auto">
        <a:xfrm>
          <a:off x="6236368" y="1774657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651</xdr:row>
      <xdr:rowOff>0</xdr:rowOff>
    </xdr:from>
    <xdr:ext cx="563880" cy="293671"/>
    <xdr:sp macro="" textlink="">
      <xdr:nvSpPr>
        <xdr:cNvPr id="2376" name="Text Box 3">
          <a:extLst>
            <a:ext uri="{FF2B5EF4-FFF2-40B4-BE49-F238E27FC236}">
              <a16:creationId xmlns:a16="http://schemas.microsoft.com/office/drawing/2014/main" id="{F7153A35-F544-4713-84A8-47D741AB01D8}"/>
            </a:ext>
          </a:extLst>
        </xdr:cNvPr>
        <xdr:cNvSpPr txBox="1">
          <a:spLocks noChangeArrowheads="1"/>
        </xdr:cNvSpPr>
      </xdr:nvSpPr>
      <xdr:spPr bwMode="auto">
        <a:xfrm>
          <a:off x="6236368" y="1774657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651</xdr:row>
      <xdr:rowOff>0</xdr:rowOff>
    </xdr:from>
    <xdr:ext cx="563880" cy="293671"/>
    <xdr:sp macro="" textlink="">
      <xdr:nvSpPr>
        <xdr:cNvPr id="2377" name="Text Box 3">
          <a:extLst>
            <a:ext uri="{FF2B5EF4-FFF2-40B4-BE49-F238E27FC236}">
              <a16:creationId xmlns:a16="http://schemas.microsoft.com/office/drawing/2014/main" id="{7FE3F850-A172-49AC-9784-7468AD658100}"/>
            </a:ext>
          </a:extLst>
        </xdr:cNvPr>
        <xdr:cNvSpPr txBox="1">
          <a:spLocks noChangeArrowheads="1"/>
        </xdr:cNvSpPr>
      </xdr:nvSpPr>
      <xdr:spPr bwMode="auto">
        <a:xfrm>
          <a:off x="6236368" y="1774657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651</xdr:row>
      <xdr:rowOff>0</xdr:rowOff>
    </xdr:from>
    <xdr:ext cx="563880" cy="293671"/>
    <xdr:sp macro="" textlink="">
      <xdr:nvSpPr>
        <xdr:cNvPr id="2378" name="Text Box 3">
          <a:extLst>
            <a:ext uri="{FF2B5EF4-FFF2-40B4-BE49-F238E27FC236}">
              <a16:creationId xmlns:a16="http://schemas.microsoft.com/office/drawing/2014/main" id="{9922B334-4B2C-4EE9-96B0-47E7F8F48626}"/>
            </a:ext>
          </a:extLst>
        </xdr:cNvPr>
        <xdr:cNvSpPr txBox="1">
          <a:spLocks noChangeArrowheads="1"/>
        </xdr:cNvSpPr>
      </xdr:nvSpPr>
      <xdr:spPr bwMode="auto">
        <a:xfrm>
          <a:off x="6236368" y="1774657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651</xdr:row>
      <xdr:rowOff>0</xdr:rowOff>
    </xdr:from>
    <xdr:ext cx="563880" cy="293671"/>
    <xdr:sp macro="" textlink="">
      <xdr:nvSpPr>
        <xdr:cNvPr id="2379" name="Text Box 3">
          <a:extLst>
            <a:ext uri="{FF2B5EF4-FFF2-40B4-BE49-F238E27FC236}">
              <a16:creationId xmlns:a16="http://schemas.microsoft.com/office/drawing/2014/main" id="{6EB30B0E-D96B-4898-A229-DB38A10C25FD}"/>
            </a:ext>
          </a:extLst>
        </xdr:cNvPr>
        <xdr:cNvSpPr txBox="1">
          <a:spLocks noChangeArrowheads="1"/>
        </xdr:cNvSpPr>
      </xdr:nvSpPr>
      <xdr:spPr bwMode="auto">
        <a:xfrm>
          <a:off x="6236368" y="1774657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651</xdr:row>
      <xdr:rowOff>0</xdr:rowOff>
    </xdr:from>
    <xdr:ext cx="563880" cy="293671"/>
    <xdr:sp macro="" textlink="">
      <xdr:nvSpPr>
        <xdr:cNvPr id="2380" name="Text Box 3">
          <a:extLst>
            <a:ext uri="{FF2B5EF4-FFF2-40B4-BE49-F238E27FC236}">
              <a16:creationId xmlns:a16="http://schemas.microsoft.com/office/drawing/2014/main" id="{B27AB611-2258-4A77-9018-12E0B8DF8220}"/>
            </a:ext>
          </a:extLst>
        </xdr:cNvPr>
        <xdr:cNvSpPr txBox="1">
          <a:spLocks noChangeArrowheads="1"/>
        </xdr:cNvSpPr>
      </xdr:nvSpPr>
      <xdr:spPr bwMode="auto">
        <a:xfrm>
          <a:off x="6236368" y="1777365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651</xdr:row>
      <xdr:rowOff>0</xdr:rowOff>
    </xdr:from>
    <xdr:ext cx="563880" cy="293671"/>
    <xdr:sp macro="" textlink="">
      <xdr:nvSpPr>
        <xdr:cNvPr id="2381" name="Text Box 3">
          <a:extLst>
            <a:ext uri="{FF2B5EF4-FFF2-40B4-BE49-F238E27FC236}">
              <a16:creationId xmlns:a16="http://schemas.microsoft.com/office/drawing/2014/main" id="{A81AA5E6-1535-4B0A-8B3A-98F2D9A0D3AD}"/>
            </a:ext>
          </a:extLst>
        </xdr:cNvPr>
        <xdr:cNvSpPr txBox="1">
          <a:spLocks noChangeArrowheads="1"/>
        </xdr:cNvSpPr>
      </xdr:nvSpPr>
      <xdr:spPr bwMode="auto">
        <a:xfrm>
          <a:off x="6236368" y="1777365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651</xdr:row>
      <xdr:rowOff>0</xdr:rowOff>
    </xdr:from>
    <xdr:ext cx="563880" cy="293671"/>
    <xdr:sp macro="" textlink="">
      <xdr:nvSpPr>
        <xdr:cNvPr id="2382" name="Text Box 3">
          <a:extLst>
            <a:ext uri="{FF2B5EF4-FFF2-40B4-BE49-F238E27FC236}">
              <a16:creationId xmlns:a16="http://schemas.microsoft.com/office/drawing/2014/main" id="{16189E53-66F2-4909-836D-77B17AF1B336}"/>
            </a:ext>
          </a:extLst>
        </xdr:cNvPr>
        <xdr:cNvSpPr txBox="1">
          <a:spLocks noChangeArrowheads="1"/>
        </xdr:cNvSpPr>
      </xdr:nvSpPr>
      <xdr:spPr bwMode="auto">
        <a:xfrm>
          <a:off x="6236368" y="1777365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651</xdr:row>
      <xdr:rowOff>0</xdr:rowOff>
    </xdr:from>
    <xdr:ext cx="563880" cy="293671"/>
    <xdr:sp macro="" textlink="">
      <xdr:nvSpPr>
        <xdr:cNvPr id="2383" name="Text Box 3">
          <a:extLst>
            <a:ext uri="{FF2B5EF4-FFF2-40B4-BE49-F238E27FC236}">
              <a16:creationId xmlns:a16="http://schemas.microsoft.com/office/drawing/2014/main" id="{E29AB322-F737-4FE2-B58E-A4E8E878A973}"/>
            </a:ext>
          </a:extLst>
        </xdr:cNvPr>
        <xdr:cNvSpPr txBox="1">
          <a:spLocks noChangeArrowheads="1"/>
        </xdr:cNvSpPr>
      </xdr:nvSpPr>
      <xdr:spPr bwMode="auto">
        <a:xfrm>
          <a:off x="6236368" y="1777365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651</xdr:row>
      <xdr:rowOff>0</xdr:rowOff>
    </xdr:from>
    <xdr:ext cx="563880" cy="293671"/>
    <xdr:sp macro="" textlink="">
      <xdr:nvSpPr>
        <xdr:cNvPr id="2384" name="Text Box 3">
          <a:extLst>
            <a:ext uri="{FF2B5EF4-FFF2-40B4-BE49-F238E27FC236}">
              <a16:creationId xmlns:a16="http://schemas.microsoft.com/office/drawing/2014/main" id="{7CD4DC34-9583-4E12-8AFA-FD097949361A}"/>
            </a:ext>
          </a:extLst>
        </xdr:cNvPr>
        <xdr:cNvSpPr txBox="1">
          <a:spLocks noChangeArrowheads="1"/>
        </xdr:cNvSpPr>
      </xdr:nvSpPr>
      <xdr:spPr bwMode="auto">
        <a:xfrm>
          <a:off x="6236368" y="1777365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651</xdr:row>
      <xdr:rowOff>0</xdr:rowOff>
    </xdr:from>
    <xdr:ext cx="563880" cy="293671"/>
    <xdr:sp macro="" textlink="">
      <xdr:nvSpPr>
        <xdr:cNvPr id="2385" name="Text Box 3">
          <a:extLst>
            <a:ext uri="{FF2B5EF4-FFF2-40B4-BE49-F238E27FC236}">
              <a16:creationId xmlns:a16="http://schemas.microsoft.com/office/drawing/2014/main" id="{CB6D3E12-652C-442F-B4A4-3CC59A338DF3}"/>
            </a:ext>
          </a:extLst>
        </xdr:cNvPr>
        <xdr:cNvSpPr txBox="1">
          <a:spLocks noChangeArrowheads="1"/>
        </xdr:cNvSpPr>
      </xdr:nvSpPr>
      <xdr:spPr bwMode="auto">
        <a:xfrm>
          <a:off x="6236368" y="1777365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651</xdr:row>
      <xdr:rowOff>0</xdr:rowOff>
    </xdr:from>
    <xdr:ext cx="563880" cy="293671"/>
    <xdr:sp macro="" textlink="">
      <xdr:nvSpPr>
        <xdr:cNvPr id="2386" name="Text Box 3">
          <a:extLst>
            <a:ext uri="{FF2B5EF4-FFF2-40B4-BE49-F238E27FC236}">
              <a16:creationId xmlns:a16="http://schemas.microsoft.com/office/drawing/2014/main" id="{387516DF-2819-4930-B54E-A292AF4EF550}"/>
            </a:ext>
          </a:extLst>
        </xdr:cNvPr>
        <xdr:cNvSpPr txBox="1">
          <a:spLocks noChangeArrowheads="1"/>
        </xdr:cNvSpPr>
      </xdr:nvSpPr>
      <xdr:spPr bwMode="auto">
        <a:xfrm>
          <a:off x="6236368" y="1777365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651</xdr:row>
      <xdr:rowOff>0</xdr:rowOff>
    </xdr:from>
    <xdr:ext cx="563880" cy="293671"/>
    <xdr:sp macro="" textlink="">
      <xdr:nvSpPr>
        <xdr:cNvPr id="2387" name="Text Box 3">
          <a:extLst>
            <a:ext uri="{FF2B5EF4-FFF2-40B4-BE49-F238E27FC236}">
              <a16:creationId xmlns:a16="http://schemas.microsoft.com/office/drawing/2014/main" id="{8A7210D0-CA12-498C-B828-FD9C52D7ACA6}"/>
            </a:ext>
          </a:extLst>
        </xdr:cNvPr>
        <xdr:cNvSpPr txBox="1">
          <a:spLocks noChangeArrowheads="1"/>
        </xdr:cNvSpPr>
      </xdr:nvSpPr>
      <xdr:spPr bwMode="auto">
        <a:xfrm>
          <a:off x="6236368" y="1777365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651</xdr:row>
      <xdr:rowOff>0</xdr:rowOff>
    </xdr:from>
    <xdr:ext cx="563880" cy="293671"/>
    <xdr:sp macro="" textlink="">
      <xdr:nvSpPr>
        <xdr:cNvPr id="2388" name="Text Box 3">
          <a:extLst>
            <a:ext uri="{FF2B5EF4-FFF2-40B4-BE49-F238E27FC236}">
              <a16:creationId xmlns:a16="http://schemas.microsoft.com/office/drawing/2014/main" id="{400170A1-63A1-4924-9C3F-34EEAF3F1C35}"/>
            </a:ext>
          </a:extLst>
        </xdr:cNvPr>
        <xdr:cNvSpPr txBox="1">
          <a:spLocks noChangeArrowheads="1"/>
        </xdr:cNvSpPr>
      </xdr:nvSpPr>
      <xdr:spPr bwMode="auto">
        <a:xfrm>
          <a:off x="6236368" y="1777365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651</xdr:row>
      <xdr:rowOff>0</xdr:rowOff>
    </xdr:from>
    <xdr:ext cx="563880" cy="293671"/>
    <xdr:sp macro="" textlink="">
      <xdr:nvSpPr>
        <xdr:cNvPr id="2389" name="Text Box 3">
          <a:extLst>
            <a:ext uri="{FF2B5EF4-FFF2-40B4-BE49-F238E27FC236}">
              <a16:creationId xmlns:a16="http://schemas.microsoft.com/office/drawing/2014/main" id="{64E3C1E7-5803-4617-AFB3-9E6F18E4FCD1}"/>
            </a:ext>
          </a:extLst>
        </xdr:cNvPr>
        <xdr:cNvSpPr txBox="1">
          <a:spLocks noChangeArrowheads="1"/>
        </xdr:cNvSpPr>
      </xdr:nvSpPr>
      <xdr:spPr bwMode="auto">
        <a:xfrm>
          <a:off x="6236368" y="1777365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651</xdr:row>
      <xdr:rowOff>0</xdr:rowOff>
    </xdr:from>
    <xdr:ext cx="563880" cy="293671"/>
    <xdr:sp macro="" textlink="">
      <xdr:nvSpPr>
        <xdr:cNvPr id="2390" name="Text Box 3">
          <a:extLst>
            <a:ext uri="{FF2B5EF4-FFF2-40B4-BE49-F238E27FC236}">
              <a16:creationId xmlns:a16="http://schemas.microsoft.com/office/drawing/2014/main" id="{57B0D4E3-1F04-4692-B567-D007A77528E7}"/>
            </a:ext>
          </a:extLst>
        </xdr:cNvPr>
        <xdr:cNvSpPr txBox="1">
          <a:spLocks noChangeArrowheads="1"/>
        </xdr:cNvSpPr>
      </xdr:nvSpPr>
      <xdr:spPr bwMode="auto">
        <a:xfrm>
          <a:off x="6236368" y="1777365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651</xdr:row>
      <xdr:rowOff>0</xdr:rowOff>
    </xdr:from>
    <xdr:ext cx="563880" cy="293671"/>
    <xdr:sp macro="" textlink="">
      <xdr:nvSpPr>
        <xdr:cNvPr id="2391" name="Text Box 3">
          <a:extLst>
            <a:ext uri="{FF2B5EF4-FFF2-40B4-BE49-F238E27FC236}">
              <a16:creationId xmlns:a16="http://schemas.microsoft.com/office/drawing/2014/main" id="{8489C441-DF6B-4BD6-97A3-DFFF491EC5BA}"/>
            </a:ext>
          </a:extLst>
        </xdr:cNvPr>
        <xdr:cNvSpPr txBox="1">
          <a:spLocks noChangeArrowheads="1"/>
        </xdr:cNvSpPr>
      </xdr:nvSpPr>
      <xdr:spPr bwMode="auto">
        <a:xfrm>
          <a:off x="6236368" y="1777365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651</xdr:row>
      <xdr:rowOff>0</xdr:rowOff>
    </xdr:from>
    <xdr:ext cx="563880" cy="293671"/>
    <xdr:sp macro="" textlink="">
      <xdr:nvSpPr>
        <xdr:cNvPr id="2392" name="Text Box 3">
          <a:extLst>
            <a:ext uri="{FF2B5EF4-FFF2-40B4-BE49-F238E27FC236}">
              <a16:creationId xmlns:a16="http://schemas.microsoft.com/office/drawing/2014/main" id="{DEF396A3-25EB-47C8-B845-CAA6897D1151}"/>
            </a:ext>
          </a:extLst>
        </xdr:cNvPr>
        <xdr:cNvSpPr txBox="1">
          <a:spLocks noChangeArrowheads="1"/>
        </xdr:cNvSpPr>
      </xdr:nvSpPr>
      <xdr:spPr bwMode="auto">
        <a:xfrm>
          <a:off x="6236368" y="1777365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651</xdr:row>
      <xdr:rowOff>0</xdr:rowOff>
    </xdr:from>
    <xdr:ext cx="563880" cy="293671"/>
    <xdr:sp macro="" textlink="">
      <xdr:nvSpPr>
        <xdr:cNvPr id="2393" name="Text Box 3">
          <a:extLst>
            <a:ext uri="{FF2B5EF4-FFF2-40B4-BE49-F238E27FC236}">
              <a16:creationId xmlns:a16="http://schemas.microsoft.com/office/drawing/2014/main" id="{886BCA9C-E9E6-496B-B7C9-5A58E2A71D44}"/>
            </a:ext>
          </a:extLst>
        </xdr:cNvPr>
        <xdr:cNvSpPr txBox="1">
          <a:spLocks noChangeArrowheads="1"/>
        </xdr:cNvSpPr>
      </xdr:nvSpPr>
      <xdr:spPr bwMode="auto">
        <a:xfrm>
          <a:off x="6236368" y="1777365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651</xdr:row>
      <xdr:rowOff>0</xdr:rowOff>
    </xdr:from>
    <xdr:ext cx="563880" cy="293671"/>
    <xdr:sp macro="" textlink="">
      <xdr:nvSpPr>
        <xdr:cNvPr id="2394" name="Text Box 3">
          <a:extLst>
            <a:ext uri="{FF2B5EF4-FFF2-40B4-BE49-F238E27FC236}">
              <a16:creationId xmlns:a16="http://schemas.microsoft.com/office/drawing/2014/main" id="{D879F8FB-0F84-4FE1-B6B2-A2F683A59F2B}"/>
            </a:ext>
          </a:extLst>
        </xdr:cNvPr>
        <xdr:cNvSpPr txBox="1">
          <a:spLocks noChangeArrowheads="1"/>
        </xdr:cNvSpPr>
      </xdr:nvSpPr>
      <xdr:spPr bwMode="auto">
        <a:xfrm>
          <a:off x="6236368" y="1777365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651</xdr:row>
      <xdr:rowOff>0</xdr:rowOff>
    </xdr:from>
    <xdr:ext cx="563880" cy="293671"/>
    <xdr:sp macro="" textlink="">
      <xdr:nvSpPr>
        <xdr:cNvPr id="2395" name="Text Box 3">
          <a:extLst>
            <a:ext uri="{FF2B5EF4-FFF2-40B4-BE49-F238E27FC236}">
              <a16:creationId xmlns:a16="http://schemas.microsoft.com/office/drawing/2014/main" id="{2078884C-57CA-4012-8E27-708AEA8B5C33}"/>
            </a:ext>
          </a:extLst>
        </xdr:cNvPr>
        <xdr:cNvSpPr txBox="1">
          <a:spLocks noChangeArrowheads="1"/>
        </xdr:cNvSpPr>
      </xdr:nvSpPr>
      <xdr:spPr bwMode="auto">
        <a:xfrm>
          <a:off x="6236368" y="1777365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651</xdr:row>
      <xdr:rowOff>0</xdr:rowOff>
    </xdr:from>
    <xdr:ext cx="563880" cy="293671"/>
    <xdr:sp macro="" textlink="">
      <xdr:nvSpPr>
        <xdr:cNvPr id="2396" name="Text Box 3">
          <a:extLst>
            <a:ext uri="{FF2B5EF4-FFF2-40B4-BE49-F238E27FC236}">
              <a16:creationId xmlns:a16="http://schemas.microsoft.com/office/drawing/2014/main" id="{B8939FBD-E4C8-40FA-A840-79E35CD30907}"/>
            </a:ext>
          </a:extLst>
        </xdr:cNvPr>
        <xdr:cNvSpPr txBox="1">
          <a:spLocks noChangeArrowheads="1"/>
        </xdr:cNvSpPr>
      </xdr:nvSpPr>
      <xdr:spPr bwMode="auto">
        <a:xfrm>
          <a:off x="6236368" y="1777365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651</xdr:row>
      <xdr:rowOff>0</xdr:rowOff>
    </xdr:from>
    <xdr:ext cx="563880" cy="293671"/>
    <xdr:sp macro="" textlink="">
      <xdr:nvSpPr>
        <xdr:cNvPr id="2397" name="Text Box 3">
          <a:extLst>
            <a:ext uri="{FF2B5EF4-FFF2-40B4-BE49-F238E27FC236}">
              <a16:creationId xmlns:a16="http://schemas.microsoft.com/office/drawing/2014/main" id="{9CA54B33-3D47-41BF-9867-D0C047A03D16}"/>
            </a:ext>
          </a:extLst>
        </xdr:cNvPr>
        <xdr:cNvSpPr txBox="1">
          <a:spLocks noChangeArrowheads="1"/>
        </xdr:cNvSpPr>
      </xdr:nvSpPr>
      <xdr:spPr bwMode="auto">
        <a:xfrm>
          <a:off x="6236368" y="1777365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651</xdr:row>
      <xdr:rowOff>0</xdr:rowOff>
    </xdr:from>
    <xdr:ext cx="563880" cy="293671"/>
    <xdr:sp macro="" textlink="">
      <xdr:nvSpPr>
        <xdr:cNvPr id="2398" name="Text Box 3">
          <a:extLst>
            <a:ext uri="{FF2B5EF4-FFF2-40B4-BE49-F238E27FC236}">
              <a16:creationId xmlns:a16="http://schemas.microsoft.com/office/drawing/2014/main" id="{861608E5-2087-4D94-B2F4-9C7DC2EDE8B1}"/>
            </a:ext>
          </a:extLst>
        </xdr:cNvPr>
        <xdr:cNvSpPr txBox="1">
          <a:spLocks noChangeArrowheads="1"/>
        </xdr:cNvSpPr>
      </xdr:nvSpPr>
      <xdr:spPr bwMode="auto">
        <a:xfrm>
          <a:off x="6236368" y="1777365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651</xdr:row>
      <xdr:rowOff>0</xdr:rowOff>
    </xdr:from>
    <xdr:ext cx="563880" cy="293671"/>
    <xdr:sp macro="" textlink="">
      <xdr:nvSpPr>
        <xdr:cNvPr id="2399" name="Text Box 3">
          <a:extLst>
            <a:ext uri="{FF2B5EF4-FFF2-40B4-BE49-F238E27FC236}">
              <a16:creationId xmlns:a16="http://schemas.microsoft.com/office/drawing/2014/main" id="{C2497597-6835-4241-84CF-74CFB5A640EC}"/>
            </a:ext>
          </a:extLst>
        </xdr:cNvPr>
        <xdr:cNvSpPr txBox="1">
          <a:spLocks noChangeArrowheads="1"/>
        </xdr:cNvSpPr>
      </xdr:nvSpPr>
      <xdr:spPr bwMode="auto">
        <a:xfrm>
          <a:off x="6236368" y="1777365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651</xdr:row>
      <xdr:rowOff>0</xdr:rowOff>
    </xdr:from>
    <xdr:ext cx="563880" cy="293671"/>
    <xdr:sp macro="" textlink="">
      <xdr:nvSpPr>
        <xdr:cNvPr id="2400" name="Text Box 3">
          <a:extLst>
            <a:ext uri="{FF2B5EF4-FFF2-40B4-BE49-F238E27FC236}">
              <a16:creationId xmlns:a16="http://schemas.microsoft.com/office/drawing/2014/main" id="{4833055B-9EC0-4A73-914D-A70DFCE8BDB0}"/>
            </a:ext>
          </a:extLst>
        </xdr:cNvPr>
        <xdr:cNvSpPr txBox="1">
          <a:spLocks noChangeArrowheads="1"/>
        </xdr:cNvSpPr>
      </xdr:nvSpPr>
      <xdr:spPr bwMode="auto">
        <a:xfrm>
          <a:off x="6236368" y="1777365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651</xdr:row>
      <xdr:rowOff>0</xdr:rowOff>
    </xdr:from>
    <xdr:ext cx="563880" cy="293671"/>
    <xdr:sp macro="" textlink="">
      <xdr:nvSpPr>
        <xdr:cNvPr id="2401" name="Text Box 3">
          <a:extLst>
            <a:ext uri="{FF2B5EF4-FFF2-40B4-BE49-F238E27FC236}">
              <a16:creationId xmlns:a16="http://schemas.microsoft.com/office/drawing/2014/main" id="{310E8DFF-2118-472F-B3DA-6862266F70A8}"/>
            </a:ext>
          </a:extLst>
        </xdr:cNvPr>
        <xdr:cNvSpPr txBox="1">
          <a:spLocks noChangeArrowheads="1"/>
        </xdr:cNvSpPr>
      </xdr:nvSpPr>
      <xdr:spPr bwMode="auto">
        <a:xfrm>
          <a:off x="6236368" y="1777365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651</xdr:row>
      <xdr:rowOff>0</xdr:rowOff>
    </xdr:from>
    <xdr:ext cx="563880" cy="293671"/>
    <xdr:sp macro="" textlink="">
      <xdr:nvSpPr>
        <xdr:cNvPr id="2402" name="Text Box 3">
          <a:extLst>
            <a:ext uri="{FF2B5EF4-FFF2-40B4-BE49-F238E27FC236}">
              <a16:creationId xmlns:a16="http://schemas.microsoft.com/office/drawing/2014/main" id="{05076AE8-8560-4BD0-BB44-3FE61A7EE722}"/>
            </a:ext>
          </a:extLst>
        </xdr:cNvPr>
        <xdr:cNvSpPr txBox="1">
          <a:spLocks noChangeArrowheads="1"/>
        </xdr:cNvSpPr>
      </xdr:nvSpPr>
      <xdr:spPr bwMode="auto">
        <a:xfrm>
          <a:off x="6236368" y="1777365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651</xdr:row>
      <xdr:rowOff>0</xdr:rowOff>
    </xdr:from>
    <xdr:ext cx="563880" cy="293671"/>
    <xdr:sp macro="" textlink="">
      <xdr:nvSpPr>
        <xdr:cNvPr id="2403" name="Text Box 3">
          <a:extLst>
            <a:ext uri="{FF2B5EF4-FFF2-40B4-BE49-F238E27FC236}">
              <a16:creationId xmlns:a16="http://schemas.microsoft.com/office/drawing/2014/main" id="{89D3CED2-388D-4F5A-9120-884632EB25E4}"/>
            </a:ext>
          </a:extLst>
        </xdr:cNvPr>
        <xdr:cNvSpPr txBox="1">
          <a:spLocks noChangeArrowheads="1"/>
        </xdr:cNvSpPr>
      </xdr:nvSpPr>
      <xdr:spPr bwMode="auto">
        <a:xfrm>
          <a:off x="6236368" y="1777365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651</xdr:row>
      <xdr:rowOff>0</xdr:rowOff>
    </xdr:from>
    <xdr:ext cx="563880" cy="293671"/>
    <xdr:sp macro="" textlink="">
      <xdr:nvSpPr>
        <xdr:cNvPr id="2404" name="Text Box 3">
          <a:extLst>
            <a:ext uri="{FF2B5EF4-FFF2-40B4-BE49-F238E27FC236}">
              <a16:creationId xmlns:a16="http://schemas.microsoft.com/office/drawing/2014/main" id="{A34BFF36-E7AB-46F6-86F9-A59B9AFE844E}"/>
            </a:ext>
          </a:extLst>
        </xdr:cNvPr>
        <xdr:cNvSpPr txBox="1">
          <a:spLocks noChangeArrowheads="1"/>
        </xdr:cNvSpPr>
      </xdr:nvSpPr>
      <xdr:spPr bwMode="auto">
        <a:xfrm>
          <a:off x="6236368" y="1777365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651</xdr:row>
      <xdr:rowOff>0</xdr:rowOff>
    </xdr:from>
    <xdr:ext cx="563880" cy="293671"/>
    <xdr:sp macro="" textlink="">
      <xdr:nvSpPr>
        <xdr:cNvPr id="2405" name="Text Box 3">
          <a:extLst>
            <a:ext uri="{FF2B5EF4-FFF2-40B4-BE49-F238E27FC236}">
              <a16:creationId xmlns:a16="http://schemas.microsoft.com/office/drawing/2014/main" id="{2177916B-1084-4874-B225-6C181CD6B6DE}"/>
            </a:ext>
          </a:extLst>
        </xdr:cNvPr>
        <xdr:cNvSpPr txBox="1">
          <a:spLocks noChangeArrowheads="1"/>
        </xdr:cNvSpPr>
      </xdr:nvSpPr>
      <xdr:spPr bwMode="auto">
        <a:xfrm>
          <a:off x="6236368" y="1777365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651</xdr:row>
      <xdr:rowOff>0</xdr:rowOff>
    </xdr:from>
    <xdr:ext cx="563880" cy="293671"/>
    <xdr:sp macro="" textlink="">
      <xdr:nvSpPr>
        <xdr:cNvPr id="2406" name="Text Box 3">
          <a:extLst>
            <a:ext uri="{FF2B5EF4-FFF2-40B4-BE49-F238E27FC236}">
              <a16:creationId xmlns:a16="http://schemas.microsoft.com/office/drawing/2014/main" id="{7262B849-F0D4-47AF-8E87-89926978C0D6}"/>
            </a:ext>
          </a:extLst>
        </xdr:cNvPr>
        <xdr:cNvSpPr txBox="1">
          <a:spLocks noChangeArrowheads="1"/>
        </xdr:cNvSpPr>
      </xdr:nvSpPr>
      <xdr:spPr bwMode="auto">
        <a:xfrm>
          <a:off x="6236368" y="1777365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651</xdr:row>
      <xdr:rowOff>0</xdr:rowOff>
    </xdr:from>
    <xdr:ext cx="563880" cy="293671"/>
    <xdr:sp macro="" textlink="">
      <xdr:nvSpPr>
        <xdr:cNvPr id="2407" name="Text Box 3">
          <a:extLst>
            <a:ext uri="{FF2B5EF4-FFF2-40B4-BE49-F238E27FC236}">
              <a16:creationId xmlns:a16="http://schemas.microsoft.com/office/drawing/2014/main" id="{AA54E6B1-D5F9-4213-B452-B9FE69B28866}"/>
            </a:ext>
          </a:extLst>
        </xdr:cNvPr>
        <xdr:cNvSpPr txBox="1">
          <a:spLocks noChangeArrowheads="1"/>
        </xdr:cNvSpPr>
      </xdr:nvSpPr>
      <xdr:spPr bwMode="auto">
        <a:xfrm>
          <a:off x="6236368" y="1777365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651</xdr:row>
      <xdr:rowOff>0</xdr:rowOff>
    </xdr:from>
    <xdr:ext cx="563880" cy="293671"/>
    <xdr:sp macro="" textlink="">
      <xdr:nvSpPr>
        <xdr:cNvPr id="2408" name="Text Box 3">
          <a:extLst>
            <a:ext uri="{FF2B5EF4-FFF2-40B4-BE49-F238E27FC236}">
              <a16:creationId xmlns:a16="http://schemas.microsoft.com/office/drawing/2014/main" id="{524E90BD-DB8F-4E02-9C9B-9C2B15FC9801}"/>
            </a:ext>
          </a:extLst>
        </xdr:cNvPr>
        <xdr:cNvSpPr txBox="1">
          <a:spLocks noChangeArrowheads="1"/>
        </xdr:cNvSpPr>
      </xdr:nvSpPr>
      <xdr:spPr bwMode="auto">
        <a:xfrm>
          <a:off x="6236368" y="1777365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651</xdr:row>
      <xdr:rowOff>0</xdr:rowOff>
    </xdr:from>
    <xdr:ext cx="563880" cy="293671"/>
    <xdr:sp macro="" textlink="">
      <xdr:nvSpPr>
        <xdr:cNvPr id="2409" name="Text Box 3">
          <a:extLst>
            <a:ext uri="{FF2B5EF4-FFF2-40B4-BE49-F238E27FC236}">
              <a16:creationId xmlns:a16="http://schemas.microsoft.com/office/drawing/2014/main" id="{220C0EA8-E7CB-420E-9935-06E5C9D6E991}"/>
            </a:ext>
          </a:extLst>
        </xdr:cNvPr>
        <xdr:cNvSpPr txBox="1">
          <a:spLocks noChangeArrowheads="1"/>
        </xdr:cNvSpPr>
      </xdr:nvSpPr>
      <xdr:spPr bwMode="auto">
        <a:xfrm>
          <a:off x="6236368" y="1777365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651</xdr:row>
      <xdr:rowOff>0</xdr:rowOff>
    </xdr:from>
    <xdr:ext cx="563880" cy="293671"/>
    <xdr:sp macro="" textlink="">
      <xdr:nvSpPr>
        <xdr:cNvPr id="2410" name="Text Box 3">
          <a:extLst>
            <a:ext uri="{FF2B5EF4-FFF2-40B4-BE49-F238E27FC236}">
              <a16:creationId xmlns:a16="http://schemas.microsoft.com/office/drawing/2014/main" id="{1FB16065-14E2-408F-97F1-283D9DD53358}"/>
            </a:ext>
          </a:extLst>
        </xdr:cNvPr>
        <xdr:cNvSpPr txBox="1">
          <a:spLocks noChangeArrowheads="1"/>
        </xdr:cNvSpPr>
      </xdr:nvSpPr>
      <xdr:spPr bwMode="auto">
        <a:xfrm>
          <a:off x="6236368" y="1777365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651</xdr:row>
      <xdr:rowOff>0</xdr:rowOff>
    </xdr:from>
    <xdr:ext cx="563880" cy="293671"/>
    <xdr:sp macro="" textlink="">
      <xdr:nvSpPr>
        <xdr:cNvPr id="2411" name="Text Box 3">
          <a:extLst>
            <a:ext uri="{FF2B5EF4-FFF2-40B4-BE49-F238E27FC236}">
              <a16:creationId xmlns:a16="http://schemas.microsoft.com/office/drawing/2014/main" id="{FDD05ACB-9A95-4D75-9DD3-45F8B4F98189}"/>
            </a:ext>
          </a:extLst>
        </xdr:cNvPr>
        <xdr:cNvSpPr txBox="1">
          <a:spLocks noChangeArrowheads="1"/>
        </xdr:cNvSpPr>
      </xdr:nvSpPr>
      <xdr:spPr bwMode="auto">
        <a:xfrm>
          <a:off x="6236368" y="1777365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651</xdr:row>
      <xdr:rowOff>0</xdr:rowOff>
    </xdr:from>
    <xdr:ext cx="563880" cy="293671"/>
    <xdr:sp macro="" textlink="">
      <xdr:nvSpPr>
        <xdr:cNvPr id="2412" name="Text Box 3">
          <a:extLst>
            <a:ext uri="{FF2B5EF4-FFF2-40B4-BE49-F238E27FC236}">
              <a16:creationId xmlns:a16="http://schemas.microsoft.com/office/drawing/2014/main" id="{4C53B859-057E-45A1-84B4-0B1EB96F7178}"/>
            </a:ext>
          </a:extLst>
        </xdr:cNvPr>
        <xdr:cNvSpPr txBox="1">
          <a:spLocks noChangeArrowheads="1"/>
        </xdr:cNvSpPr>
      </xdr:nvSpPr>
      <xdr:spPr bwMode="auto">
        <a:xfrm>
          <a:off x="6236368" y="1777365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651</xdr:row>
      <xdr:rowOff>0</xdr:rowOff>
    </xdr:from>
    <xdr:ext cx="563880" cy="293671"/>
    <xdr:sp macro="" textlink="">
      <xdr:nvSpPr>
        <xdr:cNvPr id="2413" name="Text Box 3">
          <a:extLst>
            <a:ext uri="{FF2B5EF4-FFF2-40B4-BE49-F238E27FC236}">
              <a16:creationId xmlns:a16="http://schemas.microsoft.com/office/drawing/2014/main" id="{2DA33000-54CB-4563-A08D-D2F41D16B771}"/>
            </a:ext>
          </a:extLst>
        </xdr:cNvPr>
        <xdr:cNvSpPr txBox="1">
          <a:spLocks noChangeArrowheads="1"/>
        </xdr:cNvSpPr>
      </xdr:nvSpPr>
      <xdr:spPr bwMode="auto">
        <a:xfrm>
          <a:off x="6236368" y="1777365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651</xdr:row>
      <xdr:rowOff>0</xdr:rowOff>
    </xdr:from>
    <xdr:ext cx="563880" cy="293671"/>
    <xdr:sp macro="" textlink="">
      <xdr:nvSpPr>
        <xdr:cNvPr id="2414" name="Text Box 3">
          <a:extLst>
            <a:ext uri="{FF2B5EF4-FFF2-40B4-BE49-F238E27FC236}">
              <a16:creationId xmlns:a16="http://schemas.microsoft.com/office/drawing/2014/main" id="{83C53579-8EC8-46DC-973C-B7F04166AC70}"/>
            </a:ext>
          </a:extLst>
        </xdr:cNvPr>
        <xdr:cNvSpPr txBox="1">
          <a:spLocks noChangeArrowheads="1"/>
        </xdr:cNvSpPr>
      </xdr:nvSpPr>
      <xdr:spPr bwMode="auto">
        <a:xfrm>
          <a:off x="6236368" y="1777365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651</xdr:row>
      <xdr:rowOff>0</xdr:rowOff>
    </xdr:from>
    <xdr:ext cx="563880" cy="293671"/>
    <xdr:sp macro="" textlink="">
      <xdr:nvSpPr>
        <xdr:cNvPr id="2415" name="Text Box 3">
          <a:extLst>
            <a:ext uri="{FF2B5EF4-FFF2-40B4-BE49-F238E27FC236}">
              <a16:creationId xmlns:a16="http://schemas.microsoft.com/office/drawing/2014/main" id="{CBFA6977-426B-404D-B296-8F950C44C036}"/>
            </a:ext>
          </a:extLst>
        </xdr:cNvPr>
        <xdr:cNvSpPr txBox="1">
          <a:spLocks noChangeArrowheads="1"/>
        </xdr:cNvSpPr>
      </xdr:nvSpPr>
      <xdr:spPr bwMode="auto">
        <a:xfrm>
          <a:off x="6236368" y="1777365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651</xdr:row>
      <xdr:rowOff>0</xdr:rowOff>
    </xdr:from>
    <xdr:ext cx="563880" cy="293671"/>
    <xdr:sp macro="" textlink="">
      <xdr:nvSpPr>
        <xdr:cNvPr id="2416" name="Text Box 3">
          <a:extLst>
            <a:ext uri="{FF2B5EF4-FFF2-40B4-BE49-F238E27FC236}">
              <a16:creationId xmlns:a16="http://schemas.microsoft.com/office/drawing/2014/main" id="{67E8511B-7CF1-4915-9875-10F20439BBB2}"/>
            </a:ext>
          </a:extLst>
        </xdr:cNvPr>
        <xdr:cNvSpPr txBox="1">
          <a:spLocks noChangeArrowheads="1"/>
        </xdr:cNvSpPr>
      </xdr:nvSpPr>
      <xdr:spPr bwMode="auto">
        <a:xfrm>
          <a:off x="6236368" y="1777365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651</xdr:row>
      <xdr:rowOff>0</xdr:rowOff>
    </xdr:from>
    <xdr:ext cx="563880" cy="293671"/>
    <xdr:sp macro="" textlink="">
      <xdr:nvSpPr>
        <xdr:cNvPr id="2417" name="Text Box 3">
          <a:extLst>
            <a:ext uri="{FF2B5EF4-FFF2-40B4-BE49-F238E27FC236}">
              <a16:creationId xmlns:a16="http://schemas.microsoft.com/office/drawing/2014/main" id="{9DF1271F-0117-45B6-AFBD-A532D96B8A45}"/>
            </a:ext>
          </a:extLst>
        </xdr:cNvPr>
        <xdr:cNvSpPr txBox="1">
          <a:spLocks noChangeArrowheads="1"/>
        </xdr:cNvSpPr>
      </xdr:nvSpPr>
      <xdr:spPr bwMode="auto">
        <a:xfrm>
          <a:off x="6236368" y="1777365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651</xdr:row>
      <xdr:rowOff>0</xdr:rowOff>
    </xdr:from>
    <xdr:ext cx="563880" cy="293671"/>
    <xdr:sp macro="" textlink="">
      <xdr:nvSpPr>
        <xdr:cNvPr id="2418" name="Text Box 3">
          <a:extLst>
            <a:ext uri="{FF2B5EF4-FFF2-40B4-BE49-F238E27FC236}">
              <a16:creationId xmlns:a16="http://schemas.microsoft.com/office/drawing/2014/main" id="{7C658610-4BC6-4A99-9C00-E0EE3292EE41}"/>
            </a:ext>
          </a:extLst>
        </xdr:cNvPr>
        <xdr:cNvSpPr txBox="1">
          <a:spLocks noChangeArrowheads="1"/>
        </xdr:cNvSpPr>
      </xdr:nvSpPr>
      <xdr:spPr bwMode="auto">
        <a:xfrm>
          <a:off x="6236368" y="1777365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652</xdr:row>
      <xdr:rowOff>0</xdr:rowOff>
    </xdr:from>
    <xdr:ext cx="563880" cy="293671"/>
    <xdr:sp macro="" textlink="">
      <xdr:nvSpPr>
        <xdr:cNvPr id="2419" name="Text Box 3">
          <a:extLst>
            <a:ext uri="{FF2B5EF4-FFF2-40B4-BE49-F238E27FC236}">
              <a16:creationId xmlns:a16="http://schemas.microsoft.com/office/drawing/2014/main" id="{E7B34CEA-3D35-43A2-9505-1B3E14830193}"/>
            </a:ext>
          </a:extLst>
        </xdr:cNvPr>
        <xdr:cNvSpPr txBox="1">
          <a:spLocks noChangeArrowheads="1"/>
        </xdr:cNvSpPr>
      </xdr:nvSpPr>
      <xdr:spPr bwMode="auto">
        <a:xfrm>
          <a:off x="6236368" y="178007211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652</xdr:row>
      <xdr:rowOff>0</xdr:rowOff>
    </xdr:from>
    <xdr:ext cx="563880" cy="293671"/>
    <xdr:sp macro="" textlink="">
      <xdr:nvSpPr>
        <xdr:cNvPr id="2420" name="Text Box 3">
          <a:extLst>
            <a:ext uri="{FF2B5EF4-FFF2-40B4-BE49-F238E27FC236}">
              <a16:creationId xmlns:a16="http://schemas.microsoft.com/office/drawing/2014/main" id="{BEB621C2-4178-46A5-A1E8-A6967C3FDE3C}"/>
            </a:ext>
          </a:extLst>
        </xdr:cNvPr>
        <xdr:cNvSpPr txBox="1">
          <a:spLocks noChangeArrowheads="1"/>
        </xdr:cNvSpPr>
      </xdr:nvSpPr>
      <xdr:spPr bwMode="auto">
        <a:xfrm>
          <a:off x="6236368" y="178007211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652</xdr:row>
      <xdr:rowOff>0</xdr:rowOff>
    </xdr:from>
    <xdr:ext cx="563880" cy="293671"/>
    <xdr:sp macro="" textlink="">
      <xdr:nvSpPr>
        <xdr:cNvPr id="2421" name="Text Box 3">
          <a:extLst>
            <a:ext uri="{FF2B5EF4-FFF2-40B4-BE49-F238E27FC236}">
              <a16:creationId xmlns:a16="http://schemas.microsoft.com/office/drawing/2014/main" id="{EBF7357D-DE14-4FF3-983F-87B2F9AE2123}"/>
            </a:ext>
          </a:extLst>
        </xdr:cNvPr>
        <xdr:cNvSpPr txBox="1">
          <a:spLocks noChangeArrowheads="1"/>
        </xdr:cNvSpPr>
      </xdr:nvSpPr>
      <xdr:spPr bwMode="auto">
        <a:xfrm>
          <a:off x="6236368" y="178007211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652</xdr:row>
      <xdr:rowOff>0</xdr:rowOff>
    </xdr:from>
    <xdr:ext cx="563880" cy="293671"/>
    <xdr:sp macro="" textlink="">
      <xdr:nvSpPr>
        <xdr:cNvPr id="2422" name="Text Box 3">
          <a:extLst>
            <a:ext uri="{FF2B5EF4-FFF2-40B4-BE49-F238E27FC236}">
              <a16:creationId xmlns:a16="http://schemas.microsoft.com/office/drawing/2014/main" id="{CF94AD9C-D0A7-4F67-9C8E-894FBD9C08DD}"/>
            </a:ext>
          </a:extLst>
        </xdr:cNvPr>
        <xdr:cNvSpPr txBox="1">
          <a:spLocks noChangeArrowheads="1"/>
        </xdr:cNvSpPr>
      </xdr:nvSpPr>
      <xdr:spPr bwMode="auto">
        <a:xfrm>
          <a:off x="6236368" y="178007211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652</xdr:row>
      <xdr:rowOff>0</xdr:rowOff>
    </xdr:from>
    <xdr:ext cx="563880" cy="293671"/>
    <xdr:sp macro="" textlink="">
      <xdr:nvSpPr>
        <xdr:cNvPr id="2423" name="Text Box 3">
          <a:extLst>
            <a:ext uri="{FF2B5EF4-FFF2-40B4-BE49-F238E27FC236}">
              <a16:creationId xmlns:a16="http://schemas.microsoft.com/office/drawing/2014/main" id="{3B056492-2165-4AA9-A0DA-C8DCF3EFDD1A}"/>
            </a:ext>
          </a:extLst>
        </xdr:cNvPr>
        <xdr:cNvSpPr txBox="1">
          <a:spLocks noChangeArrowheads="1"/>
        </xdr:cNvSpPr>
      </xdr:nvSpPr>
      <xdr:spPr bwMode="auto">
        <a:xfrm>
          <a:off x="6236368" y="178007211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652</xdr:row>
      <xdr:rowOff>0</xdr:rowOff>
    </xdr:from>
    <xdr:ext cx="563880" cy="293671"/>
    <xdr:sp macro="" textlink="">
      <xdr:nvSpPr>
        <xdr:cNvPr id="2424" name="Text Box 3">
          <a:extLst>
            <a:ext uri="{FF2B5EF4-FFF2-40B4-BE49-F238E27FC236}">
              <a16:creationId xmlns:a16="http://schemas.microsoft.com/office/drawing/2014/main" id="{4B7B4A4C-A016-4C69-A471-649F922A04D7}"/>
            </a:ext>
          </a:extLst>
        </xdr:cNvPr>
        <xdr:cNvSpPr txBox="1">
          <a:spLocks noChangeArrowheads="1"/>
        </xdr:cNvSpPr>
      </xdr:nvSpPr>
      <xdr:spPr bwMode="auto">
        <a:xfrm>
          <a:off x="6236368" y="178007211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652</xdr:row>
      <xdr:rowOff>0</xdr:rowOff>
    </xdr:from>
    <xdr:ext cx="563880" cy="293671"/>
    <xdr:sp macro="" textlink="">
      <xdr:nvSpPr>
        <xdr:cNvPr id="2425" name="Text Box 3">
          <a:extLst>
            <a:ext uri="{FF2B5EF4-FFF2-40B4-BE49-F238E27FC236}">
              <a16:creationId xmlns:a16="http://schemas.microsoft.com/office/drawing/2014/main" id="{E3A57CDF-9FC9-424A-A05C-C6DBBFFB5D1A}"/>
            </a:ext>
          </a:extLst>
        </xdr:cNvPr>
        <xdr:cNvSpPr txBox="1">
          <a:spLocks noChangeArrowheads="1"/>
        </xdr:cNvSpPr>
      </xdr:nvSpPr>
      <xdr:spPr bwMode="auto">
        <a:xfrm>
          <a:off x="6236368" y="178007211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652</xdr:row>
      <xdr:rowOff>0</xdr:rowOff>
    </xdr:from>
    <xdr:ext cx="563880" cy="293671"/>
    <xdr:sp macro="" textlink="">
      <xdr:nvSpPr>
        <xdr:cNvPr id="2426" name="Text Box 3">
          <a:extLst>
            <a:ext uri="{FF2B5EF4-FFF2-40B4-BE49-F238E27FC236}">
              <a16:creationId xmlns:a16="http://schemas.microsoft.com/office/drawing/2014/main" id="{F56058E6-5DD3-410B-932B-E40277DB8CAA}"/>
            </a:ext>
          </a:extLst>
        </xdr:cNvPr>
        <xdr:cNvSpPr txBox="1">
          <a:spLocks noChangeArrowheads="1"/>
        </xdr:cNvSpPr>
      </xdr:nvSpPr>
      <xdr:spPr bwMode="auto">
        <a:xfrm>
          <a:off x="6236368" y="178007211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652</xdr:row>
      <xdr:rowOff>0</xdr:rowOff>
    </xdr:from>
    <xdr:ext cx="563880" cy="293671"/>
    <xdr:sp macro="" textlink="">
      <xdr:nvSpPr>
        <xdr:cNvPr id="2427" name="Text Box 3">
          <a:extLst>
            <a:ext uri="{FF2B5EF4-FFF2-40B4-BE49-F238E27FC236}">
              <a16:creationId xmlns:a16="http://schemas.microsoft.com/office/drawing/2014/main" id="{FD7D8E08-F5B0-45EC-8D5F-F980652BF467}"/>
            </a:ext>
          </a:extLst>
        </xdr:cNvPr>
        <xdr:cNvSpPr txBox="1">
          <a:spLocks noChangeArrowheads="1"/>
        </xdr:cNvSpPr>
      </xdr:nvSpPr>
      <xdr:spPr bwMode="auto">
        <a:xfrm>
          <a:off x="6236368" y="178007211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652</xdr:row>
      <xdr:rowOff>0</xdr:rowOff>
    </xdr:from>
    <xdr:ext cx="563880" cy="293671"/>
    <xdr:sp macro="" textlink="">
      <xdr:nvSpPr>
        <xdr:cNvPr id="2428" name="Text Box 3">
          <a:extLst>
            <a:ext uri="{FF2B5EF4-FFF2-40B4-BE49-F238E27FC236}">
              <a16:creationId xmlns:a16="http://schemas.microsoft.com/office/drawing/2014/main" id="{E5C72878-D59A-4E4A-AE34-ABF7FD4B381C}"/>
            </a:ext>
          </a:extLst>
        </xdr:cNvPr>
        <xdr:cNvSpPr txBox="1">
          <a:spLocks noChangeArrowheads="1"/>
        </xdr:cNvSpPr>
      </xdr:nvSpPr>
      <xdr:spPr bwMode="auto">
        <a:xfrm>
          <a:off x="6236368" y="178007211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652</xdr:row>
      <xdr:rowOff>0</xdr:rowOff>
    </xdr:from>
    <xdr:ext cx="563880" cy="293671"/>
    <xdr:sp macro="" textlink="">
      <xdr:nvSpPr>
        <xdr:cNvPr id="2429" name="Text Box 3">
          <a:extLst>
            <a:ext uri="{FF2B5EF4-FFF2-40B4-BE49-F238E27FC236}">
              <a16:creationId xmlns:a16="http://schemas.microsoft.com/office/drawing/2014/main" id="{AFEFEAF0-19A8-4C19-A4F3-6184F9625E65}"/>
            </a:ext>
          </a:extLst>
        </xdr:cNvPr>
        <xdr:cNvSpPr txBox="1">
          <a:spLocks noChangeArrowheads="1"/>
        </xdr:cNvSpPr>
      </xdr:nvSpPr>
      <xdr:spPr bwMode="auto">
        <a:xfrm>
          <a:off x="6236368" y="178007211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652</xdr:row>
      <xdr:rowOff>0</xdr:rowOff>
    </xdr:from>
    <xdr:ext cx="563880" cy="293671"/>
    <xdr:sp macro="" textlink="">
      <xdr:nvSpPr>
        <xdr:cNvPr id="2430" name="Text Box 3">
          <a:extLst>
            <a:ext uri="{FF2B5EF4-FFF2-40B4-BE49-F238E27FC236}">
              <a16:creationId xmlns:a16="http://schemas.microsoft.com/office/drawing/2014/main" id="{33EF9E9D-4848-487D-AF2D-1BC031C9D07A}"/>
            </a:ext>
          </a:extLst>
        </xdr:cNvPr>
        <xdr:cNvSpPr txBox="1">
          <a:spLocks noChangeArrowheads="1"/>
        </xdr:cNvSpPr>
      </xdr:nvSpPr>
      <xdr:spPr bwMode="auto">
        <a:xfrm>
          <a:off x="6236368" y="178007211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652</xdr:row>
      <xdr:rowOff>0</xdr:rowOff>
    </xdr:from>
    <xdr:ext cx="563880" cy="293671"/>
    <xdr:sp macro="" textlink="">
      <xdr:nvSpPr>
        <xdr:cNvPr id="2431" name="Text Box 3">
          <a:extLst>
            <a:ext uri="{FF2B5EF4-FFF2-40B4-BE49-F238E27FC236}">
              <a16:creationId xmlns:a16="http://schemas.microsoft.com/office/drawing/2014/main" id="{F16EE483-1DC3-4221-A20B-14A6EEBAFAF7}"/>
            </a:ext>
          </a:extLst>
        </xdr:cNvPr>
        <xdr:cNvSpPr txBox="1">
          <a:spLocks noChangeArrowheads="1"/>
        </xdr:cNvSpPr>
      </xdr:nvSpPr>
      <xdr:spPr bwMode="auto">
        <a:xfrm>
          <a:off x="6236368" y="178007211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652</xdr:row>
      <xdr:rowOff>0</xdr:rowOff>
    </xdr:from>
    <xdr:ext cx="563880" cy="293671"/>
    <xdr:sp macro="" textlink="">
      <xdr:nvSpPr>
        <xdr:cNvPr id="2432" name="Text Box 3">
          <a:extLst>
            <a:ext uri="{FF2B5EF4-FFF2-40B4-BE49-F238E27FC236}">
              <a16:creationId xmlns:a16="http://schemas.microsoft.com/office/drawing/2014/main" id="{C6D103E5-F2F8-4508-9967-1C390A847835}"/>
            </a:ext>
          </a:extLst>
        </xdr:cNvPr>
        <xdr:cNvSpPr txBox="1">
          <a:spLocks noChangeArrowheads="1"/>
        </xdr:cNvSpPr>
      </xdr:nvSpPr>
      <xdr:spPr bwMode="auto">
        <a:xfrm>
          <a:off x="6236368" y="178007211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652</xdr:row>
      <xdr:rowOff>0</xdr:rowOff>
    </xdr:from>
    <xdr:ext cx="563880" cy="293671"/>
    <xdr:sp macro="" textlink="">
      <xdr:nvSpPr>
        <xdr:cNvPr id="2433" name="Text Box 3">
          <a:extLst>
            <a:ext uri="{FF2B5EF4-FFF2-40B4-BE49-F238E27FC236}">
              <a16:creationId xmlns:a16="http://schemas.microsoft.com/office/drawing/2014/main" id="{1406788F-652F-41E4-ACC1-882E0B74B642}"/>
            </a:ext>
          </a:extLst>
        </xdr:cNvPr>
        <xdr:cNvSpPr txBox="1">
          <a:spLocks noChangeArrowheads="1"/>
        </xdr:cNvSpPr>
      </xdr:nvSpPr>
      <xdr:spPr bwMode="auto">
        <a:xfrm>
          <a:off x="6236368" y="178007211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652</xdr:row>
      <xdr:rowOff>0</xdr:rowOff>
    </xdr:from>
    <xdr:ext cx="563880" cy="293671"/>
    <xdr:sp macro="" textlink="">
      <xdr:nvSpPr>
        <xdr:cNvPr id="2434" name="Text Box 3">
          <a:extLst>
            <a:ext uri="{FF2B5EF4-FFF2-40B4-BE49-F238E27FC236}">
              <a16:creationId xmlns:a16="http://schemas.microsoft.com/office/drawing/2014/main" id="{79201E8C-7A2A-4DB5-90CD-C94B475F14A2}"/>
            </a:ext>
          </a:extLst>
        </xdr:cNvPr>
        <xdr:cNvSpPr txBox="1">
          <a:spLocks noChangeArrowheads="1"/>
        </xdr:cNvSpPr>
      </xdr:nvSpPr>
      <xdr:spPr bwMode="auto">
        <a:xfrm>
          <a:off x="6236368" y="178007211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652</xdr:row>
      <xdr:rowOff>0</xdr:rowOff>
    </xdr:from>
    <xdr:ext cx="563880" cy="293671"/>
    <xdr:sp macro="" textlink="">
      <xdr:nvSpPr>
        <xdr:cNvPr id="2435" name="Text Box 3">
          <a:extLst>
            <a:ext uri="{FF2B5EF4-FFF2-40B4-BE49-F238E27FC236}">
              <a16:creationId xmlns:a16="http://schemas.microsoft.com/office/drawing/2014/main" id="{C1061847-A82C-43C5-A967-5B7B07DCB2CE}"/>
            </a:ext>
          </a:extLst>
        </xdr:cNvPr>
        <xdr:cNvSpPr txBox="1">
          <a:spLocks noChangeArrowheads="1"/>
        </xdr:cNvSpPr>
      </xdr:nvSpPr>
      <xdr:spPr bwMode="auto">
        <a:xfrm>
          <a:off x="6236368" y="178007211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652</xdr:row>
      <xdr:rowOff>0</xdr:rowOff>
    </xdr:from>
    <xdr:ext cx="563880" cy="293671"/>
    <xdr:sp macro="" textlink="">
      <xdr:nvSpPr>
        <xdr:cNvPr id="2436" name="Text Box 3">
          <a:extLst>
            <a:ext uri="{FF2B5EF4-FFF2-40B4-BE49-F238E27FC236}">
              <a16:creationId xmlns:a16="http://schemas.microsoft.com/office/drawing/2014/main" id="{19408C34-DF24-4CFC-B6F1-FE258E349A4C}"/>
            </a:ext>
          </a:extLst>
        </xdr:cNvPr>
        <xdr:cNvSpPr txBox="1">
          <a:spLocks noChangeArrowheads="1"/>
        </xdr:cNvSpPr>
      </xdr:nvSpPr>
      <xdr:spPr bwMode="auto">
        <a:xfrm>
          <a:off x="6236368" y="178007211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652</xdr:row>
      <xdr:rowOff>0</xdr:rowOff>
    </xdr:from>
    <xdr:ext cx="563880" cy="293671"/>
    <xdr:sp macro="" textlink="">
      <xdr:nvSpPr>
        <xdr:cNvPr id="2437" name="Text Box 3">
          <a:extLst>
            <a:ext uri="{FF2B5EF4-FFF2-40B4-BE49-F238E27FC236}">
              <a16:creationId xmlns:a16="http://schemas.microsoft.com/office/drawing/2014/main" id="{FB978262-1B09-4DD0-90D4-39BA0CF333BB}"/>
            </a:ext>
          </a:extLst>
        </xdr:cNvPr>
        <xdr:cNvSpPr txBox="1">
          <a:spLocks noChangeArrowheads="1"/>
        </xdr:cNvSpPr>
      </xdr:nvSpPr>
      <xdr:spPr bwMode="auto">
        <a:xfrm>
          <a:off x="6236368" y="178007211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652</xdr:row>
      <xdr:rowOff>0</xdr:rowOff>
    </xdr:from>
    <xdr:ext cx="563880" cy="293671"/>
    <xdr:sp macro="" textlink="">
      <xdr:nvSpPr>
        <xdr:cNvPr id="2438" name="Text Box 3">
          <a:extLst>
            <a:ext uri="{FF2B5EF4-FFF2-40B4-BE49-F238E27FC236}">
              <a16:creationId xmlns:a16="http://schemas.microsoft.com/office/drawing/2014/main" id="{B230B28B-7089-4941-8954-9194A24B2A65}"/>
            </a:ext>
          </a:extLst>
        </xdr:cNvPr>
        <xdr:cNvSpPr txBox="1">
          <a:spLocks noChangeArrowheads="1"/>
        </xdr:cNvSpPr>
      </xdr:nvSpPr>
      <xdr:spPr bwMode="auto">
        <a:xfrm>
          <a:off x="6236368" y="178007211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652</xdr:row>
      <xdr:rowOff>0</xdr:rowOff>
    </xdr:from>
    <xdr:ext cx="563880" cy="293671"/>
    <xdr:sp macro="" textlink="">
      <xdr:nvSpPr>
        <xdr:cNvPr id="2439" name="Text Box 3">
          <a:extLst>
            <a:ext uri="{FF2B5EF4-FFF2-40B4-BE49-F238E27FC236}">
              <a16:creationId xmlns:a16="http://schemas.microsoft.com/office/drawing/2014/main" id="{73866609-FE8E-48CB-A372-F04735A50EB9}"/>
            </a:ext>
          </a:extLst>
        </xdr:cNvPr>
        <xdr:cNvSpPr txBox="1">
          <a:spLocks noChangeArrowheads="1"/>
        </xdr:cNvSpPr>
      </xdr:nvSpPr>
      <xdr:spPr bwMode="auto">
        <a:xfrm>
          <a:off x="6236368" y="178007211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652</xdr:row>
      <xdr:rowOff>0</xdr:rowOff>
    </xdr:from>
    <xdr:ext cx="563880" cy="293671"/>
    <xdr:sp macro="" textlink="">
      <xdr:nvSpPr>
        <xdr:cNvPr id="2440" name="Text Box 3">
          <a:extLst>
            <a:ext uri="{FF2B5EF4-FFF2-40B4-BE49-F238E27FC236}">
              <a16:creationId xmlns:a16="http://schemas.microsoft.com/office/drawing/2014/main" id="{5A540335-5199-414B-9F3A-6050B2858B94}"/>
            </a:ext>
          </a:extLst>
        </xdr:cNvPr>
        <xdr:cNvSpPr txBox="1">
          <a:spLocks noChangeArrowheads="1"/>
        </xdr:cNvSpPr>
      </xdr:nvSpPr>
      <xdr:spPr bwMode="auto">
        <a:xfrm>
          <a:off x="6236368" y="178007211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652</xdr:row>
      <xdr:rowOff>0</xdr:rowOff>
    </xdr:from>
    <xdr:ext cx="563880" cy="293671"/>
    <xdr:sp macro="" textlink="">
      <xdr:nvSpPr>
        <xdr:cNvPr id="2441" name="Text Box 3">
          <a:extLst>
            <a:ext uri="{FF2B5EF4-FFF2-40B4-BE49-F238E27FC236}">
              <a16:creationId xmlns:a16="http://schemas.microsoft.com/office/drawing/2014/main" id="{6F171EC6-C2F5-48B1-BF50-CAC49DBADE34}"/>
            </a:ext>
          </a:extLst>
        </xdr:cNvPr>
        <xdr:cNvSpPr txBox="1">
          <a:spLocks noChangeArrowheads="1"/>
        </xdr:cNvSpPr>
      </xdr:nvSpPr>
      <xdr:spPr bwMode="auto">
        <a:xfrm>
          <a:off x="6236368" y="178007211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652</xdr:row>
      <xdr:rowOff>0</xdr:rowOff>
    </xdr:from>
    <xdr:ext cx="563880" cy="293671"/>
    <xdr:sp macro="" textlink="">
      <xdr:nvSpPr>
        <xdr:cNvPr id="2442" name="Text Box 3">
          <a:extLst>
            <a:ext uri="{FF2B5EF4-FFF2-40B4-BE49-F238E27FC236}">
              <a16:creationId xmlns:a16="http://schemas.microsoft.com/office/drawing/2014/main" id="{93E7F35F-8660-46B0-8983-C95A65924736}"/>
            </a:ext>
          </a:extLst>
        </xdr:cNvPr>
        <xdr:cNvSpPr txBox="1">
          <a:spLocks noChangeArrowheads="1"/>
        </xdr:cNvSpPr>
      </xdr:nvSpPr>
      <xdr:spPr bwMode="auto">
        <a:xfrm>
          <a:off x="6236368" y="178007211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652</xdr:row>
      <xdr:rowOff>0</xdr:rowOff>
    </xdr:from>
    <xdr:ext cx="563880" cy="293671"/>
    <xdr:sp macro="" textlink="">
      <xdr:nvSpPr>
        <xdr:cNvPr id="2443" name="Text Box 3">
          <a:extLst>
            <a:ext uri="{FF2B5EF4-FFF2-40B4-BE49-F238E27FC236}">
              <a16:creationId xmlns:a16="http://schemas.microsoft.com/office/drawing/2014/main" id="{232249D2-5133-4214-BC5B-258331EA9A62}"/>
            </a:ext>
          </a:extLst>
        </xdr:cNvPr>
        <xdr:cNvSpPr txBox="1">
          <a:spLocks noChangeArrowheads="1"/>
        </xdr:cNvSpPr>
      </xdr:nvSpPr>
      <xdr:spPr bwMode="auto">
        <a:xfrm>
          <a:off x="6236368" y="178007211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652</xdr:row>
      <xdr:rowOff>0</xdr:rowOff>
    </xdr:from>
    <xdr:ext cx="563880" cy="293671"/>
    <xdr:sp macro="" textlink="">
      <xdr:nvSpPr>
        <xdr:cNvPr id="2444" name="Text Box 3">
          <a:extLst>
            <a:ext uri="{FF2B5EF4-FFF2-40B4-BE49-F238E27FC236}">
              <a16:creationId xmlns:a16="http://schemas.microsoft.com/office/drawing/2014/main" id="{B85F06B9-950D-4968-AE3B-9B727ABA38C6}"/>
            </a:ext>
          </a:extLst>
        </xdr:cNvPr>
        <xdr:cNvSpPr txBox="1">
          <a:spLocks noChangeArrowheads="1"/>
        </xdr:cNvSpPr>
      </xdr:nvSpPr>
      <xdr:spPr bwMode="auto">
        <a:xfrm>
          <a:off x="6236368" y="178007211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652</xdr:row>
      <xdr:rowOff>0</xdr:rowOff>
    </xdr:from>
    <xdr:ext cx="563880" cy="293671"/>
    <xdr:sp macro="" textlink="">
      <xdr:nvSpPr>
        <xdr:cNvPr id="2445" name="Text Box 3">
          <a:extLst>
            <a:ext uri="{FF2B5EF4-FFF2-40B4-BE49-F238E27FC236}">
              <a16:creationId xmlns:a16="http://schemas.microsoft.com/office/drawing/2014/main" id="{489DE5A0-3364-40B6-B57D-0C6EF7722926}"/>
            </a:ext>
          </a:extLst>
        </xdr:cNvPr>
        <xdr:cNvSpPr txBox="1">
          <a:spLocks noChangeArrowheads="1"/>
        </xdr:cNvSpPr>
      </xdr:nvSpPr>
      <xdr:spPr bwMode="auto">
        <a:xfrm>
          <a:off x="6236368" y="178007211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652</xdr:row>
      <xdr:rowOff>0</xdr:rowOff>
    </xdr:from>
    <xdr:ext cx="563880" cy="293671"/>
    <xdr:sp macro="" textlink="">
      <xdr:nvSpPr>
        <xdr:cNvPr id="2446" name="Text Box 3">
          <a:extLst>
            <a:ext uri="{FF2B5EF4-FFF2-40B4-BE49-F238E27FC236}">
              <a16:creationId xmlns:a16="http://schemas.microsoft.com/office/drawing/2014/main" id="{F1E366EF-9984-4974-BD82-F0983696F552}"/>
            </a:ext>
          </a:extLst>
        </xdr:cNvPr>
        <xdr:cNvSpPr txBox="1">
          <a:spLocks noChangeArrowheads="1"/>
        </xdr:cNvSpPr>
      </xdr:nvSpPr>
      <xdr:spPr bwMode="auto">
        <a:xfrm>
          <a:off x="6236368" y="178007211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652</xdr:row>
      <xdr:rowOff>0</xdr:rowOff>
    </xdr:from>
    <xdr:ext cx="563880" cy="293671"/>
    <xdr:sp macro="" textlink="">
      <xdr:nvSpPr>
        <xdr:cNvPr id="2447" name="Text Box 3">
          <a:extLst>
            <a:ext uri="{FF2B5EF4-FFF2-40B4-BE49-F238E27FC236}">
              <a16:creationId xmlns:a16="http://schemas.microsoft.com/office/drawing/2014/main" id="{ACEE7AE3-863B-495B-BD18-14E9AAFC2DEC}"/>
            </a:ext>
          </a:extLst>
        </xdr:cNvPr>
        <xdr:cNvSpPr txBox="1">
          <a:spLocks noChangeArrowheads="1"/>
        </xdr:cNvSpPr>
      </xdr:nvSpPr>
      <xdr:spPr bwMode="auto">
        <a:xfrm>
          <a:off x="6236368" y="178007211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652</xdr:row>
      <xdr:rowOff>0</xdr:rowOff>
    </xdr:from>
    <xdr:ext cx="563880" cy="293671"/>
    <xdr:sp macro="" textlink="">
      <xdr:nvSpPr>
        <xdr:cNvPr id="2448" name="Text Box 3">
          <a:extLst>
            <a:ext uri="{FF2B5EF4-FFF2-40B4-BE49-F238E27FC236}">
              <a16:creationId xmlns:a16="http://schemas.microsoft.com/office/drawing/2014/main" id="{8FD1EAB3-7C0B-4714-A967-6AFB55362EF7}"/>
            </a:ext>
          </a:extLst>
        </xdr:cNvPr>
        <xdr:cNvSpPr txBox="1">
          <a:spLocks noChangeArrowheads="1"/>
        </xdr:cNvSpPr>
      </xdr:nvSpPr>
      <xdr:spPr bwMode="auto">
        <a:xfrm>
          <a:off x="6236368" y="178007211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652</xdr:row>
      <xdr:rowOff>0</xdr:rowOff>
    </xdr:from>
    <xdr:ext cx="563880" cy="293671"/>
    <xdr:sp macro="" textlink="">
      <xdr:nvSpPr>
        <xdr:cNvPr id="2449" name="Text Box 3">
          <a:extLst>
            <a:ext uri="{FF2B5EF4-FFF2-40B4-BE49-F238E27FC236}">
              <a16:creationId xmlns:a16="http://schemas.microsoft.com/office/drawing/2014/main" id="{A8DA14EF-076E-4C1C-B3E9-F36EA633CC1A}"/>
            </a:ext>
          </a:extLst>
        </xdr:cNvPr>
        <xdr:cNvSpPr txBox="1">
          <a:spLocks noChangeArrowheads="1"/>
        </xdr:cNvSpPr>
      </xdr:nvSpPr>
      <xdr:spPr bwMode="auto">
        <a:xfrm>
          <a:off x="6236368" y="178007211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652</xdr:row>
      <xdr:rowOff>0</xdr:rowOff>
    </xdr:from>
    <xdr:ext cx="563880" cy="293671"/>
    <xdr:sp macro="" textlink="">
      <xdr:nvSpPr>
        <xdr:cNvPr id="2450" name="Text Box 3">
          <a:extLst>
            <a:ext uri="{FF2B5EF4-FFF2-40B4-BE49-F238E27FC236}">
              <a16:creationId xmlns:a16="http://schemas.microsoft.com/office/drawing/2014/main" id="{780CB764-863E-4EEB-BCE3-492F7CE4B157}"/>
            </a:ext>
          </a:extLst>
        </xdr:cNvPr>
        <xdr:cNvSpPr txBox="1">
          <a:spLocks noChangeArrowheads="1"/>
        </xdr:cNvSpPr>
      </xdr:nvSpPr>
      <xdr:spPr bwMode="auto">
        <a:xfrm>
          <a:off x="6236368" y="178007211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652</xdr:row>
      <xdr:rowOff>0</xdr:rowOff>
    </xdr:from>
    <xdr:ext cx="563880" cy="293671"/>
    <xdr:sp macro="" textlink="">
      <xdr:nvSpPr>
        <xdr:cNvPr id="2451" name="Text Box 3">
          <a:extLst>
            <a:ext uri="{FF2B5EF4-FFF2-40B4-BE49-F238E27FC236}">
              <a16:creationId xmlns:a16="http://schemas.microsoft.com/office/drawing/2014/main" id="{CF85270D-313D-4189-BD33-C83F45941A49}"/>
            </a:ext>
          </a:extLst>
        </xdr:cNvPr>
        <xdr:cNvSpPr txBox="1">
          <a:spLocks noChangeArrowheads="1"/>
        </xdr:cNvSpPr>
      </xdr:nvSpPr>
      <xdr:spPr bwMode="auto">
        <a:xfrm>
          <a:off x="6236368" y="178007211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652</xdr:row>
      <xdr:rowOff>0</xdr:rowOff>
    </xdr:from>
    <xdr:ext cx="563880" cy="293671"/>
    <xdr:sp macro="" textlink="">
      <xdr:nvSpPr>
        <xdr:cNvPr id="2452" name="Text Box 3">
          <a:extLst>
            <a:ext uri="{FF2B5EF4-FFF2-40B4-BE49-F238E27FC236}">
              <a16:creationId xmlns:a16="http://schemas.microsoft.com/office/drawing/2014/main" id="{5A18A944-7E2E-400B-BE5E-D5D86A0AB801}"/>
            </a:ext>
          </a:extLst>
        </xdr:cNvPr>
        <xdr:cNvSpPr txBox="1">
          <a:spLocks noChangeArrowheads="1"/>
        </xdr:cNvSpPr>
      </xdr:nvSpPr>
      <xdr:spPr bwMode="auto">
        <a:xfrm>
          <a:off x="6236368" y="178007211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652</xdr:row>
      <xdr:rowOff>0</xdr:rowOff>
    </xdr:from>
    <xdr:ext cx="563880" cy="293671"/>
    <xdr:sp macro="" textlink="">
      <xdr:nvSpPr>
        <xdr:cNvPr id="2453" name="Text Box 3">
          <a:extLst>
            <a:ext uri="{FF2B5EF4-FFF2-40B4-BE49-F238E27FC236}">
              <a16:creationId xmlns:a16="http://schemas.microsoft.com/office/drawing/2014/main" id="{A3289225-EDF0-410F-9958-BB5476573CCA}"/>
            </a:ext>
          </a:extLst>
        </xdr:cNvPr>
        <xdr:cNvSpPr txBox="1">
          <a:spLocks noChangeArrowheads="1"/>
        </xdr:cNvSpPr>
      </xdr:nvSpPr>
      <xdr:spPr bwMode="auto">
        <a:xfrm>
          <a:off x="6236368" y="178007211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652</xdr:row>
      <xdr:rowOff>0</xdr:rowOff>
    </xdr:from>
    <xdr:ext cx="563880" cy="293671"/>
    <xdr:sp macro="" textlink="">
      <xdr:nvSpPr>
        <xdr:cNvPr id="2454" name="Text Box 3">
          <a:extLst>
            <a:ext uri="{FF2B5EF4-FFF2-40B4-BE49-F238E27FC236}">
              <a16:creationId xmlns:a16="http://schemas.microsoft.com/office/drawing/2014/main" id="{9D72575C-3BA5-4528-9D92-FB0A63B55FF9}"/>
            </a:ext>
          </a:extLst>
        </xdr:cNvPr>
        <xdr:cNvSpPr txBox="1">
          <a:spLocks noChangeArrowheads="1"/>
        </xdr:cNvSpPr>
      </xdr:nvSpPr>
      <xdr:spPr bwMode="auto">
        <a:xfrm>
          <a:off x="6236368" y="178007211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652</xdr:row>
      <xdr:rowOff>0</xdr:rowOff>
    </xdr:from>
    <xdr:ext cx="563880" cy="293671"/>
    <xdr:sp macro="" textlink="">
      <xdr:nvSpPr>
        <xdr:cNvPr id="2455" name="Text Box 3">
          <a:extLst>
            <a:ext uri="{FF2B5EF4-FFF2-40B4-BE49-F238E27FC236}">
              <a16:creationId xmlns:a16="http://schemas.microsoft.com/office/drawing/2014/main" id="{D84552A4-8BD6-466D-8E0C-3FE950CA1C71}"/>
            </a:ext>
          </a:extLst>
        </xdr:cNvPr>
        <xdr:cNvSpPr txBox="1">
          <a:spLocks noChangeArrowheads="1"/>
        </xdr:cNvSpPr>
      </xdr:nvSpPr>
      <xdr:spPr bwMode="auto">
        <a:xfrm>
          <a:off x="6236368" y="178007211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652</xdr:row>
      <xdr:rowOff>0</xdr:rowOff>
    </xdr:from>
    <xdr:ext cx="563880" cy="293671"/>
    <xdr:sp macro="" textlink="">
      <xdr:nvSpPr>
        <xdr:cNvPr id="2456" name="Text Box 3">
          <a:extLst>
            <a:ext uri="{FF2B5EF4-FFF2-40B4-BE49-F238E27FC236}">
              <a16:creationId xmlns:a16="http://schemas.microsoft.com/office/drawing/2014/main" id="{FB5D8F5A-C765-4928-AF0F-F949909A90A2}"/>
            </a:ext>
          </a:extLst>
        </xdr:cNvPr>
        <xdr:cNvSpPr txBox="1">
          <a:spLocks noChangeArrowheads="1"/>
        </xdr:cNvSpPr>
      </xdr:nvSpPr>
      <xdr:spPr bwMode="auto">
        <a:xfrm>
          <a:off x="6236368" y="178007211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652</xdr:row>
      <xdr:rowOff>0</xdr:rowOff>
    </xdr:from>
    <xdr:ext cx="563880" cy="293671"/>
    <xdr:sp macro="" textlink="">
      <xdr:nvSpPr>
        <xdr:cNvPr id="2457" name="Text Box 3">
          <a:extLst>
            <a:ext uri="{FF2B5EF4-FFF2-40B4-BE49-F238E27FC236}">
              <a16:creationId xmlns:a16="http://schemas.microsoft.com/office/drawing/2014/main" id="{0D0CF288-B28E-4924-894D-069034A61E31}"/>
            </a:ext>
          </a:extLst>
        </xdr:cNvPr>
        <xdr:cNvSpPr txBox="1">
          <a:spLocks noChangeArrowheads="1"/>
        </xdr:cNvSpPr>
      </xdr:nvSpPr>
      <xdr:spPr bwMode="auto">
        <a:xfrm>
          <a:off x="6236368" y="178007211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648</xdr:row>
      <xdr:rowOff>0</xdr:rowOff>
    </xdr:from>
    <xdr:ext cx="30480" cy="30480"/>
    <xdr:pic>
      <xdr:nvPicPr>
        <xdr:cNvPr id="2458" name="Picture 8">
          <a:extLst>
            <a:ext uri="{FF2B5EF4-FFF2-40B4-BE49-F238E27FC236}">
              <a16:creationId xmlns:a16="http://schemas.microsoft.com/office/drawing/2014/main" id="{1623864B-AA14-4C51-843C-F981F3F8B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1132" y="180443605"/>
          <a:ext cx="3048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15240</xdr:colOff>
      <xdr:row>648</xdr:row>
      <xdr:rowOff>0</xdr:rowOff>
    </xdr:from>
    <xdr:ext cx="0" cy="30480"/>
    <xdr:pic>
      <xdr:nvPicPr>
        <xdr:cNvPr id="2459" name="Picture 8">
          <a:extLst>
            <a:ext uri="{FF2B5EF4-FFF2-40B4-BE49-F238E27FC236}">
              <a16:creationId xmlns:a16="http://schemas.microsoft.com/office/drawing/2014/main" id="{3A736AB0-CB3C-49FC-BC03-91320D0F1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72" y="180443605"/>
          <a:ext cx="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6156960</xdr:colOff>
      <xdr:row>648</xdr:row>
      <xdr:rowOff>0</xdr:rowOff>
    </xdr:from>
    <xdr:ext cx="23662" cy="301191"/>
    <xdr:sp macro="" textlink="">
      <xdr:nvSpPr>
        <xdr:cNvPr id="2460" name="Text Box 3">
          <a:extLst>
            <a:ext uri="{FF2B5EF4-FFF2-40B4-BE49-F238E27FC236}">
              <a16:creationId xmlns:a16="http://schemas.microsoft.com/office/drawing/2014/main" id="{05B72722-96DC-432D-A206-CA7B804501E7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01191"/>
    <xdr:sp macro="" textlink="">
      <xdr:nvSpPr>
        <xdr:cNvPr id="2461" name="Text Box 3">
          <a:extLst>
            <a:ext uri="{FF2B5EF4-FFF2-40B4-BE49-F238E27FC236}">
              <a16:creationId xmlns:a16="http://schemas.microsoft.com/office/drawing/2014/main" id="{83932C26-F675-42CE-A83F-4AA7FAB40CFA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39291"/>
    <xdr:sp macro="" textlink="">
      <xdr:nvSpPr>
        <xdr:cNvPr id="2462" name="Text Box 3">
          <a:extLst>
            <a:ext uri="{FF2B5EF4-FFF2-40B4-BE49-F238E27FC236}">
              <a16:creationId xmlns:a16="http://schemas.microsoft.com/office/drawing/2014/main" id="{FB842BCA-4E5E-4E75-8CE2-55B048B96E16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39291"/>
    <xdr:sp macro="" textlink="">
      <xdr:nvSpPr>
        <xdr:cNvPr id="2463" name="Text Box 3">
          <a:extLst>
            <a:ext uri="{FF2B5EF4-FFF2-40B4-BE49-F238E27FC236}">
              <a16:creationId xmlns:a16="http://schemas.microsoft.com/office/drawing/2014/main" id="{BF615F59-F096-40E3-B40B-EBD016932FCD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39291"/>
    <xdr:sp macro="" textlink="">
      <xdr:nvSpPr>
        <xdr:cNvPr id="2464" name="Text Box 3">
          <a:extLst>
            <a:ext uri="{FF2B5EF4-FFF2-40B4-BE49-F238E27FC236}">
              <a16:creationId xmlns:a16="http://schemas.microsoft.com/office/drawing/2014/main" id="{76FDADAC-C97D-436F-AD9E-925F651AF498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39291"/>
    <xdr:sp macro="" textlink="">
      <xdr:nvSpPr>
        <xdr:cNvPr id="2465" name="Text Box 3">
          <a:extLst>
            <a:ext uri="{FF2B5EF4-FFF2-40B4-BE49-F238E27FC236}">
              <a16:creationId xmlns:a16="http://schemas.microsoft.com/office/drawing/2014/main" id="{175F382B-3185-44DF-9DA3-E0FA523B3087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01191"/>
    <xdr:sp macro="" textlink="">
      <xdr:nvSpPr>
        <xdr:cNvPr id="2466" name="Text Box 3">
          <a:extLst>
            <a:ext uri="{FF2B5EF4-FFF2-40B4-BE49-F238E27FC236}">
              <a16:creationId xmlns:a16="http://schemas.microsoft.com/office/drawing/2014/main" id="{F40A9E2A-3649-4374-A025-789219DBD3D2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01191"/>
    <xdr:sp macro="" textlink="">
      <xdr:nvSpPr>
        <xdr:cNvPr id="2467" name="Text Box 3">
          <a:extLst>
            <a:ext uri="{FF2B5EF4-FFF2-40B4-BE49-F238E27FC236}">
              <a16:creationId xmlns:a16="http://schemas.microsoft.com/office/drawing/2014/main" id="{49DAA5E3-369A-4F9E-BC87-119915CC9692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01191"/>
    <xdr:sp macro="" textlink="">
      <xdr:nvSpPr>
        <xdr:cNvPr id="2468" name="Text Box 3">
          <a:extLst>
            <a:ext uri="{FF2B5EF4-FFF2-40B4-BE49-F238E27FC236}">
              <a16:creationId xmlns:a16="http://schemas.microsoft.com/office/drawing/2014/main" id="{E9433289-CA82-48B4-8B38-B5A9731B2DC3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01191"/>
    <xdr:sp macro="" textlink="">
      <xdr:nvSpPr>
        <xdr:cNvPr id="2469" name="Text Box 3">
          <a:extLst>
            <a:ext uri="{FF2B5EF4-FFF2-40B4-BE49-F238E27FC236}">
              <a16:creationId xmlns:a16="http://schemas.microsoft.com/office/drawing/2014/main" id="{D822D3E2-D739-4A39-84BC-D4023DC70292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39291"/>
    <xdr:sp macro="" textlink="">
      <xdr:nvSpPr>
        <xdr:cNvPr id="2470" name="Text Box 3">
          <a:extLst>
            <a:ext uri="{FF2B5EF4-FFF2-40B4-BE49-F238E27FC236}">
              <a16:creationId xmlns:a16="http://schemas.microsoft.com/office/drawing/2014/main" id="{B2E50DB8-9D5F-4671-A78E-3657F5BD5D3C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39291"/>
    <xdr:sp macro="" textlink="">
      <xdr:nvSpPr>
        <xdr:cNvPr id="2471" name="Text Box 3">
          <a:extLst>
            <a:ext uri="{FF2B5EF4-FFF2-40B4-BE49-F238E27FC236}">
              <a16:creationId xmlns:a16="http://schemas.microsoft.com/office/drawing/2014/main" id="{443EC72B-5E41-4ED4-B090-B56B8809B3F5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39291"/>
    <xdr:sp macro="" textlink="">
      <xdr:nvSpPr>
        <xdr:cNvPr id="2472" name="Text Box 3">
          <a:extLst>
            <a:ext uri="{FF2B5EF4-FFF2-40B4-BE49-F238E27FC236}">
              <a16:creationId xmlns:a16="http://schemas.microsoft.com/office/drawing/2014/main" id="{FE105746-2655-4D07-9A91-CCD53E05953A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39291"/>
    <xdr:sp macro="" textlink="">
      <xdr:nvSpPr>
        <xdr:cNvPr id="2473" name="Text Box 3">
          <a:extLst>
            <a:ext uri="{FF2B5EF4-FFF2-40B4-BE49-F238E27FC236}">
              <a16:creationId xmlns:a16="http://schemas.microsoft.com/office/drawing/2014/main" id="{FF65F677-2534-464F-967F-B1F5BB0CFA77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01191"/>
    <xdr:sp macro="" textlink="">
      <xdr:nvSpPr>
        <xdr:cNvPr id="2474" name="Text Box 3">
          <a:extLst>
            <a:ext uri="{FF2B5EF4-FFF2-40B4-BE49-F238E27FC236}">
              <a16:creationId xmlns:a16="http://schemas.microsoft.com/office/drawing/2014/main" id="{5B770B3B-5CEB-4D5B-A220-BE8565AD4E9B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01191"/>
    <xdr:sp macro="" textlink="">
      <xdr:nvSpPr>
        <xdr:cNvPr id="2475" name="Text Box 3">
          <a:extLst>
            <a:ext uri="{FF2B5EF4-FFF2-40B4-BE49-F238E27FC236}">
              <a16:creationId xmlns:a16="http://schemas.microsoft.com/office/drawing/2014/main" id="{14FC2814-4700-4DEC-9054-B0740EDCBF20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01191"/>
    <xdr:sp macro="" textlink="">
      <xdr:nvSpPr>
        <xdr:cNvPr id="2476" name="Text Box 3">
          <a:extLst>
            <a:ext uri="{FF2B5EF4-FFF2-40B4-BE49-F238E27FC236}">
              <a16:creationId xmlns:a16="http://schemas.microsoft.com/office/drawing/2014/main" id="{6B0A0E28-B339-40F6-9A51-62D5E8523408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01191"/>
    <xdr:sp macro="" textlink="">
      <xdr:nvSpPr>
        <xdr:cNvPr id="2477" name="Text Box 3">
          <a:extLst>
            <a:ext uri="{FF2B5EF4-FFF2-40B4-BE49-F238E27FC236}">
              <a16:creationId xmlns:a16="http://schemas.microsoft.com/office/drawing/2014/main" id="{90ADBAB3-C977-43B0-BF88-C81171688137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39291"/>
    <xdr:sp macro="" textlink="">
      <xdr:nvSpPr>
        <xdr:cNvPr id="2478" name="Text Box 3">
          <a:extLst>
            <a:ext uri="{FF2B5EF4-FFF2-40B4-BE49-F238E27FC236}">
              <a16:creationId xmlns:a16="http://schemas.microsoft.com/office/drawing/2014/main" id="{0F184EE5-C53F-40B0-B9C9-06DDA474BE99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39291"/>
    <xdr:sp macro="" textlink="">
      <xdr:nvSpPr>
        <xdr:cNvPr id="2479" name="Text Box 3">
          <a:extLst>
            <a:ext uri="{FF2B5EF4-FFF2-40B4-BE49-F238E27FC236}">
              <a16:creationId xmlns:a16="http://schemas.microsoft.com/office/drawing/2014/main" id="{03444A72-58B6-407F-9E85-66F2928FAE32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39291"/>
    <xdr:sp macro="" textlink="">
      <xdr:nvSpPr>
        <xdr:cNvPr id="2480" name="Text Box 3">
          <a:extLst>
            <a:ext uri="{FF2B5EF4-FFF2-40B4-BE49-F238E27FC236}">
              <a16:creationId xmlns:a16="http://schemas.microsoft.com/office/drawing/2014/main" id="{63774065-381D-451C-B91F-64A8C79D5CD7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39291"/>
    <xdr:sp macro="" textlink="">
      <xdr:nvSpPr>
        <xdr:cNvPr id="2481" name="Text Box 3">
          <a:extLst>
            <a:ext uri="{FF2B5EF4-FFF2-40B4-BE49-F238E27FC236}">
              <a16:creationId xmlns:a16="http://schemas.microsoft.com/office/drawing/2014/main" id="{F8F62BF1-0145-47A9-B95D-465FAB2DB9F1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01191"/>
    <xdr:sp macro="" textlink="">
      <xdr:nvSpPr>
        <xdr:cNvPr id="2482" name="Text Box 3">
          <a:extLst>
            <a:ext uri="{FF2B5EF4-FFF2-40B4-BE49-F238E27FC236}">
              <a16:creationId xmlns:a16="http://schemas.microsoft.com/office/drawing/2014/main" id="{61C436A2-A272-480B-8228-321735BA6C96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01191"/>
    <xdr:sp macro="" textlink="">
      <xdr:nvSpPr>
        <xdr:cNvPr id="2483" name="Text Box 3">
          <a:extLst>
            <a:ext uri="{FF2B5EF4-FFF2-40B4-BE49-F238E27FC236}">
              <a16:creationId xmlns:a16="http://schemas.microsoft.com/office/drawing/2014/main" id="{3D7713A1-405F-48BF-AD5F-0DF2912E7FD6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39291"/>
    <xdr:sp macro="" textlink="">
      <xdr:nvSpPr>
        <xdr:cNvPr id="2484" name="Text Box 3">
          <a:extLst>
            <a:ext uri="{FF2B5EF4-FFF2-40B4-BE49-F238E27FC236}">
              <a16:creationId xmlns:a16="http://schemas.microsoft.com/office/drawing/2014/main" id="{ADACABD5-FA09-4208-9DE6-26621EABA78A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39291"/>
    <xdr:sp macro="" textlink="">
      <xdr:nvSpPr>
        <xdr:cNvPr id="2485" name="Text Box 3">
          <a:extLst>
            <a:ext uri="{FF2B5EF4-FFF2-40B4-BE49-F238E27FC236}">
              <a16:creationId xmlns:a16="http://schemas.microsoft.com/office/drawing/2014/main" id="{75047CBD-A1EF-4F2A-AAD7-C5EBD3E38D63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39291"/>
    <xdr:sp macro="" textlink="">
      <xdr:nvSpPr>
        <xdr:cNvPr id="2486" name="Text Box 3">
          <a:extLst>
            <a:ext uri="{FF2B5EF4-FFF2-40B4-BE49-F238E27FC236}">
              <a16:creationId xmlns:a16="http://schemas.microsoft.com/office/drawing/2014/main" id="{80039F94-A46F-41AD-AB4E-8CDE273A1FD7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39291"/>
    <xdr:sp macro="" textlink="">
      <xdr:nvSpPr>
        <xdr:cNvPr id="2487" name="Text Box 3">
          <a:extLst>
            <a:ext uri="{FF2B5EF4-FFF2-40B4-BE49-F238E27FC236}">
              <a16:creationId xmlns:a16="http://schemas.microsoft.com/office/drawing/2014/main" id="{F0CFF39A-99C4-4717-A615-665A68BCC9E7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01191"/>
    <xdr:sp macro="" textlink="">
      <xdr:nvSpPr>
        <xdr:cNvPr id="2488" name="Text Box 3">
          <a:extLst>
            <a:ext uri="{FF2B5EF4-FFF2-40B4-BE49-F238E27FC236}">
              <a16:creationId xmlns:a16="http://schemas.microsoft.com/office/drawing/2014/main" id="{06EEBD2B-5FFD-4290-9E0D-51A166E6C3DE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01191"/>
    <xdr:sp macro="" textlink="">
      <xdr:nvSpPr>
        <xdr:cNvPr id="2489" name="Text Box 3">
          <a:extLst>
            <a:ext uri="{FF2B5EF4-FFF2-40B4-BE49-F238E27FC236}">
              <a16:creationId xmlns:a16="http://schemas.microsoft.com/office/drawing/2014/main" id="{9E385FFD-71BC-44B6-B821-3B629430FE15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39291"/>
    <xdr:sp macro="" textlink="">
      <xdr:nvSpPr>
        <xdr:cNvPr id="2490" name="Text Box 3">
          <a:extLst>
            <a:ext uri="{FF2B5EF4-FFF2-40B4-BE49-F238E27FC236}">
              <a16:creationId xmlns:a16="http://schemas.microsoft.com/office/drawing/2014/main" id="{1DFDC6BB-A2A5-4FAE-8931-7A0BE7558DDD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39291"/>
    <xdr:sp macro="" textlink="">
      <xdr:nvSpPr>
        <xdr:cNvPr id="2491" name="Text Box 3">
          <a:extLst>
            <a:ext uri="{FF2B5EF4-FFF2-40B4-BE49-F238E27FC236}">
              <a16:creationId xmlns:a16="http://schemas.microsoft.com/office/drawing/2014/main" id="{0D7F1F80-0762-4E1E-AC42-9ADE978CB885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39291"/>
    <xdr:sp macro="" textlink="">
      <xdr:nvSpPr>
        <xdr:cNvPr id="2492" name="Text Box 3">
          <a:extLst>
            <a:ext uri="{FF2B5EF4-FFF2-40B4-BE49-F238E27FC236}">
              <a16:creationId xmlns:a16="http://schemas.microsoft.com/office/drawing/2014/main" id="{93656AEC-55EC-4F92-9922-EF7A74FED35E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39291"/>
    <xdr:sp macro="" textlink="">
      <xdr:nvSpPr>
        <xdr:cNvPr id="2493" name="Text Box 3">
          <a:extLst>
            <a:ext uri="{FF2B5EF4-FFF2-40B4-BE49-F238E27FC236}">
              <a16:creationId xmlns:a16="http://schemas.microsoft.com/office/drawing/2014/main" id="{FB0894F7-5E00-4B12-B346-EE23934336AF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01191"/>
    <xdr:sp macro="" textlink="">
      <xdr:nvSpPr>
        <xdr:cNvPr id="2494" name="Text Box 3">
          <a:extLst>
            <a:ext uri="{FF2B5EF4-FFF2-40B4-BE49-F238E27FC236}">
              <a16:creationId xmlns:a16="http://schemas.microsoft.com/office/drawing/2014/main" id="{E629DAE6-6618-4C53-B06C-F44BA7084DFC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01191"/>
    <xdr:sp macro="" textlink="">
      <xdr:nvSpPr>
        <xdr:cNvPr id="2495" name="Text Box 3">
          <a:extLst>
            <a:ext uri="{FF2B5EF4-FFF2-40B4-BE49-F238E27FC236}">
              <a16:creationId xmlns:a16="http://schemas.microsoft.com/office/drawing/2014/main" id="{A7F63FC8-890C-4B6D-8893-4AFD6C0CCF5C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01191"/>
    <xdr:sp macro="" textlink="">
      <xdr:nvSpPr>
        <xdr:cNvPr id="2496" name="Text Box 3">
          <a:extLst>
            <a:ext uri="{FF2B5EF4-FFF2-40B4-BE49-F238E27FC236}">
              <a16:creationId xmlns:a16="http://schemas.microsoft.com/office/drawing/2014/main" id="{69BCF23C-586B-4CB1-84E3-09C306E232DC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01191"/>
    <xdr:sp macro="" textlink="">
      <xdr:nvSpPr>
        <xdr:cNvPr id="2497" name="Text Box 3">
          <a:extLst>
            <a:ext uri="{FF2B5EF4-FFF2-40B4-BE49-F238E27FC236}">
              <a16:creationId xmlns:a16="http://schemas.microsoft.com/office/drawing/2014/main" id="{E8EAD7B4-A33E-44A2-B952-D6154D75E2E7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39291"/>
    <xdr:sp macro="" textlink="">
      <xdr:nvSpPr>
        <xdr:cNvPr id="2498" name="Text Box 3">
          <a:extLst>
            <a:ext uri="{FF2B5EF4-FFF2-40B4-BE49-F238E27FC236}">
              <a16:creationId xmlns:a16="http://schemas.microsoft.com/office/drawing/2014/main" id="{BF401125-06E0-424E-9E86-AE6A271047EE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39291"/>
    <xdr:sp macro="" textlink="">
      <xdr:nvSpPr>
        <xdr:cNvPr id="2499" name="Text Box 3">
          <a:extLst>
            <a:ext uri="{FF2B5EF4-FFF2-40B4-BE49-F238E27FC236}">
              <a16:creationId xmlns:a16="http://schemas.microsoft.com/office/drawing/2014/main" id="{F4EBA0BF-6748-4935-ACCD-88AA3D8D9855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39291"/>
    <xdr:sp macro="" textlink="">
      <xdr:nvSpPr>
        <xdr:cNvPr id="2500" name="Text Box 3">
          <a:extLst>
            <a:ext uri="{FF2B5EF4-FFF2-40B4-BE49-F238E27FC236}">
              <a16:creationId xmlns:a16="http://schemas.microsoft.com/office/drawing/2014/main" id="{6E5EAE80-EF91-487D-BE39-D8710736EA41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39291"/>
    <xdr:sp macro="" textlink="">
      <xdr:nvSpPr>
        <xdr:cNvPr id="2501" name="Text Box 3">
          <a:extLst>
            <a:ext uri="{FF2B5EF4-FFF2-40B4-BE49-F238E27FC236}">
              <a16:creationId xmlns:a16="http://schemas.microsoft.com/office/drawing/2014/main" id="{7B5B2763-56F5-4F70-8E8A-86CFDD45F2FA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01191"/>
    <xdr:sp macro="" textlink="">
      <xdr:nvSpPr>
        <xdr:cNvPr id="2502" name="Text Box 3">
          <a:extLst>
            <a:ext uri="{FF2B5EF4-FFF2-40B4-BE49-F238E27FC236}">
              <a16:creationId xmlns:a16="http://schemas.microsoft.com/office/drawing/2014/main" id="{C4B4CB59-0145-4B51-8B5D-13D74CDE4A23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01191"/>
    <xdr:sp macro="" textlink="">
      <xdr:nvSpPr>
        <xdr:cNvPr id="2503" name="Text Box 3">
          <a:extLst>
            <a:ext uri="{FF2B5EF4-FFF2-40B4-BE49-F238E27FC236}">
              <a16:creationId xmlns:a16="http://schemas.microsoft.com/office/drawing/2014/main" id="{B57817D7-E49C-4B98-8C43-019466DCA7D5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01191"/>
    <xdr:sp macro="" textlink="">
      <xdr:nvSpPr>
        <xdr:cNvPr id="2504" name="Text Box 3">
          <a:extLst>
            <a:ext uri="{FF2B5EF4-FFF2-40B4-BE49-F238E27FC236}">
              <a16:creationId xmlns:a16="http://schemas.microsoft.com/office/drawing/2014/main" id="{0551D519-4E47-4BCE-B919-538C14439BDB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01191"/>
    <xdr:sp macro="" textlink="">
      <xdr:nvSpPr>
        <xdr:cNvPr id="2505" name="Text Box 3">
          <a:extLst>
            <a:ext uri="{FF2B5EF4-FFF2-40B4-BE49-F238E27FC236}">
              <a16:creationId xmlns:a16="http://schemas.microsoft.com/office/drawing/2014/main" id="{C128D896-A55F-486E-A6DE-0835738B0779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39291"/>
    <xdr:sp macro="" textlink="">
      <xdr:nvSpPr>
        <xdr:cNvPr id="2506" name="Text Box 3">
          <a:extLst>
            <a:ext uri="{FF2B5EF4-FFF2-40B4-BE49-F238E27FC236}">
              <a16:creationId xmlns:a16="http://schemas.microsoft.com/office/drawing/2014/main" id="{BCBC46CB-9EAD-43BF-B806-2E34A7519D3C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39291"/>
    <xdr:sp macro="" textlink="">
      <xdr:nvSpPr>
        <xdr:cNvPr id="2507" name="Text Box 3">
          <a:extLst>
            <a:ext uri="{FF2B5EF4-FFF2-40B4-BE49-F238E27FC236}">
              <a16:creationId xmlns:a16="http://schemas.microsoft.com/office/drawing/2014/main" id="{95366E80-8D71-4FA9-A2FA-612CC11D5ED4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39291"/>
    <xdr:sp macro="" textlink="">
      <xdr:nvSpPr>
        <xdr:cNvPr id="2508" name="Text Box 3">
          <a:extLst>
            <a:ext uri="{FF2B5EF4-FFF2-40B4-BE49-F238E27FC236}">
              <a16:creationId xmlns:a16="http://schemas.microsoft.com/office/drawing/2014/main" id="{AF37C734-CCFA-44B4-BCBD-F4BE0ABD7148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39291"/>
    <xdr:sp macro="" textlink="">
      <xdr:nvSpPr>
        <xdr:cNvPr id="2509" name="Text Box 3">
          <a:extLst>
            <a:ext uri="{FF2B5EF4-FFF2-40B4-BE49-F238E27FC236}">
              <a16:creationId xmlns:a16="http://schemas.microsoft.com/office/drawing/2014/main" id="{F96B249D-E440-4027-ACE3-DFB43186831C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01191"/>
    <xdr:sp macro="" textlink="">
      <xdr:nvSpPr>
        <xdr:cNvPr id="2510" name="Text Box 3">
          <a:extLst>
            <a:ext uri="{FF2B5EF4-FFF2-40B4-BE49-F238E27FC236}">
              <a16:creationId xmlns:a16="http://schemas.microsoft.com/office/drawing/2014/main" id="{20095DD0-2DFC-4DE4-980F-4DB3617907D6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01191"/>
    <xdr:sp macro="" textlink="">
      <xdr:nvSpPr>
        <xdr:cNvPr id="2511" name="Text Box 3">
          <a:extLst>
            <a:ext uri="{FF2B5EF4-FFF2-40B4-BE49-F238E27FC236}">
              <a16:creationId xmlns:a16="http://schemas.microsoft.com/office/drawing/2014/main" id="{98CBCC87-F5B5-42CC-BA10-BEBD90A0AA55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01191"/>
    <xdr:sp macro="" textlink="">
      <xdr:nvSpPr>
        <xdr:cNvPr id="2512" name="Text Box 3">
          <a:extLst>
            <a:ext uri="{FF2B5EF4-FFF2-40B4-BE49-F238E27FC236}">
              <a16:creationId xmlns:a16="http://schemas.microsoft.com/office/drawing/2014/main" id="{FABA6D72-EAE6-414C-A7F4-4912A9F4E6E7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39291"/>
    <xdr:sp macro="" textlink="">
      <xdr:nvSpPr>
        <xdr:cNvPr id="2513" name="Text Box 3">
          <a:extLst>
            <a:ext uri="{FF2B5EF4-FFF2-40B4-BE49-F238E27FC236}">
              <a16:creationId xmlns:a16="http://schemas.microsoft.com/office/drawing/2014/main" id="{EF0E131B-EF47-4828-BE24-55DD8A2E0B36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39291"/>
    <xdr:sp macro="" textlink="">
      <xdr:nvSpPr>
        <xdr:cNvPr id="2514" name="Text Box 3">
          <a:extLst>
            <a:ext uri="{FF2B5EF4-FFF2-40B4-BE49-F238E27FC236}">
              <a16:creationId xmlns:a16="http://schemas.microsoft.com/office/drawing/2014/main" id="{69166141-4BE7-4560-AF79-0CE0FDB6300C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39291"/>
    <xdr:sp macro="" textlink="">
      <xdr:nvSpPr>
        <xdr:cNvPr id="2515" name="Text Box 3">
          <a:extLst>
            <a:ext uri="{FF2B5EF4-FFF2-40B4-BE49-F238E27FC236}">
              <a16:creationId xmlns:a16="http://schemas.microsoft.com/office/drawing/2014/main" id="{B244D684-58F8-49DD-BC7F-4126C0E7C9FA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39291"/>
    <xdr:sp macro="" textlink="">
      <xdr:nvSpPr>
        <xdr:cNvPr id="2516" name="Text Box 3">
          <a:extLst>
            <a:ext uri="{FF2B5EF4-FFF2-40B4-BE49-F238E27FC236}">
              <a16:creationId xmlns:a16="http://schemas.microsoft.com/office/drawing/2014/main" id="{E9F88707-E5EB-4003-AC27-6A2DA3DD427D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01191"/>
    <xdr:sp macro="" textlink="">
      <xdr:nvSpPr>
        <xdr:cNvPr id="2517" name="Text Box 3">
          <a:extLst>
            <a:ext uri="{FF2B5EF4-FFF2-40B4-BE49-F238E27FC236}">
              <a16:creationId xmlns:a16="http://schemas.microsoft.com/office/drawing/2014/main" id="{573AF243-6840-42F6-B603-7E3DCB01EE80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01191"/>
    <xdr:sp macro="" textlink="">
      <xdr:nvSpPr>
        <xdr:cNvPr id="2518" name="Text Box 3">
          <a:extLst>
            <a:ext uri="{FF2B5EF4-FFF2-40B4-BE49-F238E27FC236}">
              <a16:creationId xmlns:a16="http://schemas.microsoft.com/office/drawing/2014/main" id="{3C596493-521B-4F2A-AF0E-35ABF4DD8CDB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39291"/>
    <xdr:sp macro="" textlink="">
      <xdr:nvSpPr>
        <xdr:cNvPr id="2519" name="Text Box 3">
          <a:extLst>
            <a:ext uri="{FF2B5EF4-FFF2-40B4-BE49-F238E27FC236}">
              <a16:creationId xmlns:a16="http://schemas.microsoft.com/office/drawing/2014/main" id="{762A37B7-8F86-4721-A4D5-1FF18C3616CB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39291"/>
    <xdr:sp macro="" textlink="">
      <xdr:nvSpPr>
        <xdr:cNvPr id="2520" name="Text Box 3">
          <a:extLst>
            <a:ext uri="{FF2B5EF4-FFF2-40B4-BE49-F238E27FC236}">
              <a16:creationId xmlns:a16="http://schemas.microsoft.com/office/drawing/2014/main" id="{63103BBE-EF8A-4BCB-8F17-D76E07A369E2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39291"/>
    <xdr:sp macro="" textlink="">
      <xdr:nvSpPr>
        <xdr:cNvPr id="2521" name="Text Box 3">
          <a:extLst>
            <a:ext uri="{FF2B5EF4-FFF2-40B4-BE49-F238E27FC236}">
              <a16:creationId xmlns:a16="http://schemas.microsoft.com/office/drawing/2014/main" id="{C6F0584F-C41E-4CF3-BDC8-86D4E9EF8247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39291"/>
    <xdr:sp macro="" textlink="">
      <xdr:nvSpPr>
        <xdr:cNvPr id="2522" name="Text Box 3">
          <a:extLst>
            <a:ext uri="{FF2B5EF4-FFF2-40B4-BE49-F238E27FC236}">
              <a16:creationId xmlns:a16="http://schemas.microsoft.com/office/drawing/2014/main" id="{51B10D34-9011-43DD-9B73-4C8A98AE169A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01191"/>
    <xdr:sp macro="" textlink="">
      <xdr:nvSpPr>
        <xdr:cNvPr id="2523" name="Text Box 3">
          <a:extLst>
            <a:ext uri="{FF2B5EF4-FFF2-40B4-BE49-F238E27FC236}">
              <a16:creationId xmlns:a16="http://schemas.microsoft.com/office/drawing/2014/main" id="{A6E4801C-0D05-42FE-8302-C35FF2E0D11E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01191"/>
    <xdr:sp macro="" textlink="">
      <xdr:nvSpPr>
        <xdr:cNvPr id="2524" name="Text Box 3">
          <a:extLst>
            <a:ext uri="{FF2B5EF4-FFF2-40B4-BE49-F238E27FC236}">
              <a16:creationId xmlns:a16="http://schemas.microsoft.com/office/drawing/2014/main" id="{B209C390-72E5-4A6C-BCA1-90F127FB55B2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39291"/>
    <xdr:sp macro="" textlink="">
      <xdr:nvSpPr>
        <xdr:cNvPr id="2525" name="Text Box 3">
          <a:extLst>
            <a:ext uri="{FF2B5EF4-FFF2-40B4-BE49-F238E27FC236}">
              <a16:creationId xmlns:a16="http://schemas.microsoft.com/office/drawing/2014/main" id="{E402098E-A9AB-4C93-B81D-7959DE0C3814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39291"/>
    <xdr:sp macro="" textlink="">
      <xdr:nvSpPr>
        <xdr:cNvPr id="2526" name="Text Box 3">
          <a:extLst>
            <a:ext uri="{FF2B5EF4-FFF2-40B4-BE49-F238E27FC236}">
              <a16:creationId xmlns:a16="http://schemas.microsoft.com/office/drawing/2014/main" id="{A38D9B37-5442-44DF-A366-8D4CA8AE931A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39291"/>
    <xdr:sp macro="" textlink="">
      <xdr:nvSpPr>
        <xdr:cNvPr id="2527" name="Text Box 3">
          <a:extLst>
            <a:ext uri="{FF2B5EF4-FFF2-40B4-BE49-F238E27FC236}">
              <a16:creationId xmlns:a16="http://schemas.microsoft.com/office/drawing/2014/main" id="{41C23C4E-7621-4A54-9B70-F0BFEA65B8B9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39291"/>
    <xdr:sp macro="" textlink="">
      <xdr:nvSpPr>
        <xdr:cNvPr id="2528" name="Text Box 3">
          <a:extLst>
            <a:ext uri="{FF2B5EF4-FFF2-40B4-BE49-F238E27FC236}">
              <a16:creationId xmlns:a16="http://schemas.microsoft.com/office/drawing/2014/main" id="{73F69015-2379-41FB-A595-97358459E9F2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01191"/>
    <xdr:sp macro="" textlink="">
      <xdr:nvSpPr>
        <xdr:cNvPr id="2529" name="Text Box 3">
          <a:extLst>
            <a:ext uri="{FF2B5EF4-FFF2-40B4-BE49-F238E27FC236}">
              <a16:creationId xmlns:a16="http://schemas.microsoft.com/office/drawing/2014/main" id="{CB7515DA-AA01-4106-8067-910173452359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01191"/>
    <xdr:sp macro="" textlink="">
      <xdr:nvSpPr>
        <xdr:cNvPr id="2530" name="Text Box 3">
          <a:extLst>
            <a:ext uri="{FF2B5EF4-FFF2-40B4-BE49-F238E27FC236}">
              <a16:creationId xmlns:a16="http://schemas.microsoft.com/office/drawing/2014/main" id="{94C2AFEF-FB86-4740-9947-4199251A60C5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39291"/>
    <xdr:sp macro="" textlink="">
      <xdr:nvSpPr>
        <xdr:cNvPr id="2531" name="Text Box 3">
          <a:extLst>
            <a:ext uri="{FF2B5EF4-FFF2-40B4-BE49-F238E27FC236}">
              <a16:creationId xmlns:a16="http://schemas.microsoft.com/office/drawing/2014/main" id="{959B4059-7F3A-4162-A880-1BB008DD48A6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39291"/>
    <xdr:sp macro="" textlink="">
      <xdr:nvSpPr>
        <xdr:cNvPr id="2532" name="Text Box 3">
          <a:extLst>
            <a:ext uri="{FF2B5EF4-FFF2-40B4-BE49-F238E27FC236}">
              <a16:creationId xmlns:a16="http://schemas.microsoft.com/office/drawing/2014/main" id="{6D182BF6-5AA9-4ACB-8CEE-C002CFBED3AA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39291"/>
    <xdr:sp macro="" textlink="">
      <xdr:nvSpPr>
        <xdr:cNvPr id="2533" name="Text Box 3">
          <a:extLst>
            <a:ext uri="{FF2B5EF4-FFF2-40B4-BE49-F238E27FC236}">
              <a16:creationId xmlns:a16="http://schemas.microsoft.com/office/drawing/2014/main" id="{A3C754CD-6D01-42AF-B681-F9362A133CDF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39291"/>
    <xdr:sp macro="" textlink="">
      <xdr:nvSpPr>
        <xdr:cNvPr id="2534" name="Text Box 3">
          <a:extLst>
            <a:ext uri="{FF2B5EF4-FFF2-40B4-BE49-F238E27FC236}">
              <a16:creationId xmlns:a16="http://schemas.microsoft.com/office/drawing/2014/main" id="{D614E19E-FA6C-4B1F-AF61-23F7B57F8C6B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01191"/>
    <xdr:sp macro="" textlink="">
      <xdr:nvSpPr>
        <xdr:cNvPr id="2535" name="Text Box 3">
          <a:extLst>
            <a:ext uri="{FF2B5EF4-FFF2-40B4-BE49-F238E27FC236}">
              <a16:creationId xmlns:a16="http://schemas.microsoft.com/office/drawing/2014/main" id="{6652E6B2-F517-4A8F-BC6B-76067DC928C8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01191"/>
    <xdr:sp macro="" textlink="">
      <xdr:nvSpPr>
        <xdr:cNvPr id="2536" name="Text Box 3">
          <a:extLst>
            <a:ext uri="{FF2B5EF4-FFF2-40B4-BE49-F238E27FC236}">
              <a16:creationId xmlns:a16="http://schemas.microsoft.com/office/drawing/2014/main" id="{07B8F10D-4F8F-425D-BFEB-C97F650E96A8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01191"/>
    <xdr:sp macro="" textlink="">
      <xdr:nvSpPr>
        <xdr:cNvPr id="2537" name="Text Box 3">
          <a:extLst>
            <a:ext uri="{FF2B5EF4-FFF2-40B4-BE49-F238E27FC236}">
              <a16:creationId xmlns:a16="http://schemas.microsoft.com/office/drawing/2014/main" id="{B1A7E3D0-308F-4AF2-8CB5-371E7F7F863E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01191"/>
    <xdr:sp macro="" textlink="">
      <xdr:nvSpPr>
        <xdr:cNvPr id="2538" name="Text Box 3">
          <a:extLst>
            <a:ext uri="{FF2B5EF4-FFF2-40B4-BE49-F238E27FC236}">
              <a16:creationId xmlns:a16="http://schemas.microsoft.com/office/drawing/2014/main" id="{E4E43FF8-7E8B-49BA-A729-148196E0FB3F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01191"/>
    <xdr:sp macro="" textlink="">
      <xdr:nvSpPr>
        <xdr:cNvPr id="2539" name="Text Box 3">
          <a:extLst>
            <a:ext uri="{FF2B5EF4-FFF2-40B4-BE49-F238E27FC236}">
              <a16:creationId xmlns:a16="http://schemas.microsoft.com/office/drawing/2014/main" id="{CABFD3E6-436C-4F06-A807-106AA989B54D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01191"/>
    <xdr:sp macro="" textlink="">
      <xdr:nvSpPr>
        <xdr:cNvPr id="2540" name="Text Box 3">
          <a:extLst>
            <a:ext uri="{FF2B5EF4-FFF2-40B4-BE49-F238E27FC236}">
              <a16:creationId xmlns:a16="http://schemas.microsoft.com/office/drawing/2014/main" id="{E459CF79-3AF8-41E3-9634-53769994426C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39291"/>
    <xdr:sp macro="" textlink="">
      <xdr:nvSpPr>
        <xdr:cNvPr id="2541" name="Text Box 3">
          <a:extLst>
            <a:ext uri="{FF2B5EF4-FFF2-40B4-BE49-F238E27FC236}">
              <a16:creationId xmlns:a16="http://schemas.microsoft.com/office/drawing/2014/main" id="{184830BB-2B00-428F-AE47-30AF7C81800C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39291"/>
    <xdr:sp macro="" textlink="">
      <xdr:nvSpPr>
        <xdr:cNvPr id="2542" name="Text Box 3">
          <a:extLst>
            <a:ext uri="{FF2B5EF4-FFF2-40B4-BE49-F238E27FC236}">
              <a16:creationId xmlns:a16="http://schemas.microsoft.com/office/drawing/2014/main" id="{000A69EF-2DB3-4522-BE83-DA2920605B06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39291"/>
    <xdr:sp macro="" textlink="">
      <xdr:nvSpPr>
        <xdr:cNvPr id="2543" name="Text Box 3">
          <a:extLst>
            <a:ext uri="{FF2B5EF4-FFF2-40B4-BE49-F238E27FC236}">
              <a16:creationId xmlns:a16="http://schemas.microsoft.com/office/drawing/2014/main" id="{614EB5C1-86BC-4AE6-ABD0-3E28827579ED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39291"/>
    <xdr:sp macro="" textlink="">
      <xdr:nvSpPr>
        <xdr:cNvPr id="2544" name="Text Box 3">
          <a:extLst>
            <a:ext uri="{FF2B5EF4-FFF2-40B4-BE49-F238E27FC236}">
              <a16:creationId xmlns:a16="http://schemas.microsoft.com/office/drawing/2014/main" id="{11199680-A62F-4F1A-AD42-60DF78D21165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01191"/>
    <xdr:sp macro="" textlink="">
      <xdr:nvSpPr>
        <xdr:cNvPr id="2545" name="Text Box 3">
          <a:extLst>
            <a:ext uri="{FF2B5EF4-FFF2-40B4-BE49-F238E27FC236}">
              <a16:creationId xmlns:a16="http://schemas.microsoft.com/office/drawing/2014/main" id="{712369D4-7596-4AAD-9279-50E1C1C98629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01191"/>
    <xdr:sp macro="" textlink="">
      <xdr:nvSpPr>
        <xdr:cNvPr id="2546" name="Text Box 3">
          <a:extLst>
            <a:ext uri="{FF2B5EF4-FFF2-40B4-BE49-F238E27FC236}">
              <a16:creationId xmlns:a16="http://schemas.microsoft.com/office/drawing/2014/main" id="{4B5C69E3-2E08-404C-975E-5B091A3E94E7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648</xdr:row>
      <xdr:rowOff>0</xdr:rowOff>
    </xdr:from>
    <xdr:ext cx="563880" cy="301191"/>
    <xdr:sp macro="" textlink="">
      <xdr:nvSpPr>
        <xdr:cNvPr id="2547" name="Text Box 3">
          <a:extLst>
            <a:ext uri="{FF2B5EF4-FFF2-40B4-BE49-F238E27FC236}">
              <a16:creationId xmlns:a16="http://schemas.microsoft.com/office/drawing/2014/main" id="{12EDA1D7-F71E-4D10-B813-6D91AA4A2706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648</xdr:row>
      <xdr:rowOff>0</xdr:rowOff>
    </xdr:from>
    <xdr:ext cx="563880" cy="301191"/>
    <xdr:sp macro="" textlink="">
      <xdr:nvSpPr>
        <xdr:cNvPr id="2548" name="Text Box 3">
          <a:extLst>
            <a:ext uri="{FF2B5EF4-FFF2-40B4-BE49-F238E27FC236}">
              <a16:creationId xmlns:a16="http://schemas.microsoft.com/office/drawing/2014/main" id="{EC1F34F0-1717-43FD-9455-3C4EE518F97C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648</xdr:row>
      <xdr:rowOff>0</xdr:rowOff>
    </xdr:from>
    <xdr:ext cx="563880" cy="301191"/>
    <xdr:sp macro="" textlink="">
      <xdr:nvSpPr>
        <xdr:cNvPr id="2549" name="Text Box 3">
          <a:extLst>
            <a:ext uri="{FF2B5EF4-FFF2-40B4-BE49-F238E27FC236}">
              <a16:creationId xmlns:a16="http://schemas.microsoft.com/office/drawing/2014/main" id="{06148AC1-78BF-4837-B67E-E3E69271B6E2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648</xdr:row>
      <xdr:rowOff>0</xdr:rowOff>
    </xdr:from>
    <xdr:ext cx="563880" cy="301191"/>
    <xdr:sp macro="" textlink="">
      <xdr:nvSpPr>
        <xdr:cNvPr id="2550" name="Text Box 3">
          <a:extLst>
            <a:ext uri="{FF2B5EF4-FFF2-40B4-BE49-F238E27FC236}">
              <a16:creationId xmlns:a16="http://schemas.microsoft.com/office/drawing/2014/main" id="{023A593E-E8F5-427D-96EB-E0FBF422CE95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648</xdr:row>
      <xdr:rowOff>0</xdr:rowOff>
    </xdr:from>
    <xdr:ext cx="563880" cy="301191"/>
    <xdr:sp macro="" textlink="">
      <xdr:nvSpPr>
        <xdr:cNvPr id="2551" name="Text Box 3">
          <a:extLst>
            <a:ext uri="{FF2B5EF4-FFF2-40B4-BE49-F238E27FC236}">
              <a16:creationId xmlns:a16="http://schemas.microsoft.com/office/drawing/2014/main" id="{FE512E87-9780-43BB-B5A8-C741FA1CA282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648</xdr:row>
      <xdr:rowOff>0</xdr:rowOff>
    </xdr:from>
    <xdr:ext cx="563880" cy="301191"/>
    <xdr:sp macro="" textlink="">
      <xdr:nvSpPr>
        <xdr:cNvPr id="2552" name="Text Box 3">
          <a:extLst>
            <a:ext uri="{FF2B5EF4-FFF2-40B4-BE49-F238E27FC236}">
              <a16:creationId xmlns:a16="http://schemas.microsoft.com/office/drawing/2014/main" id="{4E486B44-1D69-4E31-8383-C22F8908FAF2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648</xdr:row>
      <xdr:rowOff>0</xdr:rowOff>
    </xdr:from>
    <xdr:ext cx="563880" cy="301191"/>
    <xdr:sp macro="" textlink="">
      <xdr:nvSpPr>
        <xdr:cNvPr id="2553" name="Text Box 3">
          <a:extLst>
            <a:ext uri="{FF2B5EF4-FFF2-40B4-BE49-F238E27FC236}">
              <a16:creationId xmlns:a16="http://schemas.microsoft.com/office/drawing/2014/main" id="{1B6A9A4F-8240-4220-9E29-3706FC74F836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648</xdr:row>
      <xdr:rowOff>0</xdr:rowOff>
    </xdr:from>
    <xdr:ext cx="563880" cy="301191"/>
    <xdr:sp macro="" textlink="">
      <xdr:nvSpPr>
        <xdr:cNvPr id="2554" name="Text Box 3">
          <a:extLst>
            <a:ext uri="{FF2B5EF4-FFF2-40B4-BE49-F238E27FC236}">
              <a16:creationId xmlns:a16="http://schemas.microsoft.com/office/drawing/2014/main" id="{1168BEF7-0F48-4716-98C6-FE6E532A0531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648</xdr:row>
      <xdr:rowOff>0</xdr:rowOff>
    </xdr:from>
    <xdr:ext cx="563880" cy="301191"/>
    <xdr:sp macro="" textlink="">
      <xdr:nvSpPr>
        <xdr:cNvPr id="2555" name="Text Box 3">
          <a:extLst>
            <a:ext uri="{FF2B5EF4-FFF2-40B4-BE49-F238E27FC236}">
              <a16:creationId xmlns:a16="http://schemas.microsoft.com/office/drawing/2014/main" id="{FDD4CBA9-A4EF-45B8-9CA8-FBF73EFDDA6C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648</xdr:row>
      <xdr:rowOff>0</xdr:rowOff>
    </xdr:from>
    <xdr:ext cx="563880" cy="301191"/>
    <xdr:sp macro="" textlink="">
      <xdr:nvSpPr>
        <xdr:cNvPr id="2556" name="Text Box 3">
          <a:extLst>
            <a:ext uri="{FF2B5EF4-FFF2-40B4-BE49-F238E27FC236}">
              <a16:creationId xmlns:a16="http://schemas.microsoft.com/office/drawing/2014/main" id="{567BCC7E-CBD1-4E77-ACF8-F50DBBE04A8B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648</xdr:row>
      <xdr:rowOff>0</xdr:rowOff>
    </xdr:from>
    <xdr:ext cx="563880" cy="301191"/>
    <xdr:sp macro="" textlink="">
      <xdr:nvSpPr>
        <xdr:cNvPr id="2557" name="Text Box 3">
          <a:extLst>
            <a:ext uri="{FF2B5EF4-FFF2-40B4-BE49-F238E27FC236}">
              <a16:creationId xmlns:a16="http://schemas.microsoft.com/office/drawing/2014/main" id="{9E1590DF-E6A8-46CC-B1C9-750C2DE58257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648</xdr:row>
      <xdr:rowOff>0</xdr:rowOff>
    </xdr:from>
    <xdr:ext cx="563880" cy="301191"/>
    <xdr:sp macro="" textlink="">
      <xdr:nvSpPr>
        <xdr:cNvPr id="2558" name="Text Box 3">
          <a:extLst>
            <a:ext uri="{FF2B5EF4-FFF2-40B4-BE49-F238E27FC236}">
              <a16:creationId xmlns:a16="http://schemas.microsoft.com/office/drawing/2014/main" id="{4FC99D7B-8B52-4126-A9D7-03603B63DF92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648</xdr:row>
      <xdr:rowOff>0</xdr:rowOff>
    </xdr:from>
    <xdr:ext cx="563880" cy="301191"/>
    <xdr:sp macro="" textlink="">
      <xdr:nvSpPr>
        <xdr:cNvPr id="2559" name="Text Box 3">
          <a:extLst>
            <a:ext uri="{FF2B5EF4-FFF2-40B4-BE49-F238E27FC236}">
              <a16:creationId xmlns:a16="http://schemas.microsoft.com/office/drawing/2014/main" id="{F6F4FD69-00BA-4217-BD59-EA3C5E9CA45F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01191"/>
    <xdr:sp macro="" textlink="">
      <xdr:nvSpPr>
        <xdr:cNvPr id="2560" name="Text Box 3">
          <a:extLst>
            <a:ext uri="{FF2B5EF4-FFF2-40B4-BE49-F238E27FC236}">
              <a16:creationId xmlns:a16="http://schemas.microsoft.com/office/drawing/2014/main" id="{7F6230FE-BF72-4B8E-9BBF-CC7BAF23B790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01191"/>
    <xdr:sp macro="" textlink="">
      <xdr:nvSpPr>
        <xdr:cNvPr id="2561" name="Text Box 3">
          <a:extLst>
            <a:ext uri="{FF2B5EF4-FFF2-40B4-BE49-F238E27FC236}">
              <a16:creationId xmlns:a16="http://schemas.microsoft.com/office/drawing/2014/main" id="{2F7D35F7-CE98-42DA-B184-29A6BA37D470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39291"/>
    <xdr:sp macro="" textlink="">
      <xdr:nvSpPr>
        <xdr:cNvPr id="2562" name="Text Box 3">
          <a:extLst>
            <a:ext uri="{FF2B5EF4-FFF2-40B4-BE49-F238E27FC236}">
              <a16:creationId xmlns:a16="http://schemas.microsoft.com/office/drawing/2014/main" id="{AFE19061-A3DB-481D-BF73-E73E9FA78FCF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39291"/>
    <xdr:sp macro="" textlink="">
      <xdr:nvSpPr>
        <xdr:cNvPr id="2563" name="Text Box 3">
          <a:extLst>
            <a:ext uri="{FF2B5EF4-FFF2-40B4-BE49-F238E27FC236}">
              <a16:creationId xmlns:a16="http://schemas.microsoft.com/office/drawing/2014/main" id="{71973173-BF49-409E-971A-2C2C04CC2E4F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39291"/>
    <xdr:sp macro="" textlink="">
      <xdr:nvSpPr>
        <xdr:cNvPr id="2564" name="Text Box 3">
          <a:extLst>
            <a:ext uri="{FF2B5EF4-FFF2-40B4-BE49-F238E27FC236}">
              <a16:creationId xmlns:a16="http://schemas.microsoft.com/office/drawing/2014/main" id="{99711420-79C6-4430-89DE-B98C3377EA52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39291"/>
    <xdr:sp macro="" textlink="">
      <xdr:nvSpPr>
        <xdr:cNvPr id="2565" name="Text Box 3">
          <a:extLst>
            <a:ext uri="{FF2B5EF4-FFF2-40B4-BE49-F238E27FC236}">
              <a16:creationId xmlns:a16="http://schemas.microsoft.com/office/drawing/2014/main" id="{9B2C6BB1-EED2-4A91-9C7D-B2401A642FE0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01191"/>
    <xdr:sp macro="" textlink="">
      <xdr:nvSpPr>
        <xdr:cNvPr id="2566" name="Text Box 3">
          <a:extLst>
            <a:ext uri="{FF2B5EF4-FFF2-40B4-BE49-F238E27FC236}">
              <a16:creationId xmlns:a16="http://schemas.microsoft.com/office/drawing/2014/main" id="{65F69EC5-B9BF-4426-801C-64C019DB94BD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01191"/>
    <xdr:sp macro="" textlink="">
      <xdr:nvSpPr>
        <xdr:cNvPr id="2567" name="Text Box 3">
          <a:extLst>
            <a:ext uri="{FF2B5EF4-FFF2-40B4-BE49-F238E27FC236}">
              <a16:creationId xmlns:a16="http://schemas.microsoft.com/office/drawing/2014/main" id="{72DE3A92-9684-4CCD-9CE9-EDF70EE9E4A0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01191"/>
    <xdr:sp macro="" textlink="">
      <xdr:nvSpPr>
        <xdr:cNvPr id="2568" name="Text Box 3">
          <a:extLst>
            <a:ext uri="{FF2B5EF4-FFF2-40B4-BE49-F238E27FC236}">
              <a16:creationId xmlns:a16="http://schemas.microsoft.com/office/drawing/2014/main" id="{7B72F623-06E3-4E4B-A43D-276372B17C8B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01191"/>
    <xdr:sp macro="" textlink="">
      <xdr:nvSpPr>
        <xdr:cNvPr id="2569" name="Text Box 3">
          <a:extLst>
            <a:ext uri="{FF2B5EF4-FFF2-40B4-BE49-F238E27FC236}">
              <a16:creationId xmlns:a16="http://schemas.microsoft.com/office/drawing/2014/main" id="{2A0235FF-B329-4CC0-AC67-979F77CCF913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39291"/>
    <xdr:sp macro="" textlink="">
      <xdr:nvSpPr>
        <xdr:cNvPr id="2570" name="Text Box 3">
          <a:extLst>
            <a:ext uri="{FF2B5EF4-FFF2-40B4-BE49-F238E27FC236}">
              <a16:creationId xmlns:a16="http://schemas.microsoft.com/office/drawing/2014/main" id="{24708F06-8977-4C40-8FE7-79190C5B774D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39291"/>
    <xdr:sp macro="" textlink="">
      <xdr:nvSpPr>
        <xdr:cNvPr id="2571" name="Text Box 3">
          <a:extLst>
            <a:ext uri="{FF2B5EF4-FFF2-40B4-BE49-F238E27FC236}">
              <a16:creationId xmlns:a16="http://schemas.microsoft.com/office/drawing/2014/main" id="{8A6FAE66-E186-429D-93E7-8F28B049CF08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39291"/>
    <xdr:sp macro="" textlink="">
      <xdr:nvSpPr>
        <xdr:cNvPr id="2572" name="Text Box 3">
          <a:extLst>
            <a:ext uri="{FF2B5EF4-FFF2-40B4-BE49-F238E27FC236}">
              <a16:creationId xmlns:a16="http://schemas.microsoft.com/office/drawing/2014/main" id="{7B69114B-A213-43E3-B85C-EC79E2B26093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39291"/>
    <xdr:sp macro="" textlink="">
      <xdr:nvSpPr>
        <xdr:cNvPr id="2573" name="Text Box 3">
          <a:extLst>
            <a:ext uri="{FF2B5EF4-FFF2-40B4-BE49-F238E27FC236}">
              <a16:creationId xmlns:a16="http://schemas.microsoft.com/office/drawing/2014/main" id="{860003CE-D8BF-4FC0-A8FE-EF9017853B1E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01191"/>
    <xdr:sp macro="" textlink="">
      <xdr:nvSpPr>
        <xdr:cNvPr id="2574" name="Text Box 3">
          <a:extLst>
            <a:ext uri="{FF2B5EF4-FFF2-40B4-BE49-F238E27FC236}">
              <a16:creationId xmlns:a16="http://schemas.microsoft.com/office/drawing/2014/main" id="{493B7807-84E9-49E3-9FDA-265F8217D303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01191"/>
    <xdr:sp macro="" textlink="">
      <xdr:nvSpPr>
        <xdr:cNvPr id="2575" name="Text Box 3">
          <a:extLst>
            <a:ext uri="{FF2B5EF4-FFF2-40B4-BE49-F238E27FC236}">
              <a16:creationId xmlns:a16="http://schemas.microsoft.com/office/drawing/2014/main" id="{A6EA4C6D-4C37-43B6-AD3B-264B36AB90A9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01191"/>
    <xdr:sp macro="" textlink="">
      <xdr:nvSpPr>
        <xdr:cNvPr id="2576" name="Text Box 3">
          <a:extLst>
            <a:ext uri="{FF2B5EF4-FFF2-40B4-BE49-F238E27FC236}">
              <a16:creationId xmlns:a16="http://schemas.microsoft.com/office/drawing/2014/main" id="{0748F88F-50E2-4554-92F0-A4C657155594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01191"/>
    <xdr:sp macro="" textlink="">
      <xdr:nvSpPr>
        <xdr:cNvPr id="2577" name="Text Box 3">
          <a:extLst>
            <a:ext uri="{FF2B5EF4-FFF2-40B4-BE49-F238E27FC236}">
              <a16:creationId xmlns:a16="http://schemas.microsoft.com/office/drawing/2014/main" id="{A8155146-9F80-45A7-B82B-26BA1A1D518D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39291"/>
    <xdr:sp macro="" textlink="">
      <xdr:nvSpPr>
        <xdr:cNvPr id="2578" name="Text Box 3">
          <a:extLst>
            <a:ext uri="{FF2B5EF4-FFF2-40B4-BE49-F238E27FC236}">
              <a16:creationId xmlns:a16="http://schemas.microsoft.com/office/drawing/2014/main" id="{17ED5198-D21E-4A33-9A01-7FD598EB6E34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39291"/>
    <xdr:sp macro="" textlink="">
      <xdr:nvSpPr>
        <xdr:cNvPr id="2579" name="Text Box 3">
          <a:extLst>
            <a:ext uri="{FF2B5EF4-FFF2-40B4-BE49-F238E27FC236}">
              <a16:creationId xmlns:a16="http://schemas.microsoft.com/office/drawing/2014/main" id="{E1F3D742-46B3-4313-BDE1-A4BEF7D55217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39291"/>
    <xdr:sp macro="" textlink="">
      <xdr:nvSpPr>
        <xdr:cNvPr id="2580" name="Text Box 3">
          <a:extLst>
            <a:ext uri="{FF2B5EF4-FFF2-40B4-BE49-F238E27FC236}">
              <a16:creationId xmlns:a16="http://schemas.microsoft.com/office/drawing/2014/main" id="{60D0D9A3-30F5-4289-878D-F48A4A0A1869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39291"/>
    <xdr:sp macro="" textlink="">
      <xdr:nvSpPr>
        <xdr:cNvPr id="2581" name="Text Box 3">
          <a:extLst>
            <a:ext uri="{FF2B5EF4-FFF2-40B4-BE49-F238E27FC236}">
              <a16:creationId xmlns:a16="http://schemas.microsoft.com/office/drawing/2014/main" id="{DEB67728-4BE4-4F7B-B799-57BC405564BD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01191"/>
    <xdr:sp macro="" textlink="">
      <xdr:nvSpPr>
        <xdr:cNvPr id="2582" name="Text Box 3">
          <a:extLst>
            <a:ext uri="{FF2B5EF4-FFF2-40B4-BE49-F238E27FC236}">
              <a16:creationId xmlns:a16="http://schemas.microsoft.com/office/drawing/2014/main" id="{B208813D-D194-4AB8-83C6-FD39390B7080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01191"/>
    <xdr:sp macro="" textlink="">
      <xdr:nvSpPr>
        <xdr:cNvPr id="2583" name="Text Box 3">
          <a:extLst>
            <a:ext uri="{FF2B5EF4-FFF2-40B4-BE49-F238E27FC236}">
              <a16:creationId xmlns:a16="http://schemas.microsoft.com/office/drawing/2014/main" id="{687E5675-ED11-487D-8777-ABC88A31ACAA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39291"/>
    <xdr:sp macro="" textlink="">
      <xdr:nvSpPr>
        <xdr:cNvPr id="2584" name="Text Box 3">
          <a:extLst>
            <a:ext uri="{FF2B5EF4-FFF2-40B4-BE49-F238E27FC236}">
              <a16:creationId xmlns:a16="http://schemas.microsoft.com/office/drawing/2014/main" id="{745B7366-9DB8-4E2B-A4EA-7EBEB0FA825C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39291"/>
    <xdr:sp macro="" textlink="">
      <xdr:nvSpPr>
        <xdr:cNvPr id="2585" name="Text Box 3">
          <a:extLst>
            <a:ext uri="{FF2B5EF4-FFF2-40B4-BE49-F238E27FC236}">
              <a16:creationId xmlns:a16="http://schemas.microsoft.com/office/drawing/2014/main" id="{6D2A85B2-4CDE-470D-A657-BF9D810B003F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39291"/>
    <xdr:sp macro="" textlink="">
      <xdr:nvSpPr>
        <xdr:cNvPr id="2586" name="Text Box 3">
          <a:extLst>
            <a:ext uri="{FF2B5EF4-FFF2-40B4-BE49-F238E27FC236}">
              <a16:creationId xmlns:a16="http://schemas.microsoft.com/office/drawing/2014/main" id="{EA258F68-F128-464D-94CF-539F77655067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39291"/>
    <xdr:sp macro="" textlink="">
      <xdr:nvSpPr>
        <xdr:cNvPr id="2587" name="Text Box 3">
          <a:extLst>
            <a:ext uri="{FF2B5EF4-FFF2-40B4-BE49-F238E27FC236}">
              <a16:creationId xmlns:a16="http://schemas.microsoft.com/office/drawing/2014/main" id="{6165E28B-DCF7-40F4-82DA-2C61C822B265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01191"/>
    <xdr:sp macro="" textlink="">
      <xdr:nvSpPr>
        <xdr:cNvPr id="2588" name="Text Box 3">
          <a:extLst>
            <a:ext uri="{FF2B5EF4-FFF2-40B4-BE49-F238E27FC236}">
              <a16:creationId xmlns:a16="http://schemas.microsoft.com/office/drawing/2014/main" id="{EAD5E09E-9F4D-42DD-AB83-42B0F2A61EEE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01191"/>
    <xdr:sp macro="" textlink="">
      <xdr:nvSpPr>
        <xdr:cNvPr id="2589" name="Text Box 3">
          <a:extLst>
            <a:ext uri="{FF2B5EF4-FFF2-40B4-BE49-F238E27FC236}">
              <a16:creationId xmlns:a16="http://schemas.microsoft.com/office/drawing/2014/main" id="{0AE4FE56-0D34-436F-A96D-608133AAC32C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39291"/>
    <xdr:sp macro="" textlink="">
      <xdr:nvSpPr>
        <xdr:cNvPr id="2590" name="Text Box 3">
          <a:extLst>
            <a:ext uri="{FF2B5EF4-FFF2-40B4-BE49-F238E27FC236}">
              <a16:creationId xmlns:a16="http://schemas.microsoft.com/office/drawing/2014/main" id="{4730247D-442A-4502-B4A6-5F1DB93B15B4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39291"/>
    <xdr:sp macro="" textlink="">
      <xdr:nvSpPr>
        <xdr:cNvPr id="2591" name="Text Box 3">
          <a:extLst>
            <a:ext uri="{FF2B5EF4-FFF2-40B4-BE49-F238E27FC236}">
              <a16:creationId xmlns:a16="http://schemas.microsoft.com/office/drawing/2014/main" id="{BB2E38F1-7517-4645-8A8C-479102859453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39291"/>
    <xdr:sp macro="" textlink="">
      <xdr:nvSpPr>
        <xdr:cNvPr id="2592" name="Text Box 3">
          <a:extLst>
            <a:ext uri="{FF2B5EF4-FFF2-40B4-BE49-F238E27FC236}">
              <a16:creationId xmlns:a16="http://schemas.microsoft.com/office/drawing/2014/main" id="{A9CD1FC5-8BBF-4A5B-AD10-264EF092DEC7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39291"/>
    <xdr:sp macro="" textlink="">
      <xdr:nvSpPr>
        <xdr:cNvPr id="2593" name="Text Box 3">
          <a:extLst>
            <a:ext uri="{FF2B5EF4-FFF2-40B4-BE49-F238E27FC236}">
              <a16:creationId xmlns:a16="http://schemas.microsoft.com/office/drawing/2014/main" id="{6C2EFA93-654A-4ADE-B848-50855B7A9E8B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01191"/>
    <xdr:sp macro="" textlink="">
      <xdr:nvSpPr>
        <xdr:cNvPr id="2594" name="Text Box 3">
          <a:extLst>
            <a:ext uri="{FF2B5EF4-FFF2-40B4-BE49-F238E27FC236}">
              <a16:creationId xmlns:a16="http://schemas.microsoft.com/office/drawing/2014/main" id="{EE9BBE80-25F4-4417-B356-60BAFAB1C148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01191"/>
    <xdr:sp macro="" textlink="">
      <xdr:nvSpPr>
        <xdr:cNvPr id="2595" name="Text Box 3">
          <a:extLst>
            <a:ext uri="{FF2B5EF4-FFF2-40B4-BE49-F238E27FC236}">
              <a16:creationId xmlns:a16="http://schemas.microsoft.com/office/drawing/2014/main" id="{AE51BCB3-9D7B-4EA9-8443-64493AD73EC6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01191"/>
    <xdr:sp macro="" textlink="">
      <xdr:nvSpPr>
        <xdr:cNvPr id="2596" name="Text Box 3">
          <a:extLst>
            <a:ext uri="{FF2B5EF4-FFF2-40B4-BE49-F238E27FC236}">
              <a16:creationId xmlns:a16="http://schemas.microsoft.com/office/drawing/2014/main" id="{88A49795-1483-4B1E-9603-B566F062BAD3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01191"/>
    <xdr:sp macro="" textlink="">
      <xdr:nvSpPr>
        <xdr:cNvPr id="2597" name="Text Box 3">
          <a:extLst>
            <a:ext uri="{FF2B5EF4-FFF2-40B4-BE49-F238E27FC236}">
              <a16:creationId xmlns:a16="http://schemas.microsoft.com/office/drawing/2014/main" id="{C8B6AC51-B747-474F-A928-C7A532372510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39291"/>
    <xdr:sp macro="" textlink="">
      <xdr:nvSpPr>
        <xdr:cNvPr id="2598" name="Text Box 3">
          <a:extLst>
            <a:ext uri="{FF2B5EF4-FFF2-40B4-BE49-F238E27FC236}">
              <a16:creationId xmlns:a16="http://schemas.microsoft.com/office/drawing/2014/main" id="{0B518836-4BA4-48D5-B7B5-0A9EC21C28DD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39291"/>
    <xdr:sp macro="" textlink="">
      <xdr:nvSpPr>
        <xdr:cNvPr id="2599" name="Text Box 3">
          <a:extLst>
            <a:ext uri="{FF2B5EF4-FFF2-40B4-BE49-F238E27FC236}">
              <a16:creationId xmlns:a16="http://schemas.microsoft.com/office/drawing/2014/main" id="{671A4399-92C8-4284-B092-5F9D6CC65312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39291"/>
    <xdr:sp macro="" textlink="">
      <xdr:nvSpPr>
        <xdr:cNvPr id="2600" name="Text Box 3">
          <a:extLst>
            <a:ext uri="{FF2B5EF4-FFF2-40B4-BE49-F238E27FC236}">
              <a16:creationId xmlns:a16="http://schemas.microsoft.com/office/drawing/2014/main" id="{FA1D5E74-77EF-4097-A5DA-0AA6285D5B7E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39291"/>
    <xdr:sp macro="" textlink="">
      <xdr:nvSpPr>
        <xdr:cNvPr id="2601" name="Text Box 3">
          <a:extLst>
            <a:ext uri="{FF2B5EF4-FFF2-40B4-BE49-F238E27FC236}">
              <a16:creationId xmlns:a16="http://schemas.microsoft.com/office/drawing/2014/main" id="{64787F38-230C-4B38-B4E2-28D4517A1E26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01191"/>
    <xdr:sp macro="" textlink="">
      <xdr:nvSpPr>
        <xdr:cNvPr id="2602" name="Text Box 3">
          <a:extLst>
            <a:ext uri="{FF2B5EF4-FFF2-40B4-BE49-F238E27FC236}">
              <a16:creationId xmlns:a16="http://schemas.microsoft.com/office/drawing/2014/main" id="{42E88CDA-20FE-4714-AA91-5BE3764CB056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01191"/>
    <xdr:sp macro="" textlink="">
      <xdr:nvSpPr>
        <xdr:cNvPr id="2603" name="Text Box 3">
          <a:extLst>
            <a:ext uri="{FF2B5EF4-FFF2-40B4-BE49-F238E27FC236}">
              <a16:creationId xmlns:a16="http://schemas.microsoft.com/office/drawing/2014/main" id="{63CA91F7-CA2F-46CE-AD5F-6FE317E5B6D9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01191"/>
    <xdr:sp macro="" textlink="">
      <xdr:nvSpPr>
        <xdr:cNvPr id="2604" name="Text Box 3">
          <a:extLst>
            <a:ext uri="{FF2B5EF4-FFF2-40B4-BE49-F238E27FC236}">
              <a16:creationId xmlns:a16="http://schemas.microsoft.com/office/drawing/2014/main" id="{4B236868-96D7-4EDA-B37D-48A5FDE8A148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01191"/>
    <xdr:sp macro="" textlink="">
      <xdr:nvSpPr>
        <xdr:cNvPr id="2605" name="Text Box 3">
          <a:extLst>
            <a:ext uri="{FF2B5EF4-FFF2-40B4-BE49-F238E27FC236}">
              <a16:creationId xmlns:a16="http://schemas.microsoft.com/office/drawing/2014/main" id="{571DF002-CD3B-4246-97C1-F8F2C7E0C201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39291"/>
    <xdr:sp macro="" textlink="">
      <xdr:nvSpPr>
        <xdr:cNvPr id="2606" name="Text Box 3">
          <a:extLst>
            <a:ext uri="{FF2B5EF4-FFF2-40B4-BE49-F238E27FC236}">
              <a16:creationId xmlns:a16="http://schemas.microsoft.com/office/drawing/2014/main" id="{40FDBCED-6B15-4730-BB70-6F3DEC101CF8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39291"/>
    <xdr:sp macro="" textlink="">
      <xdr:nvSpPr>
        <xdr:cNvPr id="2607" name="Text Box 3">
          <a:extLst>
            <a:ext uri="{FF2B5EF4-FFF2-40B4-BE49-F238E27FC236}">
              <a16:creationId xmlns:a16="http://schemas.microsoft.com/office/drawing/2014/main" id="{4AA22040-EA8E-4FFA-8F27-1938C3810A67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39291"/>
    <xdr:sp macro="" textlink="">
      <xdr:nvSpPr>
        <xdr:cNvPr id="2608" name="Text Box 3">
          <a:extLst>
            <a:ext uri="{FF2B5EF4-FFF2-40B4-BE49-F238E27FC236}">
              <a16:creationId xmlns:a16="http://schemas.microsoft.com/office/drawing/2014/main" id="{BA5D3F6D-7C10-46F5-B086-66641847D6C0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39291"/>
    <xdr:sp macro="" textlink="">
      <xdr:nvSpPr>
        <xdr:cNvPr id="2609" name="Text Box 3">
          <a:extLst>
            <a:ext uri="{FF2B5EF4-FFF2-40B4-BE49-F238E27FC236}">
              <a16:creationId xmlns:a16="http://schemas.microsoft.com/office/drawing/2014/main" id="{6FEBCD28-61E2-400E-B976-CFADB8F21893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01191"/>
    <xdr:sp macro="" textlink="">
      <xdr:nvSpPr>
        <xdr:cNvPr id="2610" name="Text Box 3">
          <a:extLst>
            <a:ext uri="{FF2B5EF4-FFF2-40B4-BE49-F238E27FC236}">
              <a16:creationId xmlns:a16="http://schemas.microsoft.com/office/drawing/2014/main" id="{9D5B8BA3-EDB3-45D1-9BA4-579B4D4A5D5A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01191"/>
    <xdr:sp macro="" textlink="">
      <xdr:nvSpPr>
        <xdr:cNvPr id="2611" name="Text Box 3">
          <a:extLst>
            <a:ext uri="{FF2B5EF4-FFF2-40B4-BE49-F238E27FC236}">
              <a16:creationId xmlns:a16="http://schemas.microsoft.com/office/drawing/2014/main" id="{C5F6C4C8-3E20-45B7-850D-6D4ACF73F7A6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01191"/>
    <xdr:sp macro="" textlink="">
      <xdr:nvSpPr>
        <xdr:cNvPr id="2612" name="Text Box 3">
          <a:extLst>
            <a:ext uri="{FF2B5EF4-FFF2-40B4-BE49-F238E27FC236}">
              <a16:creationId xmlns:a16="http://schemas.microsoft.com/office/drawing/2014/main" id="{40C08A70-2D63-4603-9841-3B44E915AFCF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39291"/>
    <xdr:sp macro="" textlink="">
      <xdr:nvSpPr>
        <xdr:cNvPr id="2613" name="Text Box 3">
          <a:extLst>
            <a:ext uri="{FF2B5EF4-FFF2-40B4-BE49-F238E27FC236}">
              <a16:creationId xmlns:a16="http://schemas.microsoft.com/office/drawing/2014/main" id="{247BC1BC-4C47-4831-9F4E-4C6F6FE987C1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39291"/>
    <xdr:sp macro="" textlink="">
      <xdr:nvSpPr>
        <xdr:cNvPr id="2614" name="Text Box 3">
          <a:extLst>
            <a:ext uri="{FF2B5EF4-FFF2-40B4-BE49-F238E27FC236}">
              <a16:creationId xmlns:a16="http://schemas.microsoft.com/office/drawing/2014/main" id="{4258ECA3-2C12-4C3A-93F7-008488B74966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39291"/>
    <xdr:sp macro="" textlink="">
      <xdr:nvSpPr>
        <xdr:cNvPr id="2615" name="Text Box 3">
          <a:extLst>
            <a:ext uri="{FF2B5EF4-FFF2-40B4-BE49-F238E27FC236}">
              <a16:creationId xmlns:a16="http://schemas.microsoft.com/office/drawing/2014/main" id="{288B1279-7863-4B47-83A6-579BCEAF74B9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39291"/>
    <xdr:sp macro="" textlink="">
      <xdr:nvSpPr>
        <xdr:cNvPr id="2616" name="Text Box 3">
          <a:extLst>
            <a:ext uri="{FF2B5EF4-FFF2-40B4-BE49-F238E27FC236}">
              <a16:creationId xmlns:a16="http://schemas.microsoft.com/office/drawing/2014/main" id="{81EB7D7A-C726-41F0-A757-0E8F1E5AB4FD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01191"/>
    <xdr:sp macro="" textlink="">
      <xdr:nvSpPr>
        <xdr:cNvPr id="2617" name="Text Box 3">
          <a:extLst>
            <a:ext uri="{FF2B5EF4-FFF2-40B4-BE49-F238E27FC236}">
              <a16:creationId xmlns:a16="http://schemas.microsoft.com/office/drawing/2014/main" id="{0EEB3E7C-D994-4C74-92F5-E7CDFB8CDD59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01191"/>
    <xdr:sp macro="" textlink="">
      <xdr:nvSpPr>
        <xdr:cNvPr id="2618" name="Text Box 3">
          <a:extLst>
            <a:ext uri="{FF2B5EF4-FFF2-40B4-BE49-F238E27FC236}">
              <a16:creationId xmlns:a16="http://schemas.microsoft.com/office/drawing/2014/main" id="{27A7CD0C-85E4-4D98-8CA1-B00D4254C913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39291"/>
    <xdr:sp macro="" textlink="">
      <xdr:nvSpPr>
        <xdr:cNvPr id="2619" name="Text Box 3">
          <a:extLst>
            <a:ext uri="{FF2B5EF4-FFF2-40B4-BE49-F238E27FC236}">
              <a16:creationId xmlns:a16="http://schemas.microsoft.com/office/drawing/2014/main" id="{7301634E-FD00-482E-90EB-1887BDAEEECA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39291"/>
    <xdr:sp macro="" textlink="">
      <xdr:nvSpPr>
        <xdr:cNvPr id="2620" name="Text Box 3">
          <a:extLst>
            <a:ext uri="{FF2B5EF4-FFF2-40B4-BE49-F238E27FC236}">
              <a16:creationId xmlns:a16="http://schemas.microsoft.com/office/drawing/2014/main" id="{D4B36EBE-D365-4D3F-BCAC-ADE0E1A9289E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39291"/>
    <xdr:sp macro="" textlink="">
      <xdr:nvSpPr>
        <xdr:cNvPr id="2621" name="Text Box 3">
          <a:extLst>
            <a:ext uri="{FF2B5EF4-FFF2-40B4-BE49-F238E27FC236}">
              <a16:creationId xmlns:a16="http://schemas.microsoft.com/office/drawing/2014/main" id="{A776E4D4-EB7C-41F2-9693-BA06D494B67A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39291"/>
    <xdr:sp macro="" textlink="">
      <xdr:nvSpPr>
        <xdr:cNvPr id="2622" name="Text Box 3">
          <a:extLst>
            <a:ext uri="{FF2B5EF4-FFF2-40B4-BE49-F238E27FC236}">
              <a16:creationId xmlns:a16="http://schemas.microsoft.com/office/drawing/2014/main" id="{BED04DA8-5DBC-49CF-83BE-DF8DB05DD578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01191"/>
    <xdr:sp macro="" textlink="">
      <xdr:nvSpPr>
        <xdr:cNvPr id="2623" name="Text Box 3">
          <a:extLst>
            <a:ext uri="{FF2B5EF4-FFF2-40B4-BE49-F238E27FC236}">
              <a16:creationId xmlns:a16="http://schemas.microsoft.com/office/drawing/2014/main" id="{770C5076-DFA9-4E02-9EA0-01A602A7BD6D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01191"/>
    <xdr:sp macro="" textlink="">
      <xdr:nvSpPr>
        <xdr:cNvPr id="2624" name="Text Box 3">
          <a:extLst>
            <a:ext uri="{FF2B5EF4-FFF2-40B4-BE49-F238E27FC236}">
              <a16:creationId xmlns:a16="http://schemas.microsoft.com/office/drawing/2014/main" id="{B5433F72-39FF-4284-A241-2E9094A5FE59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39291"/>
    <xdr:sp macro="" textlink="">
      <xdr:nvSpPr>
        <xdr:cNvPr id="2625" name="Text Box 3">
          <a:extLst>
            <a:ext uri="{FF2B5EF4-FFF2-40B4-BE49-F238E27FC236}">
              <a16:creationId xmlns:a16="http://schemas.microsoft.com/office/drawing/2014/main" id="{3A36E4FD-0739-4CFA-ABC3-46A859730849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39291"/>
    <xdr:sp macro="" textlink="">
      <xdr:nvSpPr>
        <xdr:cNvPr id="2626" name="Text Box 3">
          <a:extLst>
            <a:ext uri="{FF2B5EF4-FFF2-40B4-BE49-F238E27FC236}">
              <a16:creationId xmlns:a16="http://schemas.microsoft.com/office/drawing/2014/main" id="{0679E33C-B50D-4C42-B099-AA4ED279CBB7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39291"/>
    <xdr:sp macro="" textlink="">
      <xdr:nvSpPr>
        <xdr:cNvPr id="2627" name="Text Box 3">
          <a:extLst>
            <a:ext uri="{FF2B5EF4-FFF2-40B4-BE49-F238E27FC236}">
              <a16:creationId xmlns:a16="http://schemas.microsoft.com/office/drawing/2014/main" id="{946AF3AC-3D07-4504-98E3-EDA2D7B4FA61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39291"/>
    <xdr:sp macro="" textlink="">
      <xdr:nvSpPr>
        <xdr:cNvPr id="2628" name="Text Box 3">
          <a:extLst>
            <a:ext uri="{FF2B5EF4-FFF2-40B4-BE49-F238E27FC236}">
              <a16:creationId xmlns:a16="http://schemas.microsoft.com/office/drawing/2014/main" id="{6F630FAF-1A65-4D55-8D9E-148383813191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01191"/>
    <xdr:sp macro="" textlink="">
      <xdr:nvSpPr>
        <xdr:cNvPr id="2629" name="Text Box 3">
          <a:extLst>
            <a:ext uri="{FF2B5EF4-FFF2-40B4-BE49-F238E27FC236}">
              <a16:creationId xmlns:a16="http://schemas.microsoft.com/office/drawing/2014/main" id="{AD463D14-B4E4-4C2F-A003-403D3D2A24BB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01191"/>
    <xdr:sp macro="" textlink="">
      <xdr:nvSpPr>
        <xdr:cNvPr id="2630" name="Text Box 3">
          <a:extLst>
            <a:ext uri="{FF2B5EF4-FFF2-40B4-BE49-F238E27FC236}">
              <a16:creationId xmlns:a16="http://schemas.microsoft.com/office/drawing/2014/main" id="{A8C90F82-E63B-4055-818D-509E1AAC79EC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39291"/>
    <xdr:sp macro="" textlink="">
      <xdr:nvSpPr>
        <xdr:cNvPr id="2631" name="Text Box 3">
          <a:extLst>
            <a:ext uri="{FF2B5EF4-FFF2-40B4-BE49-F238E27FC236}">
              <a16:creationId xmlns:a16="http://schemas.microsoft.com/office/drawing/2014/main" id="{5787D60D-47D5-4C48-8A39-64BF274A408A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39291"/>
    <xdr:sp macro="" textlink="">
      <xdr:nvSpPr>
        <xdr:cNvPr id="2632" name="Text Box 3">
          <a:extLst>
            <a:ext uri="{FF2B5EF4-FFF2-40B4-BE49-F238E27FC236}">
              <a16:creationId xmlns:a16="http://schemas.microsoft.com/office/drawing/2014/main" id="{D2CECB2D-AE54-4154-90F6-08296AB753A5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39291"/>
    <xdr:sp macro="" textlink="">
      <xdr:nvSpPr>
        <xdr:cNvPr id="2633" name="Text Box 3">
          <a:extLst>
            <a:ext uri="{FF2B5EF4-FFF2-40B4-BE49-F238E27FC236}">
              <a16:creationId xmlns:a16="http://schemas.microsoft.com/office/drawing/2014/main" id="{A22FFB5C-70DA-4C49-82DB-3F6A6A7DEE98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39291"/>
    <xdr:sp macro="" textlink="">
      <xdr:nvSpPr>
        <xdr:cNvPr id="2634" name="Text Box 3">
          <a:extLst>
            <a:ext uri="{FF2B5EF4-FFF2-40B4-BE49-F238E27FC236}">
              <a16:creationId xmlns:a16="http://schemas.microsoft.com/office/drawing/2014/main" id="{D286D1C6-5E64-4E05-81EC-BC4614816A9A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01191"/>
    <xdr:sp macro="" textlink="">
      <xdr:nvSpPr>
        <xdr:cNvPr id="2635" name="Text Box 3">
          <a:extLst>
            <a:ext uri="{FF2B5EF4-FFF2-40B4-BE49-F238E27FC236}">
              <a16:creationId xmlns:a16="http://schemas.microsoft.com/office/drawing/2014/main" id="{6732B762-2864-41FC-A4FD-299D78F7CB42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01191"/>
    <xdr:sp macro="" textlink="">
      <xdr:nvSpPr>
        <xdr:cNvPr id="2636" name="Text Box 3">
          <a:extLst>
            <a:ext uri="{FF2B5EF4-FFF2-40B4-BE49-F238E27FC236}">
              <a16:creationId xmlns:a16="http://schemas.microsoft.com/office/drawing/2014/main" id="{6D6C3AB3-0624-4E34-807B-B00CE3D8D783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01191"/>
    <xdr:sp macro="" textlink="">
      <xdr:nvSpPr>
        <xdr:cNvPr id="2637" name="Text Box 3">
          <a:extLst>
            <a:ext uri="{FF2B5EF4-FFF2-40B4-BE49-F238E27FC236}">
              <a16:creationId xmlns:a16="http://schemas.microsoft.com/office/drawing/2014/main" id="{88D4F40E-EAFC-4849-A418-5598D5DD2D27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01191"/>
    <xdr:sp macro="" textlink="">
      <xdr:nvSpPr>
        <xdr:cNvPr id="2638" name="Text Box 3">
          <a:extLst>
            <a:ext uri="{FF2B5EF4-FFF2-40B4-BE49-F238E27FC236}">
              <a16:creationId xmlns:a16="http://schemas.microsoft.com/office/drawing/2014/main" id="{7C3CE32D-1B36-459F-8498-661CCDB88317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01191"/>
    <xdr:sp macro="" textlink="">
      <xdr:nvSpPr>
        <xdr:cNvPr id="2639" name="Text Box 3">
          <a:extLst>
            <a:ext uri="{FF2B5EF4-FFF2-40B4-BE49-F238E27FC236}">
              <a16:creationId xmlns:a16="http://schemas.microsoft.com/office/drawing/2014/main" id="{C00E7A92-C7BD-44A3-8D60-9BE151F815E3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01191"/>
    <xdr:sp macro="" textlink="">
      <xdr:nvSpPr>
        <xdr:cNvPr id="2640" name="Text Box 3">
          <a:extLst>
            <a:ext uri="{FF2B5EF4-FFF2-40B4-BE49-F238E27FC236}">
              <a16:creationId xmlns:a16="http://schemas.microsoft.com/office/drawing/2014/main" id="{AB2DD312-77A2-47B9-A99D-FC411EF75474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39291"/>
    <xdr:sp macro="" textlink="">
      <xdr:nvSpPr>
        <xdr:cNvPr id="2641" name="Text Box 3">
          <a:extLst>
            <a:ext uri="{FF2B5EF4-FFF2-40B4-BE49-F238E27FC236}">
              <a16:creationId xmlns:a16="http://schemas.microsoft.com/office/drawing/2014/main" id="{C2285F2F-BBBF-420B-8EA7-899F5C380FE9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39291"/>
    <xdr:sp macro="" textlink="">
      <xdr:nvSpPr>
        <xdr:cNvPr id="2642" name="Text Box 3">
          <a:extLst>
            <a:ext uri="{FF2B5EF4-FFF2-40B4-BE49-F238E27FC236}">
              <a16:creationId xmlns:a16="http://schemas.microsoft.com/office/drawing/2014/main" id="{EC633031-CF07-458A-8A82-FE4D4543C088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39291"/>
    <xdr:sp macro="" textlink="">
      <xdr:nvSpPr>
        <xdr:cNvPr id="2643" name="Text Box 3">
          <a:extLst>
            <a:ext uri="{FF2B5EF4-FFF2-40B4-BE49-F238E27FC236}">
              <a16:creationId xmlns:a16="http://schemas.microsoft.com/office/drawing/2014/main" id="{578411C7-1634-4193-8E8B-D4E464A11CA0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39291"/>
    <xdr:sp macro="" textlink="">
      <xdr:nvSpPr>
        <xdr:cNvPr id="2644" name="Text Box 3">
          <a:extLst>
            <a:ext uri="{FF2B5EF4-FFF2-40B4-BE49-F238E27FC236}">
              <a16:creationId xmlns:a16="http://schemas.microsoft.com/office/drawing/2014/main" id="{76C10F75-D08F-4D6D-A7CD-8A1AED135FC5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01191"/>
    <xdr:sp macro="" textlink="">
      <xdr:nvSpPr>
        <xdr:cNvPr id="2645" name="Text Box 3">
          <a:extLst>
            <a:ext uri="{FF2B5EF4-FFF2-40B4-BE49-F238E27FC236}">
              <a16:creationId xmlns:a16="http://schemas.microsoft.com/office/drawing/2014/main" id="{AFBC7207-59C2-43ED-848E-83927E46EBA2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648</xdr:row>
      <xdr:rowOff>0</xdr:rowOff>
    </xdr:from>
    <xdr:ext cx="23662" cy="301191"/>
    <xdr:sp macro="" textlink="">
      <xdr:nvSpPr>
        <xdr:cNvPr id="2646" name="Text Box 3">
          <a:extLst>
            <a:ext uri="{FF2B5EF4-FFF2-40B4-BE49-F238E27FC236}">
              <a16:creationId xmlns:a16="http://schemas.microsoft.com/office/drawing/2014/main" id="{D66A2132-B276-496E-BA2D-957BC0A58321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648</xdr:row>
      <xdr:rowOff>0</xdr:rowOff>
    </xdr:from>
    <xdr:ext cx="563880" cy="301191"/>
    <xdr:sp macro="" textlink="">
      <xdr:nvSpPr>
        <xdr:cNvPr id="2647" name="Text Box 3">
          <a:extLst>
            <a:ext uri="{FF2B5EF4-FFF2-40B4-BE49-F238E27FC236}">
              <a16:creationId xmlns:a16="http://schemas.microsoft.com/office/drawing/2014/main" id="{3025A55F-2476-4E5D-BBA5-4A3EFD211FF4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648</xdr:row>
      <xdr:rowOff>0</xdr:rowOff>
    </xdr:from>
    <xdr:ext cx="563880" cy="301191"/>
    <xdr:sp macro="" textlink="">
      <xdr:nvSpPr>
        <xdr:cNvPr id="2648" name="Text Box 3">
          <a:extLst>
            <a:ext uri="{FF2B5EF4-FFF2-40B4-BE49-F238E27FC236}">
              <a16:creationId xmlns:a16="http://schemas.microsoft.com/office/drawing/2014/main" id="{6745AED5-FF25-411E-9DDC-39BC6384BC9D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648</xdr:row>
      <xdr:rowOff>0</xdr:rowOff>
    </xdr:from>
    <xdr:ext cx="563880" cy="301191"/>
    <xdr:sp macro="" textlink="">
      <xdr:nvSpPr>
        <xdr:cNvPr id="2649" name="Text Box 3">
          <a:extLst>
            <a:ext uri="{FF2B5EF4-FFF2-40B4-BE49-F238E27FC236}">
              <a16:creationId xmlns:a16="http://schemas.microsoft.com/office/drawing/2014/main" id="{E558A9EB-0ABA-4CD3-9338-A9E39CB0B7C6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648</xdr:row>
      <xdr:rowOff>0</xdr:rowOff>
    </xdr:from>
    <xdr:ext cx="563880" cy="301191"/>
    <xdr:sp macro="" textlink="">
      <xdr:nvSpPr>
        <xdr:cNvPr id="2650" name="Text Box 3">
          <a:extLst>
            <a:ext uri="{FF2B5EF4-FFF2-40B4-BE49-F238E27FC236}">
              <a16:creationId xmlns:a16="http://schemas.microsoft.com/office/drawing/2014/main" id="{339E01F9-B0A4-41C1-B95E-428139DACC35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648</xdr:row>
      <xdr:rowOff>0</xdr:rowOff>
    </xdr:from>
    <xdr:ext cx="563880" cy="301191"/>
    <xdr:sp macro="" textlink="">
      <xdr:nvSpPr>
        <xdr:cNvPr id="2651" name="Text Box 3">
          <a:extLst>
            <a:ext uri="{FF2B5EF4-FFF2-40B4-BE49-F238E27FC236}">
              <a16:creationId xmlns:a16="http://schemas.microsoft.com/office/drawing/2014/main" id="{572F9258-C6DF-462A-8E9E-6A134F521441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648</xdr:row>
      <xdr:rowOff>0</xdr:rowOff>
    </xdr:from>
    <xdr:ext cx="563880" cy="301191"/>
    <xdr:sp macro="" textlink="">
      <xdr:nvSpPr>
        <xdr:cNvPr id="2652" name="Text Box 3">
          <a:extLst>
            <a:ext uri="{FF2B5EF4-FFF2-40B4-BE49-F238E27FC236}">
              <a16:creationId xmlns:a16="http://schemas.microsoft.com/office/drawing/2014/main" id="{8673A406-3F81-4DC8-AA88-5A4F8351E835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648</xdr:row>
      <xdr:rowOff>0</xdr:rowOff>
    </xdr:from>
    <xdr:ext cx="563880" cy="301191"/>
    <xdr:sp macro="" textlink="">
      <xdr:nvSpPr>
        <xdr:cNvPr id="2653" name="Text Box 3">
          <a:extLst>
            <a:ext uri="{FF2B5EF4-FFF2-40B4-BE49-F238E27FC236}">
              <a16:creationId xmlns:a16="http://schemas.microsoft.com/office/drawing/2014/main" id="{B0CA65C9-2926-4352-91A5-E52E45A8FB56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648</xdr:row>
      <xdr:rowOff>0</xdr:rowOff>
    </xdr:from>
    <xdr:ext cx="563880" cy="301191"/>
    <xdr:sp macro="" textlink="">
      <xdr:nvSpPr>
        <xdr:cNvPr id="2654" name="Text Box 3">
          <a:extLst>
            <a:ext uri="{FF2B5EF4-FFF2-40B4-BE49-F238E27FC236}">
              <a16:creationId xmlns:a16="http://schemas.microsoft.com/office/drawing/2014/main" id="{D1B3E17D-66A1-48EF-BF88-46A68CCF2CCB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648</xdr:row>
      <xdr:rowOff>0</xdr:rowOff>
    </xdr:from>
    <xdr:ext cx="563880" cy="301191"/>
    <xdr:sp macro="" textlink="">
      <xdr:nvSpPr>
        <xdr:cNvPr id="2655" name="Text Box 3">
          <a:extLst>
            <a:ext uri="{FF2B5EF4-FFF2-40B4-BE49-F238E27FC236}">
              <a16:creationId xmlns:a16="http://schemas.microsoft.com/office/drawing/2014/main" id="{22249D7A-33F2-437F-B4AA-701779ED518A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648</xdr:row>
      <xdr:rowOff>0</xdr:rowOff>
    </xdr:from>
    <xdr:ext cx="563880" cy="301191"/>
    <xdr:sp macro="" textlink="">
      <xdr:nvSpPr>
        <xdr:cNvPr id="2656" name="Text Box 3">
          <a:extLst>
            <a:ext uri="{FF2B5EF4-FFF2-40B4-BE49-F238E27FC236}">
              <a16:creationId xmlns:a16="http://schemas.microsoft.com/office/drawing/2014/main" id="{E967B076-4B86-49C6-B47C-86BE34C0AD27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648</xdr:row>
      <xdr:rowOff>0</xdr:rowOff>
    </xdr:from>
    <xdr:ext cx="563880" cy="301191"/>
    <xdr:sp macro="" textlink="">
      <xdr:nvSpPr>
        <xdr:cNvPr id="2657" name="Text Box 3">
          <a:extLst>
            <a:ext uri="{FF2B5EF4-FFF2-40B4-BE49-F238E27FC236}">
              <a16:creationId xmlns:a16="http://schemas.microsoft.com/office/drawing/2014/main" id="{347F62F2-146B-48D8-AE35-64F6D9AACB2A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648</xdr:row>
      <xdr:rowOff>0</xdr:rowOff>
    </xdr:from>
    <xdr:ext cx="563880" cy="301191"/>
    <xdr:sp macro="" textlink="">
      <xdr:nvSpPr>
        <xdr:cNvPr id="2658" name="Text Box 3">
          <a:extLst>
            <a:ext uri="{FF2B5EF4-FFF2-40B4-BE49-F238E27FC236}">
              <a16:creationId xmlns:a16="http://schemas.microsoft.com/office/drawing/2014/main" id="{6F53314E-6F87-4E82-A27E-050240A64B4A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648</xdr:row>
      <xdr:rowOff>0</xdr:rowOff>
    </xdr:from>
    <xdr:ext cx="563880" cy="301191"/>
    <xdr:sp macro="" textlink="">
      <xdr:nvSpPr>
        <xdr:cNvPr id="2659" name="Text Box 3">
          <a:extLst>
            <a:ext uri="{FF2B5EF4-FFF2-40B4-BE49-F238E27FC236}">
              <a16:creationId xmlns:a16="http://schemas.microsoft.com/office/drawing/2014/main" id="{F9BDFEE9-B85D-40F6-A865-4579DD416BA1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648</xdr:row>
      <xdr:rowOff>0</xdr:rowOff>
    </xdr:from>
    <xdr:ext cx="30480" cy="30480"/>
    <xdr:pic>
      <xdr:nvPicPr>
        <xdr:cNvPr id="2660" name="Picture 8">
          <a:extLst>
            <a:ext uri="{FF2B5EF4-FFF2-40B4-BE49-F238E27FC236}">
              <a16:creationId xmlns:a16="http://schemas.microsoft.com/office/drawing/2014/main" id="{81383EDA-C811-475B-A7E0-85D384DD0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1132" y="180443605"/>
          <a:ext cx="3048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15240</xdr:colOff>
      <xdr:row>648</xdr:row>
      <xdr:rowOff>0</xdr:rowOff>
    </xdr:from>
    <xdr:ext cx="0" cy="30480"/>
    <xdr:pic>
      <xdr:nvPicPr>
        <xdr:cNvPr id="2661" name="Picture 8">
          <a:extLst>
            <a:ext uri="{FF2B5EF4-FFF2-40B4-BE49-F238E27FC236}">
              <a16:creationId xmlns:a16="http://schemas.microsoft.com/office/drawing/2014/main" id="{4CEC45FA-23C9-47DE-9C4A-CFFA7E129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72" y="180443605"/>
          <a:ext cx="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1356360</xdr:colOff>
      <xdr:row>648</xdr:row>
      <xdr:rowOff>0</xdr:rowOff>
    </xdr:from>
    <xdr:ext cx="23662" cy="301191"/>
    <xdr:sp macro="" textlink="">
      <xdr:nvSpPr>
        <xdr:cNvPr id="2662" name="Text Box 3">
          <a:extLst>
            <a:ext uri="{FF2B5EF4-FFF2-40B4-BE49-F238E27FC236}">
              <a16:creationId xmlns:a16="http://schemas.microsoft.com/office/drawing/2014/main" id="{F70DEAE6-BD5B-4842-ADED-6EF875EFB4F9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648</xdr:row>
      <xdr:rowOff>0</xdr:rowOff>
    </xdr:from>
    <xdr:ext cx="23662" cy="301191"/>
    <xdr:sp macro="" textlink="">
      <xdr:nvSpPr>
        <xdr:cNvPr id="2663" name="Text Box 3">
          <a:extLst>
            <a:ext uri="{FF2B5EF4-FFF2-40B4-BE49-F238E27FC236}">
              <a16:creationId xmlns:a16="http://schemas.microsoft.com/office/drawing/2014/main" id="{480C6754-B216-4247-9752-042648914CC4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648</xdr:row>
      <xdr:rowOff>0</xdr:rowOff>
    </xdr:from>
    <xdr:ext cx="23662" cy="339291"/>
    <xdr:sp macro="" textlink="">
      <xdr:nvSpPr>
        <xdr:cNvPr id="2664" name="Text Box 3">
          <a:extLst>
            <a:ext uri="{FF2B5EF4-FFF2-40B4-BE49-F238E27FC236}">
              <a16:creationId xmlns:a16="http://schemas.microsoft.com/office/drawing/2014/main" id="{476BB461-E4D4-4CA6-A0B6-50DE6B49B2E3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648</xdr:row>
      <xdr:rowOff>0</xdr:rowOff>
    </xdr:from>
    <xdr:ext cx="23662" cy="339291"/>
    <xdr:sp macro="" textlink="">
      <xdr:nvSpPr>
        <xdr:cNvPr id="2665" name="Text Box 3">
          <a:extLst>
            <a:ext uri="{FF2B5EF4-FFF2-40B4-BE49-F238E27FC236}">
              <a16:creationId xmlns:a16="http://schemas.microsoft.com/office/drawing/2014/main" id="{0B07DFCA-9D41-4039-921B-374A81A1928D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648</xdr:row>
      <xdr:rowOff>0</xdr:rowOff>
    </xdr:from>
    <xdr:ext cx="23662" cy="339291"/>
    <xdr:sp macro="" textlink="">
      <xdr:nvSpPr>
        <xdr:cNvPr id="2666" name="Text Box 3">
          <a:extLst>
            <a:ext uri="{FF2B5EF4-FFF2-40B4-BE49-F238E27FC236}">
              <a16:creationId xmlns:a16="http://schemas.microsoft.com/office/drawing/2014/main" id="{5BFA9928-8918-4761-A256-7C768B572B56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648</xdr:row>
      <xdr:rowOff>0</xdr:rowOff>
    </xdr:from>
    <xdr:ext cx="23662" cy="339291"/>
    <xdr:sp macro="" textlink="">
      <xdr:nvSpPr>
        <xdr:cNvPr id="2667" name="Text Box 3">
          <a:extLst>
            <a:ext uri="{FF2B5EF4-FFF2-40B4-BE49-F238E27FC236}">
              <a16:creationId xmlns:a16="http://schemas.microsoft.com/office/drawing/2014/main" id="{55FAAE17-3ECF-4F59-AA3F-5E9D9BDC2860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648</xdr:row>
      <xdr:rowOff>0</xdr:rowOff>
    </xdr:from>
    <xdr:ext cx="23662" cy="301191"/>
    <xdr:sp macro="" textlink="">
      <xdr:nvSpPr>
        <xdr:cNvPr id="2668" name="Text Box 3">
          <a:extLst>
            <a:ext uri="{FF2B5EF4-FFF2-40B4-BE49-F238E27FC236}">
              <a16:creationId xmlns:a16="http://schemas.microsoft.com/office/drawing/2014/main" id="{A0BA5FD0-EFA4-4038-BB63-58B511084863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648</xdr:row>
      <xdr:rowOff>0</xdr:rowOff>
    </xdr:from>
    <xdr:ext cx="23662" cy="301191"/>
    <xdr:sp macro="" textlink="">
      <xdr:nvSpPr>
        <xdr:cNvPr id="2669" name="Text Box 3">
          <a:extLst>
            <a:ext uri="{FF2B5EF4-FFF2-40B4-BE49-F238E27FC236}">
              <a16:creationId xmlns:a16="http://schemas.microsoft.com/office/drawing/2014/main" id="{2373A6F1-E025-4C2C-9124-6029E4B1E7BB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648</xdr:row>
      <xdr:rowOff>0</xdr:rowOff>
    </xdr:from>
    <xdr:ext cx="23662" cy="301191"/>
    <xdr:sp macro="" textlink="">
      <xdr:nvSpPr>
        <xdr:cNvPr id="2670" name="Text Box 3">
          <a:extLst>
            <a:ext uri="{FF2B5EF4-FFF2-40B4-BE49-F238E27FC236}">
              <a16:creationId xmlns:a16="http://schemas.microsoft.com/office/drawing/2014/main" id="{48533202-06A6-40BE-9C37-9B70BCD393CB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648</xdr:row>
      <xdr:rowOff>0</xdr:rowOff>
    </xdr:from>
    <xdr:ext cx="23662" cy="301191"/>
    <xdr:sp macro="" textlink="">
      <xdr:nvSpPr>
        <xdr:cNvPr id="2671" name="Text Box 3">
          <a:extLst>
            <a:ext uri="{FF2B5EF4-FFF2-40B4-BE49-F238E27FC236}">
              <a16:creationId xmlns:a16="http://schemas.microsoft.com/office/drawing/2014/main" id="{0E949AED-E221-419C-89B7-37523412A9FE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648</xdr:row>
      <xdr:rowOff>0</xdr:rowOff>
    </xdr:from>
    <xdr:ext cx="23662" cy="339291"/>
    <xdr:sp macro="" textlink="">
      <xdr:nvSpPr>
        <xdr:cNvPr id="2672" name="Text Box 3">
          <a:extLst>
            <a:ext uri="{FF2B5EF4-FFF2-40B4-BE49-F238E27FC236}">
              <a16:creationId xmlns:a16="http://schemas.microsoft.com/office/drawing/2014/main" id="{E5D7A249-5CC9-403E-B5D6-1D44289585D7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648</xdr:row>
      <xdr:rowOff>0</xdr:rowOff>
    </xdr:from>
    <xdr:ext cx="23662" cy="339291"/>
    <xdr:sp macro="" textlink="">
      <xdr:nvSpPr>
        <xdr:cNvPr id="2673" name="Text Box 3">
          <a:extLst>
            <a:ext uri="{FF2B5EF4-FFF2-40B4-BE49-F238E27FC236}">
              <a16:creationId xmlns:a16="http://schemas.microsoft.com/office/drawing/2014/main" id="{3CDAD034-4125-4E68-837A-7C7C59D8EFB1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648</xdr:row>
      <xdr:rowOff>0</xdr:rowOff>
    </xdr:from>
    <xdr:ext cx="23662" cy="339291"/>
    <xdr:sp macro="" textlink="">
      <xdr:nvSpPr>
        <xdr:cNvPr id="2674" name="Text Box 3">
          <a:extLst>
            <a:ext uri="{FF2B5EF4-FFF2-40B4-BE49-F238E27FC236}">
              <a16:creationId xmlns:a16="http://schemas.microsoft.com/office/drawing/2014/main" id="{5F3795F2-1523-4DAF-B2C7-5F37C0E14542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648</xdr:row>
      <xdr:rowOff>0</xdr:rowOff>
    </xdr:from>
    <xdr:ext cx="23662" cy="339291"/>
    <xdr:sp macro="" textlink="">
      <xdr:nvSpPr>
        <xdr:cNvPr id="2675" name="Text Box 3">
          <a:extLst>
            <a:ext uri="{FF2B5EF4-FFF2-40B4-BE49-F238E27FC236}">
              <a16:creationId xmlns:a16="http://schemas.microsoft.com/office/drawing/2014/main" id="{5B38C12F-5CB8-4B18-96B5-05CA94B25B9F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648</xdr:row>
      <xdr:rowOff>0</xdr:rowOff>
    </xdr:from>
    <xdr:ext cx="23662" cy="301191"/>
    <xdr:sp macro="" textlink="">
      <xdr:nvSpPr>
        <xdr:cNvPr id="2676" name="Text Box 3">
          <a:extLst>
            <a:ext uri="{FF2B5EF4-FFF2-40B4-BE49-F238E27FC236}">
              <a16:creationId xmlns:a16="http://schemas.microsoft.com/office/drawing/2014/main" id="{521BE35D-EF61-4284-920C-54670D70E4C8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648</xdr:row>
      <xdr:rowOff>0</xdr:rowOff>
    </xdr:from>
    <xdr:ext cx="23662" cy="301191"/>
    <xdr:sp macro="" textlink="">
      <xdr:nvSpPr>
        <xdr:cNvPr id="2677" name="Text Box 3">
          <a:extLst>
            <a:ext uri="{FF2B5EF4-FFF2-40B4-BE49-F238E27FC236}">
              <a16:creationId xmlns:a16="http://schemas.microsoft.com/office/drawing/2014/main" id="{C640E995-5B56-4415-B643-7DF8C38097DA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648</xdr:row>
      <xdr:rowOff>0</xdr:rowOff>
    </xdr:from>
    <xdr:ext cx="23662" cy="301191"/>
    <xdr:sp macro="" textlink="">
      <xdr:nvSpPr>
        <xdr:cNvPr id="2678" name="Text Box 3">
          <a:extLst>
            <a:ext uri="{FF2B5EF4-FFF2-40B4-BE49-F238E27FC236}">
              <a16:creationId xmlns:a16="http://schemas.microsoft.com/office/drawing/2014/main" id="{6E8FB013-3A63-4EEA-BF0D-4F459E982151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648</xdr:row>
      <xdr:rowOff>0</xdr:rowOff>
    </xdr:from>
    <xdr:ext cx="23662" cy="301191"/>
    <xdr:sp macro="" textlink="">
      <xdr:nvSpPr>
        <xdr:cNvPr id="2679" name="Text Box 3">
          <a:extLst>
            <a:ext uri="{FF2B5EF4-FFF2-40B4-BE49-F238E27FC236}">
              <a16:creationId xmlns:a16="http://schemas.microsoft.com/office/drawing/2014/main" id="{FFBC03E0-6F20-481F-A436-31C965789021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648</xdr:row>
      <xdr:rowOff>0</xdr:rowOff>
    </xdr:from>
    <xdr:ext cx="23662" cy="339291"/>
    <xdr:sp macro="" textlink="">
      <xdr:nvSpPr>
        <xdr:cNvPr id="2680" name="Text Box 3">
          <a:extLst>
            <a:ext uri="{FF2B5EF4-FFF2-40B4-BE49-F238E27FC236}">
              <a16:creationId xmlns:a16="http://schemas.microsoft.com/office/drawing/2014/main" id="{01D9DCB6-DC0C-4E65-BBC1-52B0C8A95463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648</xdr:row>
      <xdr:rowOff>0</xdr:rowOff>
    </xdr:from>
    <xdr:ext cx="23662" cy="339291"/>
    <xdr:sp macro="" textlink="">
      <xdr:nvSpPr>
        <xdr:cNvPr id="2681" name="Text Box 3">
          <a:extLst>
            <a:ext uri="{FF2B5EF4-FFF2-40B4-BE49-F238E27FC236}">
              <a16:creationId xmlns:a16="http://schemas.microsoft.com/office/drawing/2014/main" id="{B2FBDB1B-06A5-458C-83BC-EB3D3BD340BB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648</xdr:row>
      <xdr:rowOff>0</xdr:rowOff>
    </xdr:from>
    <xdr:ext cx="23662" cy="339291"/>
    <xdr:sp macro="" textlink="">
      <xdr:nvSpPr>
        <xdr:cNvPr id="2682" name="Text Box 3">
          <a:extLst>
            <a:ext uri="{FF2B5EF4-FFF2-40B4-BE49-F238E27FC236}">
              <a16:creationId xmlns:a16="http://schemas.microsoft.com/office/drawing/2014/main" id="{4D83288C-2661-413C-99A3-FD5863A14AAC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648</xdr:row>
      <xdr:rowOff>0</xdr:rowOff>
    </xdr:from>
    <xdr:ext cx="23662" cy="339291"/>
    <xdr:sp macro="" textlink="">
      <xdr:nvSpPr>
        <xdr:cNvPr id="2683" name="Text Box 3">
          <a:extLst>
            <a:ext uri="{FF2B5EF4-FFF2-40B4-BE49-F238E27FC236}">
              <a16:creationId xmlns:a16="http://schemas.microsoft.com/office/drawing/2014/main" id="{6783D9F4-E7D8-48FA-926D-6EFEF565B871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648</xdr:row>
      <xdr:rowOff>0</xdr:rowOff>
    </xdr:from>
    <xdr:ext cx="23662" cy="301191"/>
    <xdr:sp macro="" textlink="">
      <xdr:nvSpPr>
        <xdr:cNvPr id="2684" name="Text Box 3">
          <a:extLst>
            <a:ext uri="{FF2B5EF4-FFF2-40B4-BE49-F238E27FC236}">
              <a16:creationId xmlns:a16="http://schemas.microsoft.com/office/drawing/2014/main" id="{B6AC8284-236F-47CD-8F28-C7F655A7A732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648</xdr:row>
      <xdr:rowOff>0</xdr:rowOff>
    </xdr:from>
    <xdr:ext cx="23662" cy="301191"/>
    <xdr:sp macro="" textlink="">
      <xdr:nvSpPr>
        <xdr:cNvPr id="2685" name="Text Box 3">
          <a:extLst>
            <a:ext uri="{FF2B5EF4-FFF2-40B4-BE49-F238E27FC236}">
              <a16:creationId xmlns:a16="http://schemas.microsoft.com/office/drawing/2014/main" id="{034B643F-7DF3-46ED-B277-B04DACCD32B5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648</xdr:row>
      <xdr:rowOff>0</xdr:rowOff>
    </xdr:from>
    <xdr:ext cx="23662" cy="339291"/>
    <xdr:sp macro="" textlink="">
      <xdr:nvSpPr>
        <xdr:cNvPr id="2686" name="Text Box 3">
          <a:extLst>
            <a:ext uri="{FF2B5EF4-FFF2-40B4-BE49-F238E27FC236}">
              <a16:creationId xmlns:a16="http://schemas.microsoft.com/office/drawing/2014/main" id="{CDD86188-561B-4E20-9B61-11E6CF6D0C12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648</xdr:row>
      <xdr:rowOff>0</xdr:rowOff>
    </xdr:from>
    <xdr:ext cx="23662" cy="339291"/>
    <xdr:sp macro="" textlink="">
      <xdr:nvSpPr>
        <xdr:cNvPr id="2687" name="Text Box 3">
          <a:extLst>
            <a:ext uri="{FF2B5EF4-FFF2-40B4-BE49-F238E27FC236}">
              <a16:creationId xmlns:a16="http://schemas.microsoft.com/office/drawing/2014/main" id="{E289D2AA-2373-46F2-8E98-9FB2B8FBCB9B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648</xdr:row>
      <xdr:rowOff>0</xdr:rowOff>
    </xdr:from>
    <xdr:ext cx="23662" cy="339291"/>
    <xdr:sp macro="" textlink="">
      <xdr:nvSpPr>
        <xdr:cNvPr id="2688" name="Text Box 3">
          <a:extLst>
            <a:ext uri="{FF2B5EF4-FFF2-40B4-BE49-F238E27FC236}">
              <a16:creationId xmlns:a16="http://schemas.microsoft.com/office/drawing/2014/main" id="{7CDCD8C4-AB10-4FD4-959A-749C3A8A9A46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648</xdr:row>
      <xdr:rowOff>0</xdr:rowOff>
    </xdr:from>
    <xdr:ext cx="23662" cy="339291"/>
    <xdr:sp macro="" textlink="">
      <xdr:nvSpPr>
        <xdr:cNvPr id="2689" name="Text Box 3">
          <a:extLst>
            <a:ext uri="{FF2B5EF4-FFF2-40B4-BE49-F238E27FC236}">
              <a16:creationId xmlns:a16="http://schemas.microsoft.com/office/drawing/2014/main" id="{CA8A1904-D78C-4F58-A27C-F0482AE1C5C6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648</xdr:row>
      <xdr:rowOff>0</xdr:rowOff>
    </xdr:from>
    <xdr:ext cx="23662" cy="301191"/>
    <xdr:sp macro="" textlink="">
      <xdr:nvSpPr>
        <xdr:cNvPr id="2690" name="Text Box 3">
          <a:extLst>
            <a:ext uri="{FF2B5EF4-FFF2-40B4-BE49-F238E27FC236}">
              <a16:creationId xmlns:a16="http://schemas.microsoft.com/office/drawing/2014/main" id="{8CC98B42-A241-4BA0-92C1-6647841DE94A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648</xdr:row>
      <xdr:rowOff>0</xdr:rowOff>
    </xdr:from>
    <xdr:ext cx="23662" cy="301191"/>
    <xdr:sp macro="" textlink="">
      <xdr:nvSpPr>
        <xdr:cNvPr id="2691" name="Text Box 3">
          <a:extLst>
            <a:ext uri="{FF2B5EF4-FFF2-40B4-BE49-F238E27FC236}">
              <a16:creationId xmlns:a16="http://schemas.microsoft.com/office/drawing/2014/main" id="{9439C1DB-B80C-480E-B951-71714E8CFF65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648</xdr:row>
      <xdr:rowOff>0</xdr:rowOff>
    </xdr:from>
    <xdr:ext cx="23662" cy="339291"/>
    <xdr:sp macro="" textlink="">
      <xdr:nvSpPr>
        <xdr:cNvPr id="2692" name="Text Box 3">
          <a:extLst>
            <a:ext uri="{FF2B5EF4-FFF2-40B4-BE49-F238E27FC236}">
              <a16:creationId xmlns:a16="http://schemas.microsoft.com/office/drawing/2014/main" id="{4B230B6C-AEEE-44BA-AA19-EE0E056F391F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648</xdr:row>
      <xdr:rowOff>0</xdr:rowOff>
    </xdr:from>
    <xdr:ext cx="23662" cy="339291"/>
    <xdr:sp macro="" textlink="">
      <xdr:nvSpPr>
        <xdr:cNvPr id="2693" name="Text Box 3">
          <a:extLst>
            <a:ext uri="{FF2B5EF4-FFF2-40B4-BE49-F238E27FC236}">
              <a16:creationId xmlns:a16="http://schemas.microsoft.com/office/drawing/2014/main" id="{CB3B8B73-E654-4842-9D0D-E6258516C7A6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648</xdr:row>
      <xdr:rowOff>0</xdr:rowOff>
    </xdr:from>
    <xdr:ext cx="23662" cy="339291"/>
    <xdr:sp macro="" textlink="">
      <xdr:nvSpPr>
        <xdr:cNvPr id="2694" name="Text Box 3">
          <a:extLst>
            <a:ext uri="{FF2B5EF4-FFF2-40B4-BE49-F238E27FC236}">
              <a16:creationId xmlns:a16="http://schemas.microsoft.com/office/drawing/2014/main" id="{F87A4ABC-2EA9-4F70-BCA3-F7095A241F73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648</xdr:row>
      <xdr:rowOff>0</xdr:rowOff>
    </xdr:from>
    <xdr:ext cx="23662" cy="339291"/>
    <xdr:sp macro="" textlink="">
      <xdr:nvSpPr>
        <xdr:cNvPr id="2695" name="Text Box 3">
          <a:extLst>
            <a:ext uri="{FF2B5EF4-FFF2-40B4-BE49-F238E27FC236}">
              <a16:creationId xmlns:a16="http://schemas.microsoft.com/office/drawing/2014/main" id="{00762393-192D-400B-A008-3C799A560E7E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648</xdr:row>
      <xdr:rowOff>0</xdr:rowOff>
    </xdr:from>
    <xdr:ext cx="23662" cy="301191"/>
    <xdr:sp macro="" textlink="">
      <xdr:nvSpPr>
        <xdr:cNvPr id="2696" name="Text Box 3">
          <a:extLst>
            <a:ext uri="{FF2B5EF4-FFF2-40B4-BE49-F238E27FC236}">
              <a16:creationId xmlns:a16="http://schemas.microsoft.com/office/drawing/2014/main" id="{95AD4196-C70B-480C-AF90-C5E9DB7C5DF6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648</xdr:row>
      <xdr:rowOff>0</xdr:rowOff>
    </xdr:from>
    <xdr:ext cx="23662" cy="301191"/>
    <xdr:sp macro="" textlink="">
      <xdr:nvSpPr>
        <xdr:cNvPr id="2697" name="Text Box 3">
          <a:extLst>
            <a:ext uri="{FF2B5EF4-FFF2-40B4-BE49-F238E27FC236}">
              <a16:creationId xmlns:a16="http://schemas.microsoft.com/office/drawing/2014/main" id="{1E0C8BB3-255F-4995-9DB6-CFB642B3AD66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648</xdr:row>
      <xdr:rowOff>0</xdr:rowOff>
    </xdr:from>
    <xdr:ext cx="23662" cy="301191"/>
    <xdr:sp macro="" textlink="">
      <xdr:nvSpPr>
        <xdr:cNvPr id="2698" name="Text Box 3">
          <a:extLst>
            <a:ext uri="{FF2B5EF4-FFF2-40B4-BE49-F238E27FC236}">
              <a16:creationId xmlns:a16="http://schemas.microsoft.com/office/drawing/2014/main" id="{77C0F32A-C79C-45C0-AFFE-C86AFC36302B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648</xdr:row>
      <xdr:rowOff>0</xdr:rowOff>
    </xdr:from>
    <xdr:ext cx="23662" cy="301191"/>
    <xdr:sp macro="" textlink="">
      <xdr:nvSpPr>
        <xdr:cNvPr id="2699" name="Text Box 3">
          <a:extLst>
            <a:ext uri="{FF2B5EF4-FFF2-40B4-BE49-F238E27FC236}">
              <a16:creationId xmlns:a16="http://schemas.microsoft.com/office/drawing/2014/main" id="{3729A4BC-3A9E-438C-8E47-BA246D21D1D5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648</xdr:row>
      <xdr:rowOff>0</xdr:rowOff>
    </xdr:from>
    <xdr:ext cx="23662" cy="339291"/>
    <xdr:sp macro="" textlink="">
      <xdr:nvSpPr>
        <xdr:cNvPr id="2700" name="Text Box 3">
          <a:extLst>
            <a:ext uri="{FF2B5EF4-FFF2-40B4-BE49-F238E27FC236}">
              <a16:creationId xmlns:a16="http://schemas.microsoft.com/office/drawing/2014/main" id="{03D0AC0B-44F1-4B97-A017-5096DC5CEE39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648</xdr:row>
      <xdr:rowOff>0</xdr:rowOff>
    </xdr:from>
    <xdr:ext cx="23662" cy="339291"/>
    <xdr:sp macro="" textlink="">
      <xdr:nvSpPr>
        <xdr:cNvPr id="2701" name="Text Box 3">
          <a:extLst>
            <a:ext uri="{FF2B5EF4-FFF2-40B4-BE49-F238E27FC236}">
              <a16:creationId xmlns:a16="http://schemas.microsoft.com/office/drawing/2014/main" id="{270BD385-D680-404F-A73D-9104DCF550A1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648</xdr:row>
      <xdr:rowOff>0</xdr:rowOff>
    </xdr:from>
    <xdr:ext cx="23662" cy="339291"/>
    <xdr:sp macro="" textlink="">
      <xdr:nvSpPr>
        <xdr:cNvPr id="2702" name="Text Box 3">
          <a:extLst>
            <a:ext uri="{FF2B5EF4-FFF2-40B4-BE49-F238E27FC236}">
              <a16:creationId xmlns:a16="http://schemas.microsoft.com/office/drawing/2014/main" id="{63FB9218-74D0-4130-8AA3-CF002CCF0689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648</xdr:row>
      <xdr:rowOff>0</xdr:rowOff>
    </xdr:from>
    <xdr:ext cx="23662" cy="339291"/>
    <xdr:sp macro="" textlink="">
      <xdr:nvSpPr>
        <xdr:cNvPr id="2703" name="Text Box 3">
          <a:extLst>
            <a:ext uri="{FF2B5EF4-FFF2-40B4-BE49-F238E27FC236}">
              <a16:creationId xmlns:a16="http://schemas.microsoft.com/office/drawing/2014/main" id="{E16B3FEE-D7B6-4BE6-A269-AA68AB83C06B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648</xdr:row>
      <xdr:rowOff>0</xdr:rowOff>
    </xdr:from>
    <xdr:ext cx="23662" cy="301191"/>
    <xdr:sp macro="" textlink="">
      <xdr:nvSpPr>
        <xdr:cNvPr id="2704" name="Text Box 3">
          <a:extLst>
            <a:ext uri="{FF2B5EF4-FFF2-40B4-BE49-F238E27FC236}">
              <a16:creationId xmlns:a16="http://schemas.microsoft.com/office/drawing/2014/main" id="{218ACC2F-91F4-4F78-A5F9-41341BBFC682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648</xdr:row>
      <xdr:rowOff>0</xdr:rowOff>
    </xdr:from>
    <xdr:ext cx="23662" cy="301191"/>
    <xdr:sp macro="" textlink="">
      <xdr:nvSpPr>
        <xdr:cNvPr id="2705" name="Text Box 3">
          <a:extLst>
            <a:ext uri="{FF2B5EF4-FFF2-40B4-BE49-F238E27FC236}">
              <a16:creationId xmlns:a16="http://schemas.microsoft.com/office/drawing/2014/main" id="{C0CAB7B8-4F01-4F80-84F0-8687388FB1C1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648</xdr:row>
      <xdr:rowOff>0</xdr:rowOff>
    </xdr:from>
    <xdr:ext cx="23662" cy="301191"/>
    <xdr:sp macro="" textlink="">
      <xdr:nvSpPr>
        <xdr:cNvPr id="2706" name="Text Box 3">
          <a:extLst>
            <a:ext uri="{FF2B5EF4-FFF2-40B4-BE49-F238E27FC236}">
              <a16:creationId xmlns:a16="http://schemas.microsoft.com/office/drawing/2014/main" id="{9C25BBC1-1773-49CE-AB4D-ACF42BF5AE72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648</xdr:row>
      <xdr:rowOff>0</xdr:rowOff>
    </xdr:from>
    <xdr:ext cx="23662" cy="301191"/>
    <xdr:sp macro="" textlink="">
      <xdr:nvSpPr>
        <xdr:cNvPr id="2707" name="Text Box 3">
          <a:extLst>
            <a:ext uri="{FF2B5EF4-FFF2-40B4-BE49-F238E27FC236}">
              <a16:creationId xmlns:a16="http://schemas.microsoft.com/office/drawing/2014/main" id="{241B69BF-23E8-4CEB-96EA-1AE2C0A20D0F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648</xdr:row>
      <xdr:rowOff>0</xdr:rowOff>
    </xdr:from>
    <xdr:ext cx="23662" cy="339291"/>
    <xdr:sp macro="" textlink="">
      <xdr:nvSpPr>
        <xdr:cNvPr id="2708" name="Text Box 3">
          <a:extLst>
            <a:ext uri="{FF2B5EF4-FFF2-40B4-BE49-F238E27FC236}">
              <a16:creationId xmlns:a16="http://schemas.microsoft.com/office/drawing/2014/main" id="{444D145F-3889-4047-B681-19DD6E3D714E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648</xdr:row>
      <xdr:rowOff>0</xdr:rowOff>
    </xdr:from>
    <xdr:ext cx="23662" cy="339291"/>
    <xdr:sp macro="" textlink="">
      <xdr:nvSpPr>
        <xdr:cNvPr id="2709" name="Text Box 3">
          <a:extLst>
            <a:ext uri="{FF2B5EF4-FFF2-40B4-BE49-F238E27FC236}">
              <a16:creationId xmlns:a16="http://schemas.microsoft.com/office/drawing/2014/main" id="{AE39D2DC-CBFE-4FCB-B8A4-D0481C15F8EB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648</xdr:row>
      <xdr:rowOff>0</xdr:rowOff>
    </xdr:from>
    <xdr:ext cx="23662" cy="339291"/>
    <xdr:sp macro="" textlink="">
      <xdr:nvSpPr>
        <xdr:cNvPr id="2710" name="Text Box 3">
          <a:extLst>
            <a:ext uri="{FF2B5EF4-FFF2-40B4-BE49-F238E27FC236}">
              <a16:creationId xmlns:a16="http://schemas.microsoft.com/office/drawing/2014/main" id="{77896779-6B13-4876-8B4F-C53A9A9548F2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648</xdr:row>
      <xdr:rowOff>0</xdr:rowOff>
    </xdr:from>
    <xdr:ext cx="23662" cy="339291"/>
    <xdr:sp macro="" textlink="">
      <xdr:nvSpPr>
        <xdr:cNvPr id="2711" name="Text Box 3">
          <a:extLst>
            <a:ext uri="{FF2B5EF4-FFF2-40B4-BE49-F238E27FC236}">
              <a16:creationId xmlns:a16="http://schemas.microsoft.com/office/drawing/2014/main" id="{7097F430-3334-4169-A430-B7500F75F039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648</xdr:row>
      <xdr:rowOff>0</xdr:rowOff>
    </xdr:from>
    <xdr:ext cx="23662" cy="301191"/>
    <xdr:sp macro="" textlink="">
      <xdr:nvSpPr>
        <xdr:cNvPr id="2712" name="Text Box 3">
          <a:extLst>
            <a:ext uri="{FF2B5EF4-FFF2-40B4-BE49-F238E27FC236}">
              <a16:creationId xmlns:a16="http://schemas.microsoft.com/office/drawing/2014/main" id="{F158B921-6902-4575-9191-DBE206D41D6B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648</xdr:row>
      <xdr:rowOff>0</xdr:rowOff>
    </xdr:from>
    <xdr:ext cx="23662" cy="301191"/>
    <xdr:sp macro="" textlink="">
      <xdr:nvSpPr>
        <xdr:cNvPr id="2713" name="Text Box 3">
          <a:extLst>
            <a:ext uri="{FF2B5EF4-FFF2-40B4-BE49-F238E27FC236}">
              <a16:creationId xmlns:a16="http://schemas.microsoft.com/office/drawing/2014/main" id="{4B3F3E05-55EF-4212-9B38-0F8CBD7505FA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648</xdr:row>
      <xdr:rowOff>0</xdr:rowOff>
    </xdr:from>
    <xdr:ext cx="23662" cy="301191"/>
    <xdr:sp macro="" textlink="">
      <xdr:nvSpPr>
        <xdr:cNvPr id="2714" name="Text Box 3">
          <a:extLst>
            <a:ext uri="{FF2B5EF4-FFF2-40B4-BE49-F238E27FC236}">
              <a16:creationId xmlns:a16="http://schemas.microsoft.com/office/drawing/2014/main" id="{810F4EFC-8833-4B21-908E-E30187DB7BCA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648</xdr:row>
      <xdr:rowOff>0</xdr:rowOff>
    </xdr:from>
    <xdr:ext cx="23662" cy="339291"/>
    <xdr:sp macro="" textlink="">
      <xdr:nvSpPr>
        <xdr:cNvPr id="2715" name="Text Box 3">
          <a:extLst>
            <a:ext uri="{FF2B5EF4-FFF2-40B4-BE49-F238E27FC236}">
              <a16:creationId xmlns:a16="http://schemas.microsoft.com/office/drawing/2014/main" id="{1C33B983-B32A-49E9-8C11-4ADFD86D73A6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648</xdr:row>
      <xdr:rowOff>0</xdr:rowOff>
    </xdr:from>
    <xdr:ext cx="23662" cy="339291"/>
    <xdr:sp macro="" textlink="">
      <xdr:nvSpPr>
        <xdr:cNvPr id="2716" name="Text Box 3">
          <a:extLst>
            <a:ext uri="{FF2B5EF4-FFF2-40B4-BE49-F238E27FC236}">
              <a16:creationId xmlns:a16="http://schemas.microsoft.com/office/drawing/2014/main" id="{C2FD71C7-80F6-4FB9-BD1B-2D1D40100F27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648</xdr:row>
      <xdr:rowOff>0</xdr:rowOff>
    </xdr:from>
    <xdr:ext cx="23662" cy="339291"/>
    <xdr:sp macro="" textlink="">
      <xdr:nvSpPr>
        <xdr:cNvPr id="2717" name="Text Box 3">
          <a:extLst>
            <a:ext uri="{FF2B5EF4-FFF2-40B4-BE49-F238E27FC236}">
              <a16:creationId xmlns:a16="http://schemas.microsoft.com/office/drawing/2014/main" id="{B8255CCE-81DC-4517-9D21-2C4DA482039A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648</xdr:row>
      <xdr:rowOff>0</xdr:rowOff>
    </xdr:from>
    <xdr:ext cx="23662" cy="339291"/>
    <xdr:sp macro="" textlink="">
      <xdr:nvSpPr>
        <xdr:cNvPr id="2718" name="Text Box 3">
          <a:extLst>
            <a:ext uri="{FF2B5EF4-FFF2-40B4-BE49-F238E27FC236}">
              <a16:creationId xmlns:a16="http://schemas.microsoft.com/office/drawing/2014/main" id="{F35A690C-F85E-467C-B18F-4F04BC6832B8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648</xdr:row>
      <xdr:rowOff>0</xdr:rowOff>
    </xdr:from>
    <xdr:ext cx="23662" cy="301191"/>
    <xdr:sp macro="" textlink="">
      <xdr:nvSpPr>
        <xdr:cNvPr id="2719" name="Text Box 3">
          <a:extLst>
            <a:ext uri="{FF2B5EF4-FFF2-40B4-BE49-F238E27FC236}">
              <a16:creationId xmlns:a16="http://schemas.microsoft.com/office/drawing/2014/main" id="{6DA7311F-5781-44E1-B022-045545FA61A6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648</xdr:row>
      <xdr:rowOff>0</xdr:rowOff>
    </xdr:from>
    <xdr:ext cx="23662" cy="301191"/>
    <xdr:sp macro="" textlink="">
      <xdr:nvSpPr>
        <xdr:cNvPr id="2720" name="Text Box 3">
          <a:extLst>
            <a:ext uri="{FF2B5EF4-FFF2-40B4-BE49-F238E27FC236}">
              <a16:creationId xmlns:a16="http://schemas.microsoft.com/office/drawing/2014/main" id="{E85447CC-F092-43EF-8C2B-46941CB2051A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648</xdr:row>
      <xdr:rowOff>0</xdr:rowOff>
    </xdr:from>
    <xdr:ext cx="23662" cy="339291"/>
    <xdr:sp macro="" textlink="">
      <xdr:nvSpPr>
        <xdr:cNvPr id="2721" name="Text Box 3">
          <a:extLst>
            <a:ext uri="{FF2B5EF4-FFF2-40B4-BE49-F238E27FC236}">
              <a16:creationId xmlns:a16="http://schemas.microsoft.com/office/drawing/2014/main" id="{5C842F6D-CE41-4C07-BDED-93A851D5CD4B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648</xdr:row>
      <xdr:rowOff>0</xdr:rowOff>
    </xdr:from>
    <xdr:ext cx="23662" cy="339291"/>
    <xdr:sp macro="" textlink="">
      <xdr:nvSpPr>
        <xdr:cNvPr id="2722" name="Text Box 3">
          <a:extLst>
            <a:ext uri="{FF2B5EF4-FFF2-40B4-BE49-F238E27FC236}">
              <a16:creationId xmlns:a16="http://schemas.microsoft.com/office/drawing/2014/main" id="{60D31F81-DFC2-4CD2-96F7-9D756B6CBBDE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648</xdr:row>
      <xdr:rowOff>0</xdr:rowOff>
    </xdr:from>
    <xdr:ext cx="23662" cy="339291"/>
    <xdr:sp macro="" textlink="">
      <xdr:nvSpPr>
        <xdr:cNvPr id="2723" name="Text Box 3">
          <a:extLst>
            <a:ext uri="{FF2B5EF4-FFF2-40B4-BE49-F238E27FC236}">
              <a16:creationId xmlns:a16="http://schemas.microsoft.com/office/drawing/2014/main" id="{A034B75F-1021-4DBC-972C-E60EB861303A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648</xdr:row>
      <xdr:rowOff>0</xdr:rowOff>
    </xdr:from>
    <xdr:ext cx="23662" cy="339291"/>
    <xdr:sp macro="" textlink="">
      <xdr:nvSpPr>
        <xdr:cNvPr id="2724" name="Text Box 3">
          <a:extLst>
            <a:ext uri="{FF2B5EF4-FFF2-40B4-BE49-F238E27FC236}">
              <a16:creationId xmlns:a16="http://schemas.microsoft.com/office/drawing/2014/main" id="{4F5F74DB-D46C-4AC9-B40E-DBC702728BA1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648</xdr:row>
      <xdr:rowOff>0</xdr:rowOff>
    </xdr:from>
    <xdr:ext cx="23662" cy="301191"/>
    <xdr:sp macro="" textlink="">
      <xdr:nvSpPr>
        <xdr:cNvPr id="2725" name="Text Box 3">
          <a:extLst>
            <a:ext uri="{FF2B5EF4-FFF2-40B4-BE49-F238E27FC236}">
              <a16:creationId xmlns:a16="http://schemas.microsoft.com/office/drawing/2014/main" id="{F3EFCCB9-4FDD-42D9-A114-D13180480997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648</xdr:row>
      <xdr:rowOff>0</xdr:rowOff>
    </xdr:from>
    <xdr:ext cx="23662" cy="301191"/>
    <xdr:sp macro="" textlink="">
      <xdr:nvSpPr>
        <xdr:cNvPr id="2726" name="Text Box 3">
          <a:extLst>
            <a:ext uri="{FF2B5EF4-FFF2-40B4-BE49-F238E27FC236}">
              <a16:creationId xmlns:a16="http://schemas.microsoft.com/office/drawing/2014/main" id="{798865F9-56AE-4630-B907-25411EBC4E5B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648</xdr:row>
      <xdr:rowOff>0</xdr:rowOff>
    </xdr:from>
    <xdr:ext cx="23662" cy="339291"/>
    <xdr:sp macro="" textlink="">
      <xdr:nvSpPr>
        <xdr:cNvPr id="2727" name="Text Box 3">
          <a:extLst>
            <a:ext uri="{FF2B5EF4-FFF2-40B4-BE49-F238E27FC236}">
              <a16:creationId xmlns:a16="http://schemas.microsoft.com/office/drawing/2014/main" id="{267F2005-524F-41E7-9155-34A60C757D0D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648</xdr:row>
      <xdr:rowOff>0</xdr:rowOff>
    </xdr:from>
    <xdr:ext cx="23662" cy="339291"/>
    <xdr:sp macro="" textlink="">
      <xdr:nvSpPr>
        <xdr:cNvPr id="2728" name="Text Box 3">
          <a:extLst>
            <a:ext uri="{FF2B5EF4-FFF2-40B4-BE49-F238E27FC236}">
              <a16:creationId xmlns:a16="http://schemas.microsoft.com/office/drawing/2014/main" id="{47C8E7C9-161B-4037-9505-A20833258A1E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648</xdr:row>
      <xdr:rowOff>0</xdr:rowOff>
    </xdr:from>
    <xdr:ext cx="23662" cy="339291"/>
    <xdr:sp macro="" textlink="">
      <xdr:nvSpPr>
        <xdr:cNvPr id="2729" name="Text Box 3">
          <a:extLst>
            <a:ext uri="{FF2B5EF4-FFF2-40B4-BE49-F238E27FC236}">
              <a16:creationId xmlns:a16="http://schemas.microsoft.com/office/drawing/2014/main" id="{87C60CAA-7690-4C07-BA89-A20E315734D6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648</xdr:row>
      <xdr:rowOff>0</xdr:rowOff>
    </xdr:from>
    <xdr:ext cx="23662" cy="339291"/>
    <xdr:sp macro="" textlink="">
      <xdr:nvSpPr>
        <xdr:cNvPr id="2730" name="Text Box 3">
          <a:extLst>
            <a:ext uri="{FF2B5EF4-FFF2-40B4-BE49-F238E27FC236}">
              <a16:creationId xmlns:a16="http://schemas.microsoft.com/office/drawing/2014/main" id="{EE79AA1A-C7EF-44DE-A210-29972AE69EA8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648</xdr:row>
      <xdr:rowOff>0</xdr:rowOff>
    </xdr:from>
    <xdr:ext cx="23662" cy="301191"/>
    <xdr:sp macro="" textlink="">
      <xdr:nvSpPr>
        <xdr:cNvPr id="2731" name="Text Box 3">
          <a:extLst>
            <a:ext uri="{FF2B5EF4-FFF2-40B4-BE49-F238E27FC236}">
              <a16:creationId xmlns:a16="http://schemas.microsoft.com/office/drawing/2014/main" id="{814099EE-9D1B-4EEA-8BC4-69692AEFD2DE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648</xdr:row>
      <xdr:rowOff>0</xdr:rowOff>
    </xdr:from>
    <xdr:ext cx="23662" cy="301191"/>
    <xdr:sp macro="" textlink="">
      <xdr:nvSpPr>
        <xdr:cNvPr id="2732" name="Text Box 3">
          <a:extLst>
            <a:ext uri="{FF2B5EF4-FFF2-40B4-BE49-F238E27FC236}">
              <a16:creationId xmlns:a16="http://schemas.microsoft.com/office/drawing/2014/main" id="{3CDFB36B-A38A-4358-9802-FE89AACAE9F7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648</xdr:row>
      <xdr:rowOff>0</xdr:rowOff>
    </xdr:from>
    <xdr:ext cx="23662" cy="339291"/>
    <xdr:sp macro="" textlink="">
      <xdr:nvSpPr>
        <xdr:cNvPr id="2733" name="Text Box 3">
          <a:extLst>
            <a:ext uri="{FF2B5EF4-FFF2-40B4-BE49-F238E27FC236}">
              <a16:creationId xmlns:a16="http://schemas.microsoft.com/office/drawing/2014/main" id="{C0FCBEEE-B259-4B34-9EEE-8E12F3931D70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648</xdr:row>
      <xdr:rowOff>0</xdr:rowOff>
    </xdr:from>
    <xdr:ext cx="23662" cy="339291"/>
    <xdr:sp macro="" textlink="">
      <xdr:nvSpPr>
        <xdr:cNvPr id="2734" name="Text Box 3">
          <a:extLst>
            <a:ext uri="{FF2B5EF4-FFF2-40B4-BE49-F238E27FC236}">
              <a16:creationId xmlns:a16="http://schemas.microsoft.com/office/drawing/2014/main" id="{21D6ABBA-B177-4C4D-B0EC-BF1DE3125236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648</xdr:row>
      <xdr:rowOff>0</xdr:rowOff>
    </xdr:from>
    <xdr:ext cx="23662" cy="339291"/>
    <xdr:sp macro="" textlink="">
      <xdr:nvSpPr>
        <xdr:cNvPr id="2735" name="Text Box 3">
          <a:extLst>
            <a:ext uri="{FF2B5EF4-FFF2-40B4-BE49-F238E27FC236}">
              <a16:creationId xmlns:a16="http://schemas.microsoft.com/office/drawing/2014/main" id="{AF9516FB-7994-4AD8-968B-C169C2098A5E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648</xdr:row>
      <xdr:rowOff>0</xdr:rowOff>
    </xdr:from>
    <xdr:ext cx="23662" cy="339291"/>
    <xdr:sp macro="" textlink="">
      <xdr:nvSpPr>
        <xdr:cNvPr id="2736" name="Text Box 3">
          <a:extLst>
            <a:ext uri="{FF2B5EF4-FFF2-40B4-BE49-F238E27FC236}">
              <a16:creationId xmlns:a16="http://schemas.microsoft.com/office/drawing/2014/main" id="{5725C775-C68C-4E96-9F86-0B4BAA79843C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648</xdr:row>
      <xdr:rowOff>0</xdr:rowOff>
    </xdr:from>
    <xdr:ext cx="23662" cy="301191"/>
    <xdr:sp macro="" textlink="">
      <xdr:nvSpPr>
        <xdr:cNvPr id="2737" name="Text Box 3">
          <a:extLst>
            <a:ext uri="{FF2B5EF4-FFF2-40B4-BE49-F238E27FC236}">
              <a16:creationId xmlns:a16="http://schemas.microsoft.com/office/drawing/2014/main" id="{D7B5ABC3-D296-4FA7-AA08-24F50A62A532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648</xdr:row>
      <xdr:rowOff>0</xdr:rowOff>
    </xdr:from>
    <xdr:ext cx="23662" cy="301191"/>
    <xdr:sp macro="" textlink="">
      <xdr:nvSpPr>
        <xdr:cNvPr id="2738" name="Text Box 3">
          <a:extLst>
            <a:ext uri="{FF2B5EF4-FFF2-40B4-BE49-F238E27FC236}">
              <a16:creationId xmlns:a16="http://schemas.microsoft.com/office/drawing/2014/main" id="{357C162A-BF68-46E1-8987-078A9AE241B5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648</xdr:row>
      <xdr:rowOff>0</xdr:rowOff>
    </xdr:from>
    <xdr:ext cx="23662" cy="301191"/>
    <xdr:sp macro="" textlink="">
      <xdr:nvSpPr>
        <xdr:cNvPr id="2739" name="Text Box 3">
          <a:extLst>
            <a:ext uri="{FF2B5EF4-FFF2-40B4-BE49-F238E27FC236}">
              <a16:creationId xmlns:a16="http://schemas.microsoft.com/office/drawing/2014/main" id="{B11117A9-A59C-4C10-A31E-CF4CD98322AD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648</xdr:row>
      <xdr:rowOff>0</xdr:rowOff>
    </xdr:from>
    <xdr:ext cx="23662" cy="301191"/>
    <xdr:sp macro="" textlink="">
      <xdr:nvSpPr>
        <xdr:cNvPr id="2740" name="Text Box 3">
          <a:extLst>
            <a:ext uri="{FF2B5EF4-FFF2-40B4-BE49-F238E27FC236}">
              <a16:creationId xmlns:a16="http://schemas.microsoft.com/office/drawing/2014/main" id="{C2097E0D-4EB7-45F3-B7B4-0F9C4A30523E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648</xdr:row>
      <xdr:rowOff>0</xdr:rowOff>
    </xdr:from>
    <xdr:ext cx="23662" cy="301191"/>
    <xdr:sp macro="" textlink="">
      <xdr:nvSpPr>
        <xdr:cNvPr id="2741" name="Text Box 3">
          <a:extLst>
            <a:ext uri="{FF2B5EF4-FFF2-40B4-BE49-F238E27FC236}">
              <a16:creationId xmlns:a16="http://schemas.microsoft.com/office/drawing/2014/main" id="{425AD580-A23B-4A6D-BE8F-3C67804C66EA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648</xdr:row>
      <xdr:rowOff>0</xdr:rowOff>
    </xdr:from>
    <xdr:ext cx="23662" cy="301191"/>
    <xdr:sp macro="" textlink="">
      <xdr:nvSpPr>
        <xdr:cNvPr id="2742" name="Text Box 3">
          <a:extLst>
            <a:ext uri="{FF2B5EF4-FFF2-40B4-BE49-F238E27FC236}">
              <a16:creationId xmlns:a16="http://schemas.microsoft.com/office/drawing/2014/main" id="{A835E577-1518-4B97-AC3F-632EF8F59C88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648</xdr:row>
      <xdr:rowOff>0</xdr:rowOff>
    </xdr:from>
    <xdr:ext cx="23662" cy="339291"/>
    <xdr:sp macro="" textlink="">
      <xdr:nvSpPr>
        <xdr:cNvPr id="2743" name="Text Box 3">
          <a:extLst>
            <a:ext uri="{FF2B5EF4-FFF2-40B4-BE49-F238E27FC236}">
              <a16:creationId xmlns:a16="http://schemas.microsoft.com/office/drawing/2014/main" id="{138B54E3-75A5-4077-84DE-AFDB3F1623CF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648</xdr:row>
      <xdr:rowOff>0</xdr:rowOff>
    </xdr:from>
    <xdr:ext cx="23662" cy="339291"/>
    <xdr:sp macro="" textlink="">
      <xdr:nvSpPr>
        <xdr:cNvPr id="2744" name="Text Box 3">
          <a:extLst>
            <a:ext uri="{FF2B5EF4-FFF2-40B4-BE49-F238E27FC236}">
              <a16:creationId xmlns:a16="http://schemas.microsoft.com/office/drawing/2014/main" id="{4F3EEE30-17B2-424C-85DA-7A1D38DBCEEF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648</xdr:row>
      <xdr:rowOff>0</xdr:rowOff>
    </xdr:from>
    <xdr:ext cx="23662" cy="339291"/>
    <xdr:sp macro="" textlink="">
      <xdr:nvSpPr>
        <xdr:cNvPr id="2745" name="Text Box 3">
          <a:extLst>
            <a:ext uri="{FF2B5EF4-FFF2-40B4-BE49-F238E27FC236}">
              <a16:creationId xmlns:a16="http://schemas.microsoft.com/office/drawing/2014/main" id="{59FCCDF6-2E96-4341-96B6-DE9ADEFAE6AC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648</xdr:row>
      <xdr:rowOff>0</xdr:rowOff>
    </xdr:from>
    <xdr:ext cx="23662" cy="339291"/>
    <xdr:sp macro="" textlink="">
      <xdr:nvSpPr>
        <xdr:cNvPr id="2746" name="Text Box 3">
          <a:extLst>
            <a:ext uri="{FF2B5EF4-FFF2-40B4-BE49-F238E27FC236}">
              <a16:creationId xmlns:a16="http://schemas.microsoft.com/office/drawing/2014/main" id="{E4D05B5C-6974-41F3-9BA2-899E3DEF7C67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648</xdr:row>
      <xdr:rowOff>0</xdr:rowOff>
    </xdr:from>
    <xdr:ext cx="23662" cy="301191"/>
    <xdr:sp macro="" textlink="">
      <xdr:nvSpPr>
        <xdr:cNvPr id="2747" name="Text Box 3">
          <a:extLst>
            <a:ext uri="{FF2B5EF4-FFF2-40B4-BE49-F238E27FC236}">
              <a16:creationId xmlns:a16="http://schemas.microsoft.com/office/drawing/2014/main" id="{300EA688-DACD-458D-A80C-76FDB421E612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648</xdr:row>
      <xdr:rowOff>0</xdr:rowOff>
    </xdr:from>
    <xdr:ext cx="23662" cy="301191"/>
    <xdr:sp macro="" textlink="">
      <xdr:nvSpPr>
        <xdr:cNvPr id="2748" name="Text Box 3">
          <a:extLst>
            <a:ext uri="{FF2B5EF4-FFF2-40B4-BE49-F238E27FC236}">
              <a16:creationId xmlns:a16="http://schemas.microsoft.com/office/drawing/2014/main" id="{3E2264D4-4056-4DF3-BF76-39321CFBDF93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648</xdr:row>
      <xdr:rowOff>0</xdr:rowOff>
    </xdr:from>
    <xdr:ext cx="563880" cy="301191"/>
    <xdr:sp macro="" textlink="">
      <xdr:nvSpPr>
        <xdr:cNvPr id="2749" name="Text Box 3">
          <a:extLst>
            <a:ext uri="{FF2B5EF4-FFF2-40B4-BE49-F238E27FC236}">
              <a16:creationId xmlns:a16="http://schemas.microsoft.com/office/drawing/2014/main" id="{52E650CF-BEB2-4C1B-9AA2-945E6DE8C681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648</xdr:row>
      <xdr:rowOff>0</xdr:rowOff>
    </xdr:from>
    <xdr:ext cx="563880" cy="301191"/>
    <xdr:sp macro="" textlink="">
      <xdr:nvSpPr>
        <xdr:cNvPr id="2750" name="Text Box 3">
          <a:extLst>
            <a:ext uri="{FF2B5EF4-FFF2-40B4-BE49-F238E27FC236}">
              <a16:creationId xmlns:a16="http://schemas.microsoft.com/office/drawing/2014/main" id="{31D945D9-F730-4C65-B870-C42D1DE1ED03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648</xdr:row>
      <xdr:rowOff>0</xdr:rowOff>
    </xdr:from>
    <xdr:ext cx="563880" cy="301191"/>
    <xdr:sp macro="" textlink="">
      <xdr:nvSpPr>
        <xdr:cNvPr id="2751" name="Text Box 3">
          <a:extLst>
            <a:ext uri="{FF2B5EF4-FFF2-40B4-BE49-F238E27FC236}">
              <a16:creationId xmlns:a16="http://schemas.microsoft.com/office/drawing/2014/main" id="{BA33280D-1D8B-4D52-966A-8F0803FD2888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648</xdr:row>
      <xdr:rowOff>0</xdr:rowOff>
    </xdr:from>
    <xdr:ext cx="563880" cy="301191"/>
    <xdr:sp macro="" textlink="">
      <xdr:nvSpPr>
        <xdr:cNvPr id="2752" name="Text Box 3">
          <a:extLst>
            <a:ext uri="{FF2B5EF4-FFF2-40B4-BE49-F238E27FC236}">
              <a16:creationId xmlns:a16="http://schemas.microsoft.com/office/drawing/2014/main" id="{53DCCEBF-8AB5-448F-8FDF-7D3E6B6B36C2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648</xdr:row>
      <xdr:rowOff>0</xdr:rowOff>
    </xdr:from>
    <xdr:ext cx="563880" cy="301191"/>
    <xdr:sp macro="" textlink="">
      <xdr:nvSpPr>
        <xdr:cNvPr id="2753" name="Text Box 3">
          <a:extLst>
            <a:ext uri="{FF2B5EF4-FFF2-40B4-BE49-F238E27FC236}">
              <a16:creationId xmlns:a16="http://schemas.microsoft.com/office/drawing/2014/main" id="{29A03DC6-397A-4621-9F61-7E2359464919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648</xdr:row>
      <xdr:rowOff>0</xdr:rowOff>
    </xdr:from>
    <xdr:ext cx="563880" cy="301191"/>
    <xdr:sp macro="" textlink="">
      <xdr:nvSpPr>
        <xdr:cNvPr id="2754" name="Text Box 3">
          <a:extLst>
            <a:ext uri="{FF2B5EF4-FFF2-40B4-BE49-F238E27FC236}">
              <a16:creationId xmlns:a16="http://schemas.microsoft.com/office/drawing/2014/main" id="{6FA7B00B-C5C4-450F-82B8-BAE7C29BBDD2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648</xdr:row>
      <xdr:rowOff>0</xdr:rowOff>
    </xdr:from>
    <xdr:ext cx="563880" cy="301191"/>
    <xdr:sp macro="" textlink="">
      <xdr:nvSpPr>
        <xdr:cNvPr id="2755" name="Text Box 3">
          <a:extLst>
            <a:ext uri="{FF2B5EF4-FFF2-40B4-BE49-F238E27FC236}">
              <a16:creationId xmlns:a16="http://schemas.microsoft.com/office/drawing/2014/main" id="{CF7EDE9A-ECE7-43BA-8F4D-2D075B66A790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648</xdr:row>
      <xdr:rowOff>0</xdr:rowOff>
    </xdr:from>
    <xdr:ext cx="563880" cy="301191"/>
    <xdr:sp macro="" textlink="">
      <xdr:nvSpPr>
        <xdr:cNvPr id="2756" name="Text Box 3">
          <a:extLst>
            <a:ext uri="{FF2B5EF4-FFF2-40B4-BE49-F238E27FC236}">
              <a16:creationId xmlns:a16="http://schemas.microsoft.com/office/drawing/2014/main" id="{25FDE489-E1D1-4600-A41B-72BE022FAEC4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648</xdr:row>
      <xdr:rowOff>0</xdr:rowOff>
    </xdr:from>
    <xdr:ext cx="563880" cy="301191"/>
    <xdr:sp macro="" textlink="">
      <xdr:nvSpPr>
        <xdr:cNvPr id="2757" name="Text Box 3">
          <a:extLst>
            <a:ext uri="{FF2B5EF4-FFF2-40B4-BE49-F238E27FC236}">
              <a16:creationId xmlns:a16="http://schemas.microsoft.com/office/drawing/2014/main" id="{A2BF688E-9E59-4119-9C45-EE8F4EDEB1A9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648</xdr:row>
      <xdr:rowOff>0</xdr:rowOff>
    </xdr:from>
    <xdr:ext cx="563880" cy="301191"/>
    <xdr:sp macro="" textlink="">
      <xdr:nvSpPr>
        <xdr:cNvPr id="2758" name="Text Box 3">
          <a:extLst>
            <a:ext uri="{FF2B5EF4-FFF2-40B4-BE49-F238E27FC236}">
              <a16:creationId xmlns:a16="http://schemas.microsoft.com/office/drawing/2014/main" id="{2B7F182C-8787-4DFE-98C8-F89398541D15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648</xdr:row>
      <xdr:rowOff>0</xdr:rowOff>
    </xdr:from>
    <xdr:ext cx="563880" cy="301191"/>
    <xdr:sp macro="" textlink="">
      <xdr:nvSpPr>
        <xdr:cNvPr id="2759" name="Text Box 3">
          <a:extLst>
            <a:ext uri="{FF2B5EF4-FFF2-40B4-BE49-F238E27FC236}">
              <a16:creationId xmlns:a16="http://schemas.microsoft.com/office/drawing/2014/main" id="{40B78338-55CE-4F6F-A557-B01BF302EA2D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648</xdr:row>
      <xdr:rowOff>0</xdr:rowOff>
    </xdr:from>
    <xdr:ext cx="563880" cy="301191"/>
    <xdr:sp macro="" textlink="">
      <xdr:nvSpPr>
        <xdr:cNvPr id="2760" name="Text Box 3">
          <a:extLst>
            <a:ext uri="{FF2B5EF4-FFF2-40B4-BE49-F238E27FC236}">
              <a16:creationId xmlns:a16="http://schemas.microsoft.com/office/drawing/2014/main" id="{B3E624B0-F564-4D4E-A7FC-DB7C30E5F99A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648</xdr:row>
      <xdr:rowOff>0</xdr:rowOff>
    </xdr:from>
    <xdr:ext cx="563880" cy="301191"/>
    <xdr:sp macro="" textlink="">
      <xdr:nvSpPr>
        <xdr:cNvPr id="2761" name="Text Box 3">
          <a:extLst>
            <a:ext uri="{FF2B5EF4-FFF2-40B4-BE49-F238E27FC236}">
              <a16:creationId xmlns:a16="http://schemas.microsoft.com/office/drawing/2014/main" id="{25A937FE-E7CD-4A50-8370-328956D7C031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8422" cy="293569"/>
    <xdr:sp macro="" textlink="">
      <xdr:nvSpPr>
        <xdr:cNvPr id="2762" name="Text Box 3">
          <a:extLst>
            <a:ext uri="{FF2B5EF4-FFF2-40B4-BE49-F238E27FC236}">
              <a16:creationId xmlns:a16="http://schemas.microsoft.com/office/drawing/2014/main" id="{48064960-4174-4D6A-9F4E-9D71CABF5BD4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8422" cy="2935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8422" cy="293569"/>
    <xdr:sp macro="" textlink="">
      <xdr:nvSpPr>
        <xdr:cNvPr id="2763" name="Text Box 3">
          <a:extLst>
            <a:ext uri="{FF2B5EF4-FFF2-40B4-BE49-F238E27FC236}">
              <a16:creationId xmlns:a16="http://schemas.microsoft.com/office/drawing/2014/main" id="{1D2DE402-CF21-4F92-9D76-F020B744B27F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8422" cy="2935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8422" cy="331669"/>
    <xdr:sp macro="" textlink="">
      <xdr:nvSpPr>
        <xdr:cNvPr id="2764" name="Text Box 3">
          <a:extLst>
            <a:ext uri="{FF2B5EF4-FFF2-40B4-BE49-F238E27FC236}">
              <a16:creationId xmlns:a16="http://schemas.microsoft.com/office/drawing/2014/main" id="{C4F32E6E-86C3-48D3-8354-E3AD723E6C18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8422" cy="3316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8422" cy="331669"/>
    <xdr:sp macro="" textlink="">
      <xdr:nvSpPr>
        <xdr:cNvPr id="2765" name="Text Box 3">
          <a:extLst>
            <a:ext uri="{FF2B5EF4-FFF2-40B4-BE49-F238E27FC236}">
              <a16:creationId xmlns:a16="http://schemas.microsoft.com/office/drawing/2014/main" id="{D09FD3D0-19D2-4836-B10D-5E54B1C883C4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8422" cy="3316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8422" cy="331669"/>
    <xdr:sp macro="" textlink="">
      <xdr:nvSpPr>
        <xdr:cNvPr id="2766" name="Text Box 3">
          <a:extLst>
            <a:ext uri="{FF2B5EF4-FFF2-40B4-BE49-F238E27FC236}">
              <a16:creationId xmlns:a16="http://schemas.microsoft.com/office/drawing/2014/main" id="{B64334B7-7C95-484F-AA77-4D8176218534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8422" cy="3316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8422" cy="331669"/>
    <xdr:sp macro="" textlink="">
      <xdr:nvSpPr>
        <xdr:cNvPr id="2767" name="Text Box 3">
          <a:extLst>
            <a:ext uri="{FF2B5EF4-FFF2-40B4-BE49-F238E27FC236}">
              <a16:creationId xmlns:a16="http://schemas.microsoft.com/office/drawing/2014/main" id="{4BA496C2-14BF-4A03-8117-E61F82459B59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8422" cy="3316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8422" cy="293569"/>
    <xdr:sp macro="" textlink="">
      <xdr:nvSpPr>
        <xdr:cNvPr id="2768" name="Text Box 3">
          <a:extLst>
            <a:ext uri="{FF2B5EF4-FFF2-40B4-BE49-F238E27FC236}">
              <a16:creationId xmlns:a16="http://schemas.microsoft.com/office/drawing/2014/main" id="{7FC3C9EA-2D5A-40C2-86AF-CDD26C263333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8422" cy="2935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8422" cy="293569"/>
    <xdr:sp macro="" textlink="">
      <xdr:nvSpPr>
        <xdr:cNvPr id="2769" name="Text Box 3">
          <a:extLst>
            <a:ext uri="{FF2B5EF4-FFF2-40B4-BE49-F238E27FC236}">
              <a16:creationId xmlns:a16="http://schemas.microsoft.com/office/drawing/2014/main" id="{4F5FD397-4A06-4C6C-BFBB-107CAC1E8173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8422" cy="2935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649</xdr:row>
      <xdr:rowOff>0</xdr:rowOff>
    </xdr:from>
    <xdr:ext cx="563880" cy="293671"/>
    <xdr:sp macro="" textlink="">
      <xdr:nvSpPr>
        <xdr:cNvPr id="2770" name="Text Box 3">
          <a:extLst>
            <a:ext uri="{FF2B5EF4-FFF2-40B4-BE49-F238E27FC236}">
              <a16:creationId xmlns:a16="http://schemas.microsoft.com/office/drawing/2014/main" id="{1E615E33-342A-49CC-B2FE-823A4284050F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649</xdr:row>
      <xdr:rowOff>0</xdr:rowOff>
    </xdr:from>
    <xdr:ext cx="563880" cy="293671"/>
    <xdr:sp macro="" textlink="">
      <xdr:nvSpPr>
        <xdr:cNvPr id="2771" name="Text Box 3">
          <a:extLst>
            <a:ext uri="{FF2B5EF4-FFF2-40B4-BE49-F238E27FC236}">
              <a16:creationId xmlns:a16="http://schemas.microsoft.com/office/drawing/2014/main" id="{EB6D64AB-A1E6-459F-9589-54815BF7729F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649</xdr:row>
      <xdr:rowOff>0</xdr:rowOff>
    </xdr:from>
    <xdr:ext cx="563880" cy="293671"/>
    <xdr:sp macro="" textlink="">
      <xdr:nvSpPr>
        <xdr:cNvPr id="2772" name="Text Box 3">
          <a:extLst>
            <a:ext uri="{FF2B5EF4-FFF2-40B4-BE49-F238E27FC236}">
              <a16:creationId xmlns:a16="http://schemas.microsoft.com/office/drawing/2014/main" id="{69F6527E-47A2-4DA6-8878-E423287DFF82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649</xdr:row>
      <xdr:rowOff>0</xdr:rowOff>
    </xdr:from>
    <xdr:ext cx="563880" cy="293671"/>
    <xdr:sp macro="" textlink="">
      <xdr:nvSpPr>
        <xdr:cNvPr id="2773" name="Text Box 3">
          <a:extLst>
            <a:ext uri="{FF2B5EF4-FFF2-40B4-BE49-F238E27FC236}">
              <a16:creationId xmlns:a16="http://schemas.microsoft.com/office/drawing/2014/main" id="{7AEEFF25-6BE5-49E2-AEDA-0D84E14E1168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649</xdr:row>
      <xdr:rowOff>0</xdr:rowOff>
    </xdr:from>
    <xdr:ext cx="563880" cy="293671"/>
    <xdr:sp macro="" textlink="">
      <xdr:nvSpPr>
        <xdr:cNvPr id="2774" name="Text Box 3">
          <a:extLst>
            <a:ext uri="{FF2B5EF4-FFF2-40B4-BE49-F238E27FC236}">
              <a16:creationId xmlns:a16="http://schemas.microsoft.com/office/drawing/2014/main" id="{49A7E5C0-38C5-434F-9774-246E92EB1624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649</xdr:row>
      <xdr:rowOff>0</xdr:rowOff>
    </xdr:from>
    <xdr:ext cx="563880" cy="293671"/>
    <xdr:sp macro="" textlink="">
      <xdr:nvSpPr>
        <xdr:cNvPr id="2775" name="Text Box 3">
          <a:extLst>
            <a:ext uri="{FF2B5EF4-FFF2-40B4-BE49-F238E27FC236}">
              <a16:creationId xmlns:a16="http://schemas.microsoft.com/office/drawing/2014/main" id="{0632BCBA-CDCD-4DDE-BA63-2F8E4C7A00BC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649</xdr:row>
      <xdr:rowOff>0</xdr:rowOff>
    </xdr:from>
    <xdr:ext cx="563880" cy="293671"/>
    <xdr:sp macro="" textlink="">
      <xdr:nvSpPr>
        <xdr:cNvPr id="2776" name="Text Box 3">
          <a:extLst>
            <a:ext uri="{FF2B5EF4-FFF2-40B4-BE49-F238E27FC236}">
              <a16:creationId xmlns:a16="http://schemas.microsoft.com/office/drawing/2014/main" id="{BD062E6E-E558-44CC-B268-C78D9E0BC262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649</xdr:row>
      <xdr:rowOff>0</xdr:rowOff>
    </xdr:from>
    <xdr:ext cx="563880" cy="293671"/>
    <xdr:sp macro="" textlink="">
      <xdr:nvSpPr>
        <xdr:cNvPr id="2777" name="Text Box 3">
          <a:extLst>
            <a:ext uri="{FF2B5EF4-FFF2-40B4-BE49-F238E27FC236}">
              <a16:creationId xmlns:a16="http://schemas.microsoft.com/office/drawing/2014/main" id="{41166636-DF99-4A2C-B013-9D9C82A58D47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649</xdr:row>
      <xdr:rowOff>0</xdr:rowOff>
    </xdr:from>
    <xdr:ext cx="563880" cy="293671"/>
    <xdr:sp macro="" textlink="">
      <xdr:nvSpPr>
        <xdr:cNvPr id="2778" name="Text Box 3">
          <a:extLst>
            <a:ext uri="{FF2B5EF4-FFF2-40B4-BE49-F238E27FC236}">
              <a16:creationId xmlns:a16="http://schemas.microsoft.com/office/drawing/2014/main" id="{9C1FC307-BACD-4743-892D-438748712082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649</xdr:row>
      <xdr:rowOff>0</xdr:rowOff>
    </xdr:from>
    <xdr:ext cx="563880" cy="293671"/>
    <xdr:sp macro="" textlink="">
      <xdr:nvSpPr>
        <xdr:cNvPr id="2779" name="Text Box 3">
          <a:extLst>
            <a:ext uri="{FF2B5EF4-FFF2-40B4-BE49-F238E27FC236}">
              <a16:creationId xmlns:a16="http://schemas.microsoft.com/office/drawing/2014/main" id="{EB2B82B5-B496-40D1-BED3-ED154B3EB59A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649</xdr:row>
      <xdr:rowOff>0</xdr:rowOff>
    </xdr:from>
    <xdr:ext cx="563880" cy="293671"/>
    <xdr:sp macro="" textlink="">
      <xdr:nvSpPr>
        <xdr:cNvPr id="2780" name="Text Box 3">
          <a:extLst>
            <a:ext uri="{FF2B5EF4-FFF2-40B4-BE49-F238E27FC236}">
              <a16:creationId xmlns:a16="http://schemas.microsoft.com/office/drawing/2014/main" id="{D0ED8DF1-C2A3-4991-8185-55E3FC028A4D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649</xdr:row>
      <xdr:rowOff>0</xdr:rowOff>
    </xdr:from>
    <xdr:ext cx="563880" cy="293671"/>
    <xdr:sp macro="" textlink="">
      <xdr:nvSpPr>
        <xdr:cNvPr id="2781" name="Text Box 3">
          <a:extLst>
            <a:ext uri="{FF2B5EF4-FFF2-40B4-BE49-F238E27FC236}">
              <a16:creationId xmlns:a16="http://schemas.microsoft.com/office/drawing/2014/main" id="{FD4D42CA-C079-411C-A373-D10AB423C9AD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649</xdr:row>
      <xdr:rowOff>0</xdr:rowOff>
    </xdr:from>
    <xdr:ext cx="563880" cy="293671"/>
    <xdr:sp macro="" textlink="">
      <xdr:nvSpPr>
        <xdr:cNvPr id="2782" name="Text Box 3">
          <a:extLst>
            <a:ext uri="{FF2B5EF4-FFF2-40B4-BE49-F238E27FC236}">
              <a16:creationId xmlns:a16="http://schemas.microsoft.com/office/drawing/2014/main" id="{9C624D6F-C79D-452E-A671-F00728F1918F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649</xdr:row>
      <xdr:rowOff>0</xdr:rowOff>
    </xdr:from>
    <xdr:ext cx="563880" cy="293671"/>
    <xdr:sp macro="" textlink="">
      <xdr:nvSpPr>
        <xdr:cNvPr id="2783" name="Text Box 3">
          <a:extLst>
            <a:ext uri="{FF2B5EF4-FFF2-40B4-BE49-F238E27FC236}">
              <a16:creationId xmlns:a16="http://schemas.microsoft.com/office/drawing/2014/main" id="{B91BDE0B-25BD-49B0-B249-5DECFC97E900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649</xdr:row>
      <xdr:rowOff>0</xdr:rowOff>
    </xdr:from>
    <xdr:ext cx="563880" cy="293671"/>
    <xdr:sp macro="" textlink="">
      <xdr:nvSpPr>
        <xdr:cNvPr id="2784" name="Text Box 3">
          <a:extLst>
            <a:ext uri="{FF2B5EF4-FFF2-40B4-BE49-F238E27FC236}">
              <a16:creationId xmlns:a16="http://schemas.microsoft.com/office/drawing/2014/main" id="{769BC8CC-D6A0-46A4-B37A-B9BA80E86867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649</xdr:row>
      <xdr:rowOff>0</xdr:rowOff>
    </xdr:from>
    <xdr:ext cx="563880" cy="293671"/>
    <xdr:sp macro="" textlink="">
      <xdr:nvSpPr>
        <xdr:cNvPr id="2785" name="Text Box 3">
          <a:extLst>
            <a:ext uri="{FF2B5EF4-FFF2-40B4-BE49-F238E27FC236}">
              <a16:creationId xmlns:a16="http://schemas.microsoft.com/office/drawing/2014/main" id="{C6F16177-0415-4F72-A263-613C8F829563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649</xdr:row>
      <xdr:rowOff>0</xdr:rowOff>
    </xdr:from>
    <xdr:ext cx="563880" cy="293671"/>
    <xdr:sp macro="" textlink="">
      <xdr:nvSpPr>
        <xdr:cNvPr id="2786" name="Text Box 3">
          <a:extLst>
            <a:ext uri="{FF2B5EF4-FFF2-40B4-BE49-F238E27FC236}">
              <a16:creationId xmlns:a16="http://schemas.microsoft.com/office/drawing/2014/main" id="{4B6CFB09-0B41-4685-98E9-C6386B5AC31C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649</xdr:row>
      <xdr:rowOff>0</xdr:rowOff>
    </xdr:from>
    <xdr:ext cx="563880" cy="293671"/>
    <xdr:sp macro="" textlink="">
      <xdr:nvSpPr>
        <xdr:cNvPr id="2787" name="Text Box 3">
          <a:extLst>
            <a:ext uri="{FF2B5EF4-FFF2-40B4-BE49-F238E27FC236}">
              <a16:creationId xmlns:a16="http://schemas.microsoft.com/office/drawing/2014/main" id="{0AE59137-05F7-4AEE-8B40-D449A7CB61FA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649</xdr:row>
      <xdr:rowOff>0</xdr:rowOff>
    </xdr:from>
    <xdr:ext cx="563880" cy="293671"/>
    <xdr:sp macro="" textlink="">
      <xdr:nvSpPr>
        <xdr:cNvPr id="2788" name="Text Box 3">
          <a:extLst>
            <a:ext uri="{FF2B5EF4-FFF2-40B4-BE49-F238E27FC236}">
              <a16:creationId xmlns:a16="http://schemas.microsoft.com/office/drawing/2014/main" id="{A835D151-F440-4F1C-8661-AA247D24DEF7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649</xdr:row>
      <xdr:rowOff>0</xdr:rowOff>
    </xdr:from>
    <xdr:ext cx="563880" cy="293671"/>
    <xdr:sp macro="" textlink="">
      <xdr:nvSpPr>
        <xdr:cNvPr id="2789" name="Text Box 3">
          <a:extLst>
            <a:ext uri="{FF2B5EF4-FFF2-40B4-BE49-F238E27FC236}">
              <a16:creationId xmlns:a16="http://schemas.microsoft.com/office/drawing/2014/main" id="{1DBB3F06-D4CE-435D-9511-981EB055474A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649</xdr:row>
      <xdr:rowOff>0</xdr:rowOff>
    </xdr:from>
    <xdr:ext cx="563880" cy="293671"/>
    <xdr:sp macro="" textlink="">
      <xdr:nvSpPr>
        <xdr:cNvPr id="2790" name="Text Box 3">
          <a:extLst>
            <a:ext uri="{FF2B5EF4-FFF2-40B4-BE49-F238E27FC236}">
              <a16:creationId xmlns:a16="http://schemas.microsoft.com/office/drawing/2014/main" id="{DC670EF2-215F-4F0A-A1F7-F883D15AF8CC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649</xdr:row>
      <xdr:rowOff>0</xdr:rowOff>
    </xdr:from>
    <xdr:ext cx="563880" cy="293671"/>
    <xdr:sp macro="" textlink="">
      <xdr:nvSpPr>
        <xdr:cNvPr id="2791" name="Text Box 3">
          <a:extLst>
            <a:ext uri="{FF2B5EF4-FFF2-40B4-BE49-F238E27FC236}">
              <a16:creationId xmlns:a16="http://schemas.microsoft.com/office/drawing/2014/main" id="{CABD6423-740B-4444-BBD0-438399D45101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649</xdr:row>
      <xdr:rowOff>0</xdr:rowOff>
    </xdr:from>
    <xdr:ext cx="563880" cy="293671"/>
    <xdr:sp macro="" textlink="">
      <xdr:nvSpPr>
        <xdr:cNvPr id="2792" name="Text Box 3">
          <a:extLst>
            <a:ext uri="{FF2B5EF4-FFF2-40B4-BE49-F238E27FC236}">
              <a16:creationId xmlns:a16="http://schemas.microsoft.com/office/drawing/2014/main" id="{A3A6F723-3CB2-49E5-8F67-BF093A668E1B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649</xdr:row>
      <xdr:rowOff>0</xdr:rowOff>
    </xdr:from>
    <xdr:ext cx="563880" cy="293671"/>
    <xdr:sp macro="" textlink="">
      <xdr:nvSpPr>
        <xdr:cNvPr id="2793" name="Text Box 3">
          <a:extLst>
            <a:ext uri="{FF2B5EF4-FFF2-40B4-BE49-F238E27FC236}">
              <a16:creationId xmlns:a16="http://schemas.microsoft.com/office/drawing/2014/main" id="{A4062B9D-3374-4F1F-B0AF-57872432E59B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649</xdr:row>
      <xdr:rowOff>0</xdr:rowOff>
    </xdr:from>
    <xdr:ext cx="563880" cy="293671"/>
    <xdr:sp macro="" textlink="">
      <xdr:nvSpPr>
        <xdr:cNvPr id="2794" name="Text Box 3">
          <a:extLst>
            <a:ext uri="{FF2B5EF4-FFF2-40B4-BE49-F238E27FC236}">
              <a16:creationId xmlns:a16="http://schemas.microsoft.com/office/drawing/2014/main" id="{DE3DFE31-D4C6-4200-BDC5-83A675FB5D1A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649</xdr:row>
      <xdr:rowOff>0</xdr:rowOff>
    </xdr:from>
    <xdr:ext cx="563880" cy="293671"/>
    <xdr:sp macro="" textlink="">
      <xdr:nvSpPr>
        <xdr:cNvPr id="2795" name="Text Box 3">
          <a:extLst>
            <a:ext uri="{FF2B5EF4-FFF2-40B4-BE49-F238E27FC236}">
              <a16:creationId xmlns:a16="http://schemas.microsoft.com/office/drawing/2014/main" id="{AB6048A0-FAAE-46ED-B6B3-5B903540536A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649</xdr:row>
      <xdr:rowOff>0</xdr:rowOff>
    </xdr:from>
    <xdr:ext cx="563880" cy="293671"/>
    <xdr:sp macro="" textlink="">
      <xdr:nvSpPr>
        <xdr:cNvPr id="2796" name="Text Box 3">
          <a:extLst>
            <a:ext uri="{FF2B5EF4-FFF2-40B4-BE49-F238E27FC236}">
              <a16:creationId xmlns:a16="http://schemas.microsoft.com/office/drawing/2014/main" id="{BBB322B3-66D7-4EA1-89CC-17C255D516E8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649</xdr:row>
      <xdr:rowOff>0</xdr:rowOff>
    </xdr:from>
    <xdr:ext cx="563880" cy="293671"/>
    <xdr:sp macro="" textlink="">
      <xdr:nvSpPr>
        <xdr:cNvPr id="2797" name="Text Box 3">
          <a:extLst>
            <a:ext uri="{FF2B5EF4-FFF2-40B4-BE49-F238E27FC236}">
              <a16:creationId xmlns:a16="http://schemas.microsoft.com/office/drawing/2014/main" id="{67D889F2-FC94-4EC7-9263-6C24163BC447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649</xdr:row>
      <xdr:rowOff>0</xdr:rowOff>
    </xdr:from>
    <xdr:ext cx="563880" cy="293671"/>
    <xdr:sp macro="" textlink="">
      <xdr:nvSpPr>
        <xdr:cNvPr id="2798" name="Text Box 3">
          <a:extLst>
            <a:ext uri="{FF2B5EF4-FFF2-40B4-BE49-F238E27FC236}">
              <a16:creationId xmlns:a16="http://schemas.microsoft.com/office/drawing/2014/main" id="{0AB3F600-CE99-4B09-9A5F-E2E3038A8C8F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649</xdr:row>
      <xdr:rowOff>0</xdr:rowOff>
    </xdr:from>
    <xdr:ext cx="563880" cy="293671"/>
    <xdr:sp macro="" textlink="">
      <xdr:nvSpPr>
        <xdr:cNvPr id="2799" name="Text Box 3">
          <a:extLst>
            <a:ext uri="{FF2B5EF4-FFF2-40B4-BE49-F238E27FC236}">
              <a16:creationId xmlns:a16="http://schemas.microsoft.com/office/drawing/2014/main" id="{0BED96C4-6531-4D71-9A4F-C097084D74C2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649</xdr:row>
      <xdr:rowOff>0</xdr:rowOff>
    </xdr:from>
    <xdr:ext cx="563880" cy="293671"/>
    <xdr:sp macro="" textlink="">
      <xdr:nvSpPr>
        <xdr:cNvPr id="2800" name="Text Box 3">
          <a:extLst>
            <a:ext uri="{FF2B5EF4-FFF2-40B4-BE49-F238E27FC236}">
              <a16:creationId xmlns:a16="http://schemas.microsoft.com/office/drawing/2014/main" id="{60ACEBBD-D7B1-4183-85F9-51C331201214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649</xdr:row>
      <xdr:rowOff>0</xdr:rowOff>
    </xdr:from>
    <xdr:ext cx="563880" cy="293671"/>
    <xdr:sp macro="" textlink="">
      <xdr:nvSpPr>
        <xdr:cNvPr id="2801" name="Text Box 3">
          <a:extLst>
            <a:ext uri="{FF2B5EF4-FFF2-40B4-BE49-F238E27FC236}">
              <a16:creationId xmlns:a16="http://schemas.microsoft.com/office/drawing/2014/main" id="{7321D33E-71A3-4965-BD87-B6EFDF4B531A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649</xdr:row>
      <xdr:rowOff>0</xdr:rowOff>
    </xdr:from>
    <xdr:ext cx="563880" cy="293671"/>
    <xdr:sp macro="" textlink="">
      <xdr:nvSpPr>
        <xdr:cNvPr id="2802" name="Text Box 3">
          <a:extLst>
            <a:ext uri="{FF2B5EF4-FFF2-40B4-BE49-F238E27FC236}">
              <a16:creationId xmlns:a16="http://schemas.microsoft.com/office/drawing/2014/main" id="{61C7FCF1-FBA7-4FA9-AC9F-7A3C232900FA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649</xdr:row>
      <xdr:rowOff>0</xdr:rowOff>
    </xdr:from>
    <xdr:ext cx="563880" cy="293671"/>
    <xdr:sp macro="" textlink="">
      <xdr:nvSpPr>
        <xdr:cNvPr id="2803" name="Text Box 3">
          <a:extLst>
            <a:ext uri="{FF2B5EF4-FFF2-40B4-BE49-F238E27FC236}">
              <a16:creationId xmlns:a16="http://schemas.microsoft.com/office/drawing/2014/main" id="{36BC9BFB-A815-4882-96F9-C4EC11B2A24D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649</xdr:row>
      <xdr:rowOff>0</xdr:rowOff>
    </xdr:from>
    <xdr:ext cx="563880" cy="293671"/>
    <xdr:sp macro="" textlink="">
      <xdr:nvSpPr>
        <xdr:cNvPr id="2804" name="Text Box 3">
          <a:extLst>
            <a:ext uri="{FF2B5EF4-FFF2-40B4-BE49-F238E27FC236}">
              <a16:creationId xmlns:a16="http://schemas.microsoft.com/office/drawing/2014/main" id="{B9DC194C-75C2-4BAA-B279-06EAE9ABDEFD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649</xdr:row>
      <xdr:rowOff>0</xdr:rowOff>
    </xdr:from>
    <xdr:ext cx="563880" cy="293671"/>
    <xdr:sp macro="" textlink="">
      <xdr:nvSpPr>
        <xdr:cNvPr id="2805" name="Text Box 3">
          <a:extLst>
            <a:ext uri="{FF2B5EF4-FFF2-40B4-BE49-F238E27FC236}">
              <a16:creationId xmlns:a16="http://schemas.microsoft.com/office/drawing/2014/main" id="{1D103D73-472C-4917-8B43-547D7D7E2411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649</xdr:row>
      <xdr:rowOff>0</xdr:rowOff>
    </xdr:from>
    <xdr:ext cx="563880" cy="293671"/>
    <xdr:sp macro="" textlink="">
      <xdr:nvSpPr>
        <xdr:cNvPr id="2806" name="Text Box 3">
          <a:extLst>
            <a:ext uri="{FF2B5EF4-FFF2-40B4-BE49-F238E27FC236}">
              <a16:creationId xmlns:a16="http://schemas.microsoft.com/office/drawing/2014/main" id="{2463D04A-3DF4-47C4-91DC-65C21DEB12E6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649</xdr:row>
      <xdr:rowOff>0</xdr:rowOff>
    </xdr:from>
    <xdr:ext cx="563880" cy="293671"/>
    <xdr:sp macro="" textlink="">
      <xdr:nvSpPr>
        <xdr:cNvPr id="2807" name="Text Box 3">
          <a:extLst>
            <a:ext uri="{FF2B5EF4-FFF2-40B4-BE49-F238E27FC236}">
              <a16:creationId xmlns:a16="http://schemas.microsoft.com/office/drawing/2014/main" id="{42D896DC-7E70-41E5-AAC8-3F838A902960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649</xdr:row>
      <xdr:rowOff>0</xdr:rowOff>
    </xdr:from>
    <xdr:ext cx="563880" cy="293671"/>
    <xdr:sp macro="" textlink="">
      <xdr:nvSpPr>
        <xdr:cNvPr id="2808" name="Text Box 3">
          <a:extLst>
            <a:ext uri="{FF2B5EF4-FFF2-40B4-BE49-F238E27FC236}">
              <a16:creationId xmlns:a16="http://schemas.microsoft.com/office/drawing/2014/main" id="{6773C85A-7BC1-486F-B3C3-EAFC8BF7EDD4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809" name="Text Box 3">
          <a:extLst>
            <a:ext uri="{FF2B5EF4-FFF2-40B4-BE49-F238E27FC236}">
              <a16:creationId xmlns:a16="http://schemas.microsoft.com/office/drawing/2014/main" id="{6127C1A0-B665-4D80-A0C4-D1CE777FC12D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810" name="Text Box 3">
          <a:extLst>
            <a:ext uri="{FF2B5EF4-FFF2-40B4-BE49-F238E27FC236}">
              <a16:creationId xmlns:a16="http://schemas.microsoft.com/office/drawing/2014/main" id="{E78642E2-A1C4-4712-A86B-8E92FFDD62F8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811" name="Text Box 3">
          <a:extLst>
            <a:ext uri="{FF2B5EF4-FFF2-40B4-BE49-F238E27FC236}">
              <a16:creationId xmlns:a16="http://schemas.microsoft.com/office/drawing/2014/main" id="{B59126D5-B83C-4BBA-9542-EEF72636DDDC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812" name="Text Box 3">
          <a:extLst>
            <a:ext uri="{FF2B5EF4-FFF2-40B4-BE49-F238E27FC236}">
              <a16:creationId xmlns:a16="http://schemas.microsoft.com/office/drawing/2014/main" id="{04EEA528-9675-407D-92EE-5F3C676DE24A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813" name="Text Box 3">
          <a:extLst>
            <a:ext uri="{FF2B5EF4-FFF2-40B4-BE49-F238E27FC236}">
              <a16:creationId xmlns:a16="http://schemas.microsoft.com/office/drawing/2014/main" id="{7166D5FB-7E61-4DA3-9770-B5FE42DBF910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814" name="Text Box 3">
          <a:extLst>
            <a:ext uri="{FF2B5EF4-FFF2-40B4-BE49-F238E27FC236}">
              <a16:creationId xmlns:a16="http://schemas.microsoft.com/office/drawing/2014/main" id="{6A8498A1-9387-48F1-AA1C-667AA257D95B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815" name="Text Box 3">
          <a:extLst>
            <a:ext uri="{FF2B5EF4-FFF2-40B4-BE49-F238E27FC236}">
              <a16:creationId xmlns:a16="http://schemas.microsoft.com/office/drawing/2014/main" id="{DEF7D9EF-8567-4510-A288-178DBBDD26FC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816" name="Text Box 3">
          <a:extLst>
            <a:ext uri="{FF2B5EF4-FFF2-40B4-BE49-F238E27FC236}">
              <a16:creationId xmlns:a16="http://schemas.microsoft.com/office/drawing/2014/main" id="{C3806621-90D5-465B-BF26-5CFAD45B1B66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817" name="Text Box 3">
          <a:extLst>
            <a:ext uri="{FF2B5EF4-FFF2-40B4-BE49-F238E27FC236}">
              <a16:creationId xmlns:a16="http://schemas.microsoft.com/office/drawing/2014/main" id="{BC73FF28-22AC-489D-9C88-3AB0B6068FA7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818" name="Text Box 3">
          <a:extLst>
            <a:ext uri="{FF2B5EF4-FFF2-40B4-BE49-F238E27FC236}">
              <a16:creationId xmlns:a16="http://schemas.microsoft.com/office/drawing/2014/main" id="{3206108F-BFC4-447F-B499-CC934BCECFE3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819" name="Text Box 3">
          <a:extLst>
            <a:ext uri="{FF2B5EF4-FFF2-40B4-BE49-F238E27FC236}">
              <a16:creationId xmlns:a16="http://schemas.microsoft.com/office/drawing/2014/main" id="{C439211F-D92D-4280-9629-393DD0933523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820" name="Text Box 3">
          <a:extLst>
            <a:ext uri="{FF2B5EF4-FFF2-40B4-BE49-F238E27FC236}">
              <a16:creationId xmlns:a16="http://schemas.microsoft.com/office/drawing/2014/main" id="{111207DE-87C1-4E44-9669-8F559585FDF1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821" name="Text Box 3">
          <a:extLst>
            <a:ext uri="{FF2B5EF4-FFF2-40B4-BE49-F238E27FC236}">
              <a16:creationId xmlns:a16="http://schemas.microsoft.com/office/drawing/2014/main" id="{619320B4-A2D7-4BA5-8E08-726E7EA1B4A3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822" name="Text Box 3">
          <a:extLst>
            <a:ext uri="{FF2B5EF4-FFF2-40B4-BE49-F238E27FC236}">
              <a16:creationId xmlns:a16="http://schemas.microsoft.com/office/drawing/2014/main" id="{073BA0FE-0CE0-40EA-827F-FC53DA7E5467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823" name="Text Box 3">
          <a:extLst>
            <a:ext uri="{FF2B5EF4-FFF2-40B4-BE49-F238E27FC236}">
              <a16:creationId xmlns:a16="http://schemas.microsoft.com/office/drawing/2014/main" id="{98BB15B8-4168-4A58-BB17-A605E2A434D4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824" name="Text Box 3">
          <a:extLst>
            <a:ext uri="{FF2B5EF4-FFF2-40B4-BE49-F238E27FC236}">
              <a16:creationId xmlns:a16="http://schemas.microsoft.com/office/drawing/2014/main" id="{9C2689CD-F416-4AFA-A564-129128691575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825" name="Text Box 3">
          <a:extLst>
            <a:ext uri="{FF2B5EF4-FFF2-40B4-BE49-F238E27FC236}">
              <a16:creationId xmlns:a16="http://schemas.microsoft.com/office/drawing/2014/main" id="{88E1DF06-22BD-4C8A-8638-CE040D73C173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826" name="Text Box 3">
          <a:extLst>
            <a:ext uri="{FF2B5EF4-FFF2-40B4-BE49-F238E27FC236}">
              <a16:creationId xmlns:a16="http://schemas.microsoft.com/office/drawing/2014/main" id="{00038ADF-12C7-4994-AF04-B6247FA6C762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827" name="Text Box 3">
          <a:extLst>
            <a:ext uri="{FF2B5EF4-FFF2-40B4-BE49-F238E27FC236}">
              <a16:creationId xmlns:a16="http://schemas.microsoft.com/office/drawing/2014/main" id="{87B2CA80-B095-4CC9-AFEC-A66232A80891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828" name="Text Box 3">
          <a:extLst>
            <a:ext uri="{FF2B5EF4-FFF2-40B4-BE49-F238E27FC236}">
              <a16:creationId xmlns:a16="http://schemas.microsoft.com/office/drawing/2014/main" id="{70419C22-9EBB-4449-9A2F-B34C5D546A05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829" name="Text Box 3">
          <a:extLst>
            <a:ext uri="{FF2B5EF4-FFF2-40B4-BE49-F238E27FC236}">
              <a16:creationId xmlns:a16="http://schemas.microsoft.com/office/drawing/2014/main" id="{7954EE8B-81EB-4BB9-8C10-3BBFF8CDF31E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830" name="Text Box 3">
          <a:extLst>
            <a:ext uri="{FF2B5EF4-FFF2-40B4-BE49-F238E27FC236}">
              <a16:creationId xmlns:a16="http://schemas.microsoft.com/office/drawing/2014/main" id="{FC93B1AA-8843-4B99-AF07-969C4EB8E666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831" name="Text Box 3">
          <a:extLst>
            <a:ext uri="{FF2B5EF4-FFF2-40B4-BE49-F238E27FC236}">
              <a16:creationId xmlns:a16="http://schemas.microsoft.com/office/drawing/2014/main" id="{E64CA85A-4AAB-420D-9E0B-73D3569281A4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832" name="Text Box 3">
          <a:extLst>
            <a:ext uri="{FF2B5EF4-FFF2-40B4-BE49-F238E27FC236}">
              <a16:creationId xmlns:a16="http://schemas.microsoft.com/office/drawing/2014/main" id="{3B8BEC95-CC1E-4E02-AECA-742731C79E60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833" name="Text Box 3">
          <a:extLst>
            <a:ext uri="{FF2B5EF4-FFF2-40B4-BE49-F238E27FC236}">
              <a16:creationId xmlns:a16="http://schemas.microsoft.com/office/drawing/2014/main" id="{A8917D6E-C21D-49B0-B0D5-7EDC159C8187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834" name="Text Box 3">
          <a:extLst>
            <a:ext uri="{FF2B5EF4-FFF2-40B4-BE49-F238E27FC236}">
              <a16:creationId xmlns:a16="http://schemas.microsoft.com/office/drawing/2014/main" id="{4D9E5E5A-F177-44E9-833B-F79201632DC1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835" name="Text Box 3">
          <a:extLst>
            <a:ext uri="{FF2B5EF4-FFF2-40B4-BE49-F238E27FC236}">
              <a16:creationId xmlns:a16="http://schemas.microsoft.com/office/drawing/2014/main" id="{4CCE53E7-C8D2-4CCB-AA48-9D14A1ABF6D9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836" name="Text Box 3">
          <a:extLst>
            <a:ext uri="{FF2B5EF4-FFF2-40B4-BE49-F238E27FC236}">
              <a16:creationId xmlns:a16="http://schemas.microsoft.com/office/drawing/2014/main" id="{5E6A84F8-55E0-4E89-844B-105AA58F8593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837" name="Text Box 3">
          <a:extLst>
            <a:ext uri="{FF2B5EF4-FFF2-40B4-BE49-F238E27FC236}">
              <a16:creationId xmlns:a16="http://schemas.microsoft.com/office/drawing/2014/main" id="{F2FB7139-046F-4EDD-BA61-8A403AA036BE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838" name="Text Box 3">
          <a:extLst>
            <a:ext uri="{FF2B5EF4-FFF2-40B4-BE49-F238E27FC236}">
              <a16:creationId xmlns:a16="http://schemas.microsoft.com/office/drawing/2014/main" id="{5DD5AE27-9F5B-4E59-8E4D-0080D0527577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839" name="Text Box 3">
          <a:extLst>
            <a:ext uri="{FF2B5EF4-FFF2-40B4-BE49-F238E27FC236}">
              <a16:creationId xmlns:a16="http://schemas.microsoft.com/office/drawing/2014/main" id="{19748E6E-6A2D-49AF-ADA8-CB8707B587D5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840" name="Text Box 3">
          <a:extLst>
            <a:ext uri="{FF2B5EF4-FFF2-40B4-BE49-F238E27FC236}">
              <a16:creationId xmlns:a16="http://schemas.microsoft.com/office/drawing/2014/main" id="{DE82DEFC-31E1-40F6-8077-29552B36AA4C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841" name="Text Box 3">
          <a:extLst>
            <a:ext uri="{FF2B5EF4-FFF2-40B4-BE49-F238E27FC236}">
              <a16:creationId xmlns:a16="http://schemas.microsoft.com/office/drawing/2014/main" id="{4D300679-97CF-4B6B-9477-C8BA701D6C4F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842" name="Text Box 3">
          <a:extLst>
            <a:ext uri="{FF2B5EF4-FFF2-40B4-BE49-F238E27FC236}">
              <a16:creationId xmlns:a16="http://schemas.microsoft.com/office/drawing/2014/main" id="{3B343386-5F2B-4D60-9F6E-6B14E7016854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843" name="Text Box 3">
          <a:extLst>
            <a:ext uri="{FF2B5EF4-FFF2-40B4-BE49-F238E27FC236}">
              <a16:creationId xmlns:a16="http://schemas.microsoft.com/office/drawing/2014/main" id="{E9FE4673-5035-4D52-B8FB-BFC79AD87DE1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844" name="Text Box 3">
          <a:extLst>
            <a:ext uri="{FF2B5EF4-FFF2-40B4-BE49-F238E27FC236}">
              <a16:creationId xmlns:a16="http://schemas.microsoft.com/office/drawing/2014/main" id="{2CE9F322-5B2F-4D18-ADB8-7F68855200BF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845" name="Text Box 3">
          <a:extLst>
            <a:ext uri="{FF2B5EF4-FFF2-40B4-BE49-F238E27FC236}">
              <a16:creationId xmlns:a16="http://schemas.microsoft.com/office/drawing/2014/main" id="{BB648EE9-EE55-4DF9-A933-9D86A731472D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846" name="Text Box 3">
          <a:extLst>
            <a:ext uri="{FF2B5EF4-FFF2-40B4-BE49-F238E27FC236}">
              <a16:creationId xmlns:a16="http://schemas.microsoft.com/office/drawing/2014/main" id="{05F8BE74-6735-4345-9D3A-CC73BEE5CE72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847" name="Text Box 3">
          <a:extLst>
            <a:ext uri="{FF2B5EF4-FFF2-40B4-BE49-F238E27FC236}">
              <a16:creationId xmlns:a16="http://schemas.microsoft.com/office/drawing/2014/main" id="{AA886071-2825-4AFE-A230-E4E0CCF76D8E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848" name="Text Box 3">
          <a:extLst>
            <a:ext uri="{FF2B5EF4-FFF2-40B4-BE49-F238E27FC236}">
              <a16:creationId xmlns:a16="http://schemas.microsoft.com/office/drawing/2014/main" id="{99BA0CE2-F806-4FC1-98EA-4B4A0E2EC76B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849" name="Text Box 3">
          <a:extLst>
            <a:ext uri="{FF2B5EF4-FFF2-40B4-BE49-F238E27FC236}">
              <a16:creationId xmlns:a16="http://schemas.microsoft.com/office/drawing/2014/main" id="{D1DF7D9A-58B5-46B3-9F68-914E86AF4017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850" name="Text Box 3">
          <a:extLst>
            <a:ext uri="{FF2B5EF4-FFF2-40B4-BE49-F238E27FC236}">
              <a16:creationId xmlns:a16="http://schemas.microsoft.com/office/drawing/2014/main" id="{2C366495-99A7-4C27-BDDE-D5FC9AD15521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851" name="Text Box 3">
          <a:extLst>
            <a:ext uri="{FF2B5EF4-FFF2-40B4-BE49-F238E27FC236}">
              <a16:creationId xmlns:a16="http://schemas.microsoft.com/office/drawing/2014/main" id="{836AB452-5684-4A2A-997D-12DEB14BDD2F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852" name="Text Box 3">
          <a:extLst>
            <a:ext uri="{FF2B5EF4-FFF2-40B4-BE49-F238E27FC236}">
              <a16:creationId xmlns:a16="http://schemas.microsoft.com/office/drawing/2014/main" id="{8BE6B469-2DF2-445A-8008-8BA732B70688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853" name="Text Box 3">
          <a:extLst>
            <a:ext uri="{FF2B5EF4-FFF2-40B4-BE49-F238E27FC236}">
              <a16:creationId xmlns:a16="http://schemas.microsoft.com/office/drawing/2014/main" id="{29E98522-B9F3-4BB6-A233-95857AA4B5C1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854" name="Text Box 3">
          <a:extLst>
            <a:ext uri="{FF2B5EF4-FFF2-40B4-BE49-F238E27FC236}">
              <a16:creationId xmlns:a16="http://schemas.microsoft.com/office/drawing/2014/main" id="{5B805FE6-08C6-4DD4-BCC8-19510FA1760F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855" name="Text Box 3">
          <a:extLst>
            <a:ext uri="{FF2B5EF4-FFF2-40B4-BE49-F238E27FC236}">
              <a16:creationId xmlns:a16="http://schemas.microsoft.com/office/drawing/2014/main" id="{2FAB1CDE-A45E-4801-A26A-1F8E66C48917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856" name="Text Box 3">
          <a:extLst>
            <a:ext uri="{FF2B5EF4-FFF2-40B4-BE49-F238E27FC236}">
              <a16:creationId xmlns:a16="http://schemas.microsoft.com/office/drawing/2014/main" id="{104E5F42-3AB3-4487-975C-EF2ABB299E59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857" name="Text Box 3">
          <a:extLst>
            <a:ext uri="{FF2B5EF4-FFF2-40B4-BE49-F238E27FC236}">
              <a16:creationId xmlns:a16="http://schemas.microsoft.com/office/drawing/2014/main" id="{47BBE5FD-67A5-4147-AF39-451DFF99A25C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858" name="Text Box 3">
          <a:extLst>
            <a:ext uri="{FF2B5EF4-FFF2-40B4-BE49-F238E27FC236}">
              <a16:creationId xmlns:a16="http://schemas.microsoft.com/office/drawing/2014/main" id="{A8F742D3-FEDD-4267-9B63-BCE89120935D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859" name="Text Box 3">
          <a:extLst>
            <a:ext uri="{FF2B5EF4-FFF2-40B4-BE49-F238E27FC236}">
              <a16:creationId xmlns:a16="http://schemas.microsoft.com/office/drawing/2014/main" id="{592FA76B-DD93-435F-874D-FC2EC37D88CB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860" name="Text Box 3">
          <a:extLst>
            <a:ext uri="{FF2B5EF4-FFF2-40B4-BE49-F238E27FC236}">
              <a16:creationId xmlns:a16="http://schemas.microsoft.com/office/drawing/2014/main" id="{25675D2D-69D1-4850-BC56-E39B4F8BF43F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861" name="Text Box 3">
          <a:extLst>
            <a:ext uri="{FF2B5EF4-FFF2-40B4-BE49-F238E27FC236}">
              <a16:creationId xmlns:a16="http://schemas.microsoft.com/office/drawing/2014/main" id="{3976C180-B4BE-4DF6-9A9C-663A9296119A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862" name="Text Box 3">
          <a:extLst>
            <a:ext uri="{FF2B5EF4-FFF2-40B4-BE49-F238E27FC236}">
              <a16:creationId xmlns:a16="http://schemas.microsoft.com/office/drawing/2014/main" id="{CEC56058-E27A-4190-9653-F3B39E00D55D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863" name="Text Box 3">
          <a:extLst>
            <a:ext uri="{FF2B5EF4-FFF2-40B4-BE49-F238E27FC236}">
              <a16:creationId xmlns:a16="http://schemas.microsoft.com/office/drawing/2014/main" id="{ABA11362-B3BD-4623-9327-411A5826B501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864" name="Text Box 3">
          <a:extLst>
            <a:ext uri="{FF2B5EF4-FFF2-40B4-BE49-F238E27FC236}">
              <a16:creationId xmlns:a16="http://schemas.microsoft.com/office/drawing/2014/main" id="{7C04FB7A-A67C-4EFA-9199-4F04BF36B5E1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865" name="Text Box 3">
          <a:extLst>
            <a:ext uri="{FF2B5EF4-FFF2-40B4-BE49-F238E27FC236}">
              <a16:creationId xmlns:a16="http://schemas.microsoft.com/office/drawing/2014/main" id="{36A75F68-4FFE-40B4-94B7-47DFE59A6C9B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866" name="Text Box 3">
          <a:extLst>
            <a:ext uri="{FF2B5EF4-FFF2-40B4-BE49-F238E27FC236}">
              <a16:creationId xmlns:a16="http://schemas.microsoft.com/office/drawing/2014/main" id="{72D4EC43-1345-4D72-AE2C-F205AF149B7E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867" name="Text Box 3">
          <a:extLst>
            <a:ext uri="{FF2B5EF4-FFF2-40B4-BE49-F238E27FC236}">
              <a16:creationId xmlns:a16="http://schemas.microsoft.com/office/drawing/2014/main" id="{5ED79BA9-55B1-4F27-BA63-578CA28E5F78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868" name="Text Box 3">
          <a:extLst>
            <a:ext uri="{FF2B5EF4-FFF2-40B4-BE49-F238E27FC236}">
              <a16:creationId xmlns:a16="http://schemas.microsoft.com/office/drawing/2014/main" id="{C4A442D6-C2F5-4867-B3EC-C8E1CF88C15F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869" name="Text Box 3">
          <a:extLst>
            <a:ext uri="{FF2B5EF4-FFF2-40B4-BE49-F238E27FC236}">
              <a16:creationId xmlns:a16="http://schemas.microsoft.com/office/drawing/2014/main" id="{59A4F69A-0B82-4E0F-966A-258989D1F99F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870" name="Text Box 3">
          <a:extLst>
            <a:ext uri="{FF2B5EF4-FFF2-40B4-BE49-F238E27FC236}">
              <a16:creationId xmlns:a16="http://schemas.microsoft.com/office/drawing/2014/main" id="{3CF0585D-197A-4407-B8E4-79FB5DBF18CC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871" name="Text Box 3">
          <a:extLst>
            <a:ext uri="{FF2B5EF4-FFF2-40B4-BE49-F238E27FC236}">
              <a16:creationId xmlns:a16="http://schemas.microsoft.com/office/drawing/2014/main" id="{DC9A2BD6-A665-4A14-912D-0B4FCCEEB0F2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872" name="Text Box 3">
          <a:extLst>
            <a:ext uri="{FF2B5EF4-FFF2-40B4-BE49-F238E27FC236}">
              <a16:creationId xmlns:a16="http://schemas.microsoft.com/office/drawing/2014/main" id="{B9346330-3F1E-44E8-8F5D-6F5C8C112A68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873" name="Text Box 3">
          <a:extLst>
            <a:ext uri="{FF2B5EF4-FFF2-40B4-BE49-F238E27FC236}">
              <a16:creationId xmlns:a16="http://schemas.microsoft.com/office/drawing/2014/main" id="{8998E78B-1936-4293-B83D-4C85CF56BA11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874" name="Text Box 3">
          <a:extLst>
            <a:ext uri="{FF2B5EF4-FFF2-40B4-BE49-F238E27FC236}">
              <a16:creationId xmlns:a16="http://schemas.microsoft.com/office/drawing/2014/main" id="{6F551081-1DC3-4474-BFFB-58806D0743C1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875" name="Text Box 3">
          <a:extLst>
            <a:ext uri="{FF2B5EF4-FFF2-40B4-BE49-F238E27FC236}">
              <a16:creationId xmlns:a16="http://schemas.microsoft.com/office/drawing/2014/main" id="{24AE6884-342D-4757-815A-9250A75DC27B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876" name="Text Box 3">
          <a:extLst>
            <a:ext uri="{FF2B5EF4-FFF2-40B4-BE49-F238E27FC236}">
              <a16:creationId xmlns:a16="http://schemas.microsoft.com/office/drawing/2014/main" id="{CB77C9D8-2E4E-45D0-9B2C-F90474948B95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877" name="Text Box 3">
          <a:extLst>
            <a:ext uri="{FF2B5EF4-FFF2-40B4-BE49-F238E27FC236}">
              <a16:creationId xmlns:a16="http://schemas.microsoft.com/office/drawing/2014/main" id="{EB43966D-138D-4148-B1EF-2B08A3C60E34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878" name="Text Box 3">
          <a:extLst>
            <a:ext uri="{FF2B5EF4-FFF2-40B4-BE49-F238E27FC236}">
              <a16:creationId xmlns:a16="http://schemas.microsoft.com/office/drawing/2014/main" id="{63C9EFB6-BE71-4259-BDA4-969672A632E6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879" name="Text Box 3">
          <a:extLst>
            <a:ext uri="{FF2B5EF4-FFF2-40B4-BE49-F238E27FC236}">
              <a16:creationId xmlns:a16="http://schemas.microsoft.com/office/drawing/2014/main" id="{40F34D8E-B516-4280-A25D-C2346C3FA53A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880" name="Text Box 3">
          <a:extLst>
            <a:ext uri="{FF2B5EF4-FFF2-40B4-BE49-F238E27FC236}">
              <a16:creationId xmlns:a16="http://schemas.microsoft.com/office/drawing/2014/main" id="{C1C24A47-27E3-4C31-AB3E-8577DD8A845C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881" name="Text Box 3">
          <a:extLst>
            <a:ext uri="{FF2B5EF4-FFF2-40B4-BE49-F238E27FC236}">
              <a16:creationId xmlns:a16="http://schemas.microsoft.com/office/drawing/2014/main" id="{8A3E08F7-3462-40E2-8A91-9557C2451ED8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882" name="Text Box 3">
          <a:extLst>
            <a:ext uri="{FF2B5EF4-FFF2-40B4-BE49-F238E27FC236}">
              <a16:creationId xmlns:a16="http://schemas.microsoft.com/office/drawing/2014/main" id="{06793234-FC80-4C66-88C9-D51792DD1DD3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883" name="Text Box 3">
          <a:extLst>
            <a:ext uri="{FF2B5EF4-FFF2-40B4-BE49-F238E27FC236}">
              <a16:creationId xmlns:a16="http://schemas.microsoft.com/office/drawing/2014/main" id="{B8E5BD14-ED47-46DE-939A-B9193CCD768A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884" name="Text Box 3">
          <a:extLst>
            <a:ext uri="{FF2B5EF4-FFF2-40B4-BE49-F238E27FC236}">
              <a16:creationId xmlns:a16="http://schemas.microsoft.com/office/drawing/2014/main" id="{E379A0B9-5274-4D09-B003-EDCD6C1445B3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885" name="Text Box 3">
          <a:extLst>
            <a:ext uri="{FF2B5EF4-FFF2-40B4-BE49-F238E27FC236}">
              <a16:creationId xmlns:a16="http://schemas.microsoft.com/office/drawing/2014/main" id="{60B27A2A-F118-4C20-A696-F5571FECD1BF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886" name="Text Box 3">
          <a:extLst>
            <a:ext uri="{FF2B5EF4-FFF2-40B4-BE49-F238E27FC236}">
              <a16:creationId xmlns:a16="http://schemas.microsoft.com/office/drawing/2014/main" id="{CA59850B-A2BC-41B7-AF72-EDACE50F8418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887" name="Text Box 3">
          <a:extLst>
            <a:ext uri="{FF2B5EF4-FFF2-40B4-BE49-F238E27FC236}">
              <a16:creationId xmlns:a16="http://schemas.microsoft.com/office/drawing/2014/main" id="{ECC0E381-BC2F-4ABE-A795-1AD8030BB206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888" name="Text Box 3">
          <a:extLst>
            <a:ext uri="{FF2B5EF4-FFF2-40B4-BE49-F238E27FC236}">
              <a16:creationId xmlns:a16="http://schemas.microsoft.com/office/drawing/2014/main" id="{13D135CB-E560-4B5E-871C-B6B64C7D7729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889" name="Text Box 3">
          <a:extLst>
            <a:ext uri="{FF2B5EF4-FFF2-40B4-BE49-F238E27FC236}">
              <a16:creationId xmlns:a16="http://schemas.microsoft.com/office/drawing/2014/main" id="{7858DD68-6942-4A74-870A-BEC5D3135F18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890" name="Text Box 3">
          <a:extLst>
            <a:ext uri="{FF2B5EF4-FFF2-40B4-BE49-F238E27FC236}">
              <a16:creationId xmlns:a16="http://schemas.microsoft.com/office/drawing/2014/main" id="{E9DAD734-6473-4723-B9D3-39FD5060672C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891" name="Text Box 3">
          <a:extLst>
            <a:ext uri="{FF2B5EF4-FFF2-40B4-BE49-F238E27FC236}">
              <a16:creationId xmlns:a16="http://schemas.microsoft.com/office/drawing/2014/main" id="{19606E7C-9B2D-4320-B6D1-1C762380E63E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892" name="Text Box 3">
          <a:extLst>
            <a:ext uri="{FF2B5EF4-FFF2-40B4-BE49-F238E27FC236}">
              <a16:creationId xmlns:a16="http://schemas.microsoft.com/office/drawing/2014/main" id="{13CC81DC-C7AD-431B-9804-9529F89CBBAA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893" name="Text Box 3">
          <a:extLst>
            <a:ext uri="{FF2B5EF4-FFF2-40B4-BE49-F238E27FC236}">
              <a16:creationId xmlns:a16="http://schemas.microsoft.com/office/drawing/2014/main" id="{48242F6B-4D9B-4C5E-BA7E-529C8E03B533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894" name="Text Box 3">
          <a:extLst>
            <a:ext uri="{FF2B5EF4-FFF2-40B4-BE49-F238E27FC236}">
              <a16:creationId xmlns:a16="http://schemas.microsoft.com/office/drawing/2014/main" id="{2A5BD0E9-F6AB-4B98-A176-1A789830D585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895" name="Text Box 3">
          <a:extLst>
            <a:ext uri="{FF2B5EF4-FFF2-40B4-BE49-F238E27FC236}">
              <a16:creationId xmlns:a16="http://schemas.microsoft.com/office/drawing/2014/main" id="{E2D8F977-97E4-43D8-8131-D10AE4845302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896" name="Text Box 3">
          <a:extLst>
            <a:ext uri="{FF2B5EF4-FFF2-40B4-BE49-F238E27FC236}">
              <a16:creationId xmlns:a16="http://schemas.microsoft.com/office/drawing/2014/main" id="{50C3038F-7A3E-4D93-A510-DB92DE0027B2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897" name="Text Box 3">
          <a:extLst>
            <a:ext uri="{FF2B5EF4-FFF2-40B4-BE49-F238E27FC236}">
              <a16:creationId xmlns:a16="http://schemas.microsoft.com/office/drawing/2014/main" id="{E51A761C-136D-41C3-8C01-0A88AEDE6CDD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898" name="Text Box 3">
          <a:extLst>
            <a:ext uri="{FF2B5EF4-FFF2-40B4-BE49-F238E27FC236}">
              <a16:creationId xmlns:a16="http://schemas.microsoft.com/office/drawing/2014/main" id="{D6D4515A-C8D9-4839-8EB9-8D4EE3CCA8F9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899" name="Text Box 3">
          <a:extLst>
            <a:ext uri="{FF2B5EF4-FFF2-40B4-BE49-F238E27FC236}">
              <a16:creationId xmlns:a16="http://schemas.microsoft.com/office/drawing/2014/main" id="{37675C21-E717-4E04-AA76-F59611AC3BF0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900" name="Text Box 3">
          <a:extLst>
            <a:ext uri="{FF2B5EF4-FFF2-40B4-BE49-F238E27FC236}">
              <a16:creationId xmlns:a16="http://schemas.microsoft.com/office/drawing/2014/main" id="{AEE68A15-6AFF-4C38-AC75-DAA351B4138C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901" name="Text Box 3">
          <a:extLst>
            <a:ext uri="{FF2B5EF4-FFF2-40B4-BE49-F238E27FC236}">
              <a16:creationId xmlns:a16="http://schemas.microsoft.com/office/drawing/2014/main" id="{0FBF4607-19EC-4D4A-9CA8-00CD6B24A0E3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902" name="Text Box 3">
          <a:extLst>
            <a:ext uri="{FF2B5EF4-FFF2-40B4-BE49-F238E27FC236}">
              <a16:creationId xmlns:a16="http://schemas.microsoft.com/office/drawing/2014/main" id="{F597A451-84D6-4D97-B18B-E424B377A2F0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903" name="Text Box 3">
          <a:extLst>
            <a:ext uri="{FF2B5EF4-FFF2-40B4-BE49-F238E27FC236}">
              <a16:creationId xmlns:a16="http://schemas.microsoft.com/office/drawing/2014/main" id="{0F66FB52-5D80-4B00-B877-EA5E847FF139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904" name="Text Box 3">
          <a:extLst>
            <a:ext uri="{FF2B5EF4-FFF2-40B4-BE49-F238E27FC236}">
              <a16:creationId xmlns:a16="http://schemas.microsoft.com/office/drawing/2014/main" id="{9848C8D7-8BE9-44D7-AADF-BCCE49307C98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905" name="Text Box 3">
          <a:extLst>
            <a:ext uri="{FF2B5EF4-FFF2-40B4-BE49-F238E27FC236}">
              <a16:creationId xmlns:a16="http://schemas.microsoft.com/office/drawing/2014/main" id="{AE4F495E-6D3B-48E5-AD68-54463F299295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906" name="Text Box 3">
          <a:extLst>
            <a:ext uri="{FF2B5EF4-FFF2-40B4-BE49-F238E27FC236}">
              <a16:creationId xmlns:a16="http://schemas.microsoft.com/office/drawing/2014/main" id="{4277BC8D-DD0D-4DEC-90DE-6A9BFEDCB8F6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907" name="Text Box 3">
          <a:extLst>
            <a:ext uri="{FF2B5EF4-FFF2-40B4-BE49-F238E27FC236}">
              <a16:creationId xmlns:a16="http://schemas.microsoft.com/office/drawing/2014/main" id="{FB504F70-EC3B-46A1-80C1-28EBAF06ED04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908" name="Text Box 3">
          <a:extLst>
            <a:ext uri="{FF2B5EF4-FFF2-40B4-BE49-F238E27FC236}">
              <a16:creationId xmlns:a16="http://schemas.microsoft.com/office/drawing/2014/main" id="{E9BF1AF5-B6D5-407C-8087-4FAE9C834B91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909" name="Text Box 3">
          <a:extLst>
            <a:ext uri="{FF2B5EF4-FFF2-40B4-BE49-F238E27FC236}">
              <a16:creationId xmlns:a16="http://schemas.microsoft.com/office/drawing/2014/main" id="{71B66BE7-5C4C-4B1E-9ACC-D1270D297F80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910" name="Text Box 3">
          <a:extLst>
            <a:ext uri="{FF2B5EF4-FFF2-40B4-BE49-F238E27FC236}">
              <a16:creationId xmlns:a16="http://schemas.microsoft.com/office/drawing/2014/main" id="{70BD1A96-86BD-45E8-9B01-B4E333271121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911" name="Text Box 3">
          <a:extLst>
            <a:ext uri="{FF2B5EF4-FFF2-40B4-BE49-F238E27FC236}">
              <a16:creationId xmlns:a16="http://schemas.microsoft.com/office/drawing/2014/main" id="{05320754-A660-49F2-BDC3-A618DAA4EE83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912" name="Text Box 3">
          <a:extLst>
            <a:ext uri="{FF2B5EF4-FFF2-40B4-BE49-F238E27FC236}">
              <a16:creationId xmlns:a16="http://schemas.microsoft.com/office/drawing/2014/main" id="{F203BE9F-38E2-41BD-B1B0-C702B27F771F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913" name="Text Box 3">
          <a:extLst>
            <a:ext uri="{FF2B5EF4-FFF2-40B4-BE49-F238E27FC236}">
              <a16:creationId xmlns:a16="http://schemas.microsoft.com/office/drawing/2014/main" id="{36792844-9F33-438B-AEB7-207FAFE95415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914" name="Text Box 3">
          <a:extLst>
            <a:ext uri="{FF2B5EF4-FFF2-40B4-BE49-F238E27FC236}">
              <a16:creationId xmlns:a16="http://schemas.microsoft.com/office/drawing/2014/main" id="{2A67F448-FF66-4093-847A-5B801A28D186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915" name="Text Box 3">
          <a:extLst>
            <a:ext uri="{FF2B5EF4-FFF2-40B4-BE49-F238E27FC236}">
              <a16:creationId xmlns:a16="http://schemas.microsoft.com/office/drawing/2014/main" id="{B974842D-2945-4453-B950-2DB2015A73CD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916" name="Text Box 3">
          <a:extLst>
            <a:ext uri="{FF2B5EF4-FFF2-40B4-BE49-F238E27FC236}">
              <a16:creationId xmlns:a16="http://schemas.microsoft.com/office/drawing/2014/main" id="{8F7D877B-D77B-4E7A-85A9-FC6B5D426D66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917" name="Text Box 3">
          <a:extLst>
            <a:ext uri="{FF2B5EF4-FFF2-40B4-BE49-F238E27FC236}">
              <a16:creationId xmlns:a16="http://schemas.microsoft.com/office/drawing/2014/main" id="{66A450F6-88A5-475F-AA4F-5309C712EDA6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918" name="Text Box 3">
          <a:extLst>
            <a:ext uri="{FF2B5EF4-FFF2-40B4-BE49-F238E27FC236}">
              <a16:creationId xmlns:a16="http://schemas.microsoft.com/office/drawing/2014/main" id="{2E53F716-25C2-4F9C-BD14-C6D07E3191FE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919" name="Text Box 3">
          <a:extLst>
            <a:ext uri="{FF2B5EF4-FFF2-40B4-BE49-F238E27FC236}">
              <a16:creationId xmlns:a16="http://schemas.microsoft.com/office/drawing/2014/main" id="{856C7C79-169A-4972-B29B-8DDA51A0DD83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920" name="Text Box 3">
          <a:extLst>
            <a:ext uri="{FF2B5EF4-FFF2-40B4-BE49-F238E27FC236}">
              <a16:creationId xmlns:a16="http://schemas.microsoft.com/office/drawing/2014/main" id="{4346E147-88F4-4C8C-876A-1EC85894A77C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921" name="Text Box 3">
          <a:extLst>
            <a:ext uri="{FF2B5EF4-FFF2-40B4-BE49-F238E27FC236}">
              <a16:creationId xmlns:a16="http://schemas.microsoft.com/office/drawing/2014/main" id="{FC4A8E4E-EB8A-4366-A05D-9ACA210D87F8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922" name="Text Box 3">
          <a:extLst>
            <a:ext uri="{FF2B5EF4-FFF2-40B4-BE49-F238E27FC236}">
              <a16:creationId xmlns:a16="http://schemas.microsoft.com/office/drawing/2014/main" id="{F03054F7-1AE9-4228-AF85-D3F15CBA8D16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923" name="Text Box 3">
          <a:extLst>
            <a:ext uri="{FF2B5EF4-FFF2-40B4-BE49-F238E27FC236}">
              <a16:creationId xmlns:a16="http://schemas.microsoft.com/office/drawing/2014/main" id="{65AC0A09-8599-4404-95AF-719BEAACA10D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924" name="Text Box 3">
          <a:extLst>
            <a:ext uri="{FF2B5EF4-FFF2-40B4-BE49-F238E27FC236}">
              <a16:creationId xmlns:a16="http://schemas.microsoft.com/office/drawing/2014/main" id="{DB5C14C6-D32C-48B4-A0E5-CEE67F9986A2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925" name="Text Box 3">
          <a:extLst>
            <a:ext uri="{FF2B5EF4-FFF2-40B4-BE49-F238E27FC236}">
              <a16:creationId xmlns:a16="http://schemas.microsoft.com/office/drawing/2014/main" id="{EBFA9869-8BAD-4C8E-A6D8-3D2452D5608A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926" name="Text Box 3">
          <a:extLst>
            <a:ext uri="{FF2B5EF4-FFF2-40B4-BE49-F238E27FC236}">
              <a16:creationId xmlns:a16="http://schemas.microsoft.com/office/drawing/2014/main" id="{33A1FD79-26F6-419D-88DF-E91E5F8BD046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927" name="Text Box 3">
          <a:extLst>
            <a:ext uri="{FF2B5EF4-FFF2-40B4-BE49-F238E27FC236}">
              <a16:creationId xmlns:a16="http://schemas.microsoft.com/office/drawing/2014/main" id="{0396585C-3555-4682-BBF3-0DF88339259D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928" name="Text Box 3">
          <a:extLst>
            <a:ext uri="{FF2B5EF4-FFF2-40B4-BE49-F238E27FC236}">
              <a16:creationId xmlns:a16="http://schemas.microsoft.com/office/drawing/2014/main" id="{895BB6E4-6E6E-4FF6-87EE-66BFB3B4E807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929" name="Text Box 3">
          <a:extLst>
            <a:ext uri="{FF2B5EF4-FFF2-40B4-BE49-F238E27FC236}">
              <a16:creationId xmlns:a16="http://schemas.microsoft.com/office/drawing/2014/main" id="{7D56B93B-EC7B-49ED-8A37-60E747C3DF85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930" name="Text Box 3">
          <a:extLst>
            <a:ext uri="{FF2B5EF4-FFF2-40B4-BE49-F238E27FC236}">
              <a16:creationId xmlns:a16="http://schemas.microsoft.com/office/drawing/2014/main" id="{D0382C0B-483E-42A5-ABA8-9DE497168E6C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931" name="Text Box 3">
          <a:extLst>
            <a:ext uri="{FF2B5EF4-FFF2-40B4-BE49-F238E27FC236}">
              <a16:creationId xmlns:a16="http://schemas.microsoft.com/office/drawing/2014/main" id="{2251336A-CA52-401C-91D1-CF1145BCA8CA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932" name="Text Box 3">
          <a:extLst>
            <a:ext uri="{FF2B5EF4-FFF2-40B4-BE49-F238E27FC236}">
              <a16:creationId xmlns:a16="http://schemas.microsoft.com/office/drawing/2014/main" id="{6A0E88F4-899C-4C58-A3FE-E6601C253763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933" name="Text Box 3">
          <a:extLst>
            <a:ext uri="{FF2B5EF4-FFF2-40B4-BE49-F238E27FC236}">
              <a16:creationId xmlns:a16="http://schemas.microsoft.com/office/drawing/2014/main" id="{D41063CD-EF6F-47C8-A04C-006E277ACA83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934" name="Text Box 3">
          <a:extLst>
            <a:ext uri="{FF2B5EF4-FFF2-40B4-BE49-F238E27FC236}">
              <a16:creationId xmlns:a16="http://schemas.microsoft.com/office/drawing/2014/main" id="{0BE5BAE5-6DD8-48C0-B700-D267E4300068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935" name="Text Box 3">
          <a:extLst>
            <a:ext uri="{FF2B5EF4-FFF2-40B4-BE49-F238E27FC236}">
              <a16:creationId xmlns:a16="http://schemas.microsoft.com/office/drawing/2014/main" id="{2047C970-89CF-4141-A149-BBD7CB2AC954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936" name="Text Box 3">
          <a:extLst>
            <a:ext uri="{FF2B5EF4-FFF2-40B4-BE49-F238E27FC236}">
              <a16:creationId xmlns:a16="http://schemas.microsoft.com/office/drawing/2014/main" id="{343D7C17-58B8-4E63-B164-6F80A1F2D414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937" name="Text Box 3">
          <a:extLst>
            <a:ext uri="{FF2B5EF4-FFF2-40B4-BE49-F238E27FC236}">
              <a16:creationId xmlns:a16="http://schemas.microsoft.com/office/drawing/2014/main" id="{D736E8BD-DA3F-4648-A4A3-B09F3D779383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938" name="Text Box 3">
          <a:extLst>
            <a:ext uri="{FF2B5EF4-FFF2-40B4-BE49-F238E27FC236}">
              <a16:creationId xmlns:a16="http://schemas.microsoft.com/office/drawing/2014/main" id="{5337544C-EEC9-41E0-AD09-491B540AEDAF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939" name="Text Box 3">
          <a:extLst>
            <a:ext uri="{FF2B5EF4-FFF2-40B4-BE49-F238E27FC236}">
              <a16:creationId xmlns:a16="http://schemas.microsoft.com/office/drawing/2014/main" id="{02ADE43D-0661-462F-9541-65AE38B68E48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940" name="Text Box 3">
          <a:extLst>
            <a:ext uri="{FF2B5EF4-FFF2-40B4-BE49-F238E27FC236}">
              <a16:creationId xmlns:a16="http://schemas.microsoft.com/office/drawing/2014/main" id="{424183E3-4D94-4062-9EC8-55C350EC21F8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941" name="Text Box 3">
          <a:extLst>
            <a:ext uri="{FF2B5EF4-FFF2-40B4-BE49-F238E27FC236}">
              <a16:creationId xmlns:a16="http://schemas.microsoft.com/office/drawing/2014/main" id="{5839EE5A-C329-4C85-BE70-137AE5869772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942" name="Text Box 3">
          <a:extLst>
            <a:ext uri="{FF2B5EF4-FFF2-40B4-BE49-F238E27FC236}">
              <a16:creationId xmlns:a16="http://schemas.microsoft.com/office/drawing/2014/main" id="{2E290C64-F24B-4A5B-85E3-1BA3A445605A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943" name="Text Box 3">
          <a:extLst>
            <a:ext uri="{FF2B5EF4-FFF2-40B4-BE49-F238E27FC236}">
              <a16:creationId xmlns:a16="http://schemas.microsoft.com/office/drawing/2014/main" id="{FF5F65FB-36B9-4C83-87F7-31B620059B80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944" name="Text Box 3">
          <a:extLst>
            <a:ext uri="{FF2B5EF4-FFF2-40B4-BE49-F238E27FC236}">
              <a16:creationId xmlns:a16="http://schemas.microsoft.com/office/drawing/2014/main" id="{DC56D81F-A9A0-4B50-8706-98933AD37AA0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945" name="Text Box 3">
          <a:extLst>
            <a:ext uri="{FF2B5EF4-FFF2-40B4-BE49-F238E27FC236}">
              <a16:creationId xmlns:a16="http://schemas.microsoft.com/office/drawing/2014/main" id="{51BCCD48-5751-461D-A5C3-DBC5633802B2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946" name="Text Box 3">
          <a:extLst>
            <a:ext uri="{FF2B5EF4-FFF2-40B4-BE49-F238E27FC236}">
              <a16:creationId xmlns:a16="http://schemas.microsoft.com/office/drawing/2014/main" id="{CE05791F-B946-4882-B9AF-DF2BCA651729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947" name="Text Box 3">
          <a:extLst>
            <a:ext uri="{FF2B5EF4-FFF2-40B4-BE49-F238E27FC236}">
              <a16:creationId xmlns:a16="http://schemas.microsoft.com/office/drawing/2014/main" id="{B8B4FFD7-4F80-4FC6-9E6F-28A172DE5CAF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948" name="Text Box 3">
          <a:extLst>
            <a:ext uri="{FF2B5EF4-FFF2-40B4-BE49-F238E27FC236}">
              <a16:creationId xmlns:a16="http://schemas.microsoft.com/office/drawing/2014/main" id="{D6D8C1B8-B5C7-4A56-8BB3-1A9ABE809E07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949" name="Text Box 3">
          <a:extLst>
            <a:ext uri="{FF2B5EF4-FFF2-40B4-BE49-F238E27FC236}">
              <a16:creationId xmlns:a16="http://schemas.microsoft.com/office/drawing/2014/main" id="{88857B21-E8A9-4E93-B0F3-FCCF9EF26988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950" name="Text Box 3">
          <a:extLst>
            <a:ext uri="{FF2B5EF4-FFF2-40B4-BE49-F238E27FC236}">
              <a16:creationId xmlns:a16="http://schemas.microsoft.com/office/drawing/2014/main" id="{8A14172C-F936-4BAC-8E90-76C5E22EAB4B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951" name="Text Box 3">
          <a:extLst>
            <a:ext uri="{FF2B5EF4-FFF2-40B4-BE49-F238E27FC236}">
              <a16:creationId xmlns:a16="http://schemas.microsoft.com/office/drawing/2014/main" id="{2F40250D-D225-4B7C-AFBE-5AD281285DCE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952" name="Text Box 3">
          <a:extLst>
            <a:ext uri="{FF2B5EF4-FFF2-40B4-BE49-F238E27FC236}">
              <a16:creationId xmlns:a16="http://schemas.microsoft.com/office/drawing/2014/main" id="{6E88DE3E-CCBE-4343-A0CE-7729BF2EDD38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953" name="Text Box 3">
          <a:extLst>
            <a:ext uri="{FF2B5EF4-FFF2-40B4-BE49-F238E27FC236}">
              <a16:creationId xmlns:a16="http://schemas.microsoft.com/office/drawing/2014/main" id="{B2DE8FF2-9F5A-458B-83F5-CE9D5F2E09EE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954" name="Text Box 3">
          <a:extLst>
            <a:ext uri="{FF2B5EF4-FFF2-40B4-BE49-F238E27FC236}">
              <a16:creationId xmlns:a16="http://schemas.microsoft.com/office/drawing/2014/main" id="{8390CF28-E8C0-4870-91DE-C29DB43FC393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955" name="Text Box 3">
          <a:extLst>
            <a:ext uri="{FF2B5EF4-FFF2-40B4-BE49-F238E27FC236}">
              <a16:creationId xmlns:a16="http://schemas.microsoft.com/office/drawing/2014/main" id="{09CAC23B-C528-41CA-BE17-9A2B3049299B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956" name="Text Box 3">
          <a:extLst>
            <a:ext uri="{FF2B5EF4-FFF2-40B4-BE49-F238E27FC236}">
              <a16:creationId xmlns:a16="http://schemas.microsoft.com/office/drawing/2014/main" id="{E0806785-7852-4BE9-8BCC-8021FA48ADFE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957" name="Text Box 3">
          <a:extLst>
            <a:ext uri="{FF2B5EF4-FFF2-40B4-BE49-F238E27FC236}">
              <a16:creationId xmlns:a16="http://schemas.microsoft.com/office/drawing/2014/main" id="{41BBDE7E-69FB-4E53-ADD1-D90AC1DCE3BE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958" name="Text Box 3">
          <a:extLst>
            <a:ext uri="{FF2B5EF4-FFF2-40B4-BE49-F238E27FC236}">
              <a16:creationId xmlns:a16="http://schemas.microsoft.com/office/drawing/2014/main" id="{FC1E7769-6BBB-458A-871B-19788E1EBF6C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959" name="Text Box 3">
          <a:extLst>
            <a:ext uri="{FF2B5EF4-FFF2-40B4-BE49-F238E27FC236}">
              <a16:creationId xmlns:a16="http://schemas.microsoft.com/office/drawing/2014/main" id="{543ED168-C582-47B0-97F3-740CC574C909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960" name="Text Box 3">
          <a:extLst>
            <a:ext uri="{FF2B5EF4-FFF2-40B4-BE49-F238E27FC236}">
              <a16:creationId xmlns:a16="http://schemas.microsoft.com/office/drawing/2014/main" id="{83CED0EA-72A6-4FB5-90CD-6A9C7FE749A8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961" name="Text Box 3">
          <a:extLst>
            <a:ext uri="{FF2B5EF4-FFF2-40B4-BE49-F238E27FC236}">
              <a16:creationId xmlns:a16="http://schemas.microsoft.com/office/drawing/2014/main" id="{114C28BB-09EC-4F06-AF48-27B71D717C6B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962" name="Text Box 3">
          <a:extLst>
            <a:ext uri="{FF2B5EF4-FFF2-40B4-BE49-F238E27FC236}">
              <a16:creationId xmlns:a16="http://schemas.microsoft.com/office/drawing/2014/main" id="{DAB55F8B-D427-4BE4-B161-F2D470E40790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963" name="Text Box 3">
          <a:extLst>
            <a:ext uri="{FF2B5EF4-FFF2-40B4-BE49-F238E27FC236}">
              <a16:creationId xmlns:a16="http://schemas.microsoft.com/office/drawing/2014/main" id="{4F57A324-F9C5-45B3-BFE9-951903476CCF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964" name="Text Box 3">
          <a:extLst>
            <a:ext uri="{FF2B5EF4-FFF2-40B4-BE49-F238E27FC236}">
              <a16:creationId xmlns:a16="http://schemas.microsoft.com/office/drawing/2014/main" id="{ABF21459-4A1D-4D5A-A490-2271B7EC6CC1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965" name="Text Box 3">
          <a:extLst>
            <a:ext uri="{FF2B5EF4-FFF2-40B4-BE49-F238E27FC236}">
              <a16:creationId xmlns:a16="http://schemas.microsoft.com/office/drawing/2014/main" id="{BE423DDF-33AE-4B59-B66F-8F5AA81A3DEA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966" name="Text Box 3">
          <a:extLst>
            <a:ext uri="{FF2B5EF4-FFF2-40B4-BE49-F238E27FC236}">
              <a16:creationId xmlns:a16="http://schemas.microsoft.com/office/drawing/2014/main" id="{9A20445E-8A39-4E4A-B5E4-48C186252023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967" name="Text Box 3">
          <a:extLst>
            <a:ext uri="{FF2B5EF4-FFF2-40B4-BE49-F238E27FC236}">
              <a16:creationId xmlns:a16="http://schemas.microsoft.com/office/drawing/2014/main" id="{1DFFCE2A-605A-4C47-8EBA-9ADCB0025A42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968" name="Text Box 3">
          <a:extLst>
            <a:ext uri="{FF2B5EF4-FFF2-40B4-BE49-F238E27FC236}">
              <a16:creationId xmlns:a16="http://schemas.microsoft.com/office/drawing/2014/main" id="{58A6D320-C8FD-4AFD-9730-AEC7549E126F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969" name="Text Box 3">
          <a:extLst>
            <a:ext uri="{FF2B5EF4-FFF2-40B4-BE49-F238E27FC236}">
              <a16:creationId xmlns:a16="http://schemas.microsoft.com/office/drawing/2014/main" id="{27215351-C317-4C09-AE9B-4FD648962139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970" name="Text Box 3">
          <a:extLst>
            <a:ext uri="{FF2B5EF4-FFF2-40B4-BE49-F238E27FC236}">
              <a16:creationId xmlns:a16="http://schemas.microsoft.com/office/drawing/2014/main" id="{91E18176-065C-45B3-BE09-A639EF8E1D67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971" name="Text Box 3">
          <a:extLst>
            <a:ext uri="{FF2B5EF4-FFF2-40B4-BE49-F238E27FC236}">
              <a16:creationId xmlns:a16="http://schemas.microsoft.com/office/drawing/2014/main" id="{3BB839EE-CF9C-4125-85B4-E964BB9B5E62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972" name="Text Box 3">
          <a:extLst>
            <a:ext uri="{FF2B5EF4-FFF2-40B4-BE49-F238E27FC236}">
              <a16:creationId xmlns:a16="http://schemas.microsoft.com/office/drawing/2014/main" id="{85AF9A75-A701-4A9B-98E6-A43292EE7B8A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973" name="Text Box 3">
          <a:extLst>
            <a:ext uri="{FF2B5EF4-FFF2-40B4-BE49-F238E27FC236}">
              <a16:creationId xmlns:a16="http://schemas.microsoft.com/office/drawing/2014/main" id="{AABE1CA3-4287-42AC-A964-BD0D7C543C43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974" name="Text Box 3">
          <a:extLst>
            <a:ext uri="{FF2B5EF4-FFF2-40B4-BE49-F238E27FC236}">
              <a16:creationId xmlns:a16="http://schemas.microsoft.com/office/drawing/2014/main" id="{8496DAFD-B308-4AB6-A171-65AD2268585C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975" name="Text Box 3">
          <a:extLst>
            <a:ext uri="{FF2B5EF4-FFF2-40B4-BE49-F238E27FC236}">
              <a16:creationId xmlns:a16="http://schemas.microsoft.com/office/drawing/2014/main" id="{96CE88C6-2438-4C28-9EAF-78B9FC9F00B2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976" name="Text Box 3">
          <a:extLst>
            <a:ext uri="{FF2B5EF4-FFF2-40B4-BE49-F238E27FC236}">
              <a16:creationId xmlns:a16="http://schemas.microsoft.com/office/drawing/2014/main" id="{1F5C2C7F-CCBD-4073-BCB5-187E4CB7CAF0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977" name="Text Box 3">
          <a:extLst>
            <a:ext uri="{FF2B5EF4-FFF2-40B4-BE49-F238E27FC236}">
              <a16:creationId xmlns:a16="http://schemas.microsoft.com/office/drawing/2014/main" id="{A7DB502D-B6EC-45AF-BFD1-2D952DFA9C5C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978" name="Text Box 3">
          <a:extLst>
            <a:ext uri="{FF2B5EF4-FFF2-40B4-BE49-F238E27FC236}">
              <a16:creationId xmlns:a16="http://schemas.microsoft.com/office/drawing/2014/main" id="{A0BF48B9-5FD5-4D00-A038-AC4C26C77D62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979" name="Text Box 3">
          <a:extLst>
            <a:ext uri="{FF2B5EF4-FFF2-40B4-BE49-F238E27FC236}">
              <a16:creationId xmlns:a16="http://schemas.microsoft.com/office/drawing/2014/main" id="{8F5F7D56-C2CE-42BF-A46B-523143898138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980" name="Text Box 3">
          <a:extLst>
            <a:ext uri="{FF2B5EF4-FFF2-40B4-BE49-F238E27FC236}">
              <a16:creationId xmlns:a16="http://schemas.microsoft.com/office/drawing/2014/main" id="{9846304B-63EC-4066-BA9D-DD9A57412061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981" name="Text Box 3">
          <a:extLst>
            <a:ext uri="{FF2B5EF4-FFF2-40B4-BE49-F238E27FC236}">
              <a16:creationId xmlns:a16="http://schemas.microsoft.com/office/drawing/2014/main" id="{52A3F401-B75E-46E4-9E21-67B16AFF49E0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982" name="Text Box 3">
          <a:extLst>
            <a:ext uri="{FF2B5EF4-FFF2-40B4-BE49-F238E27FC236}">
              <a16:creationId xmlns:a16="http://schemas.microsoft.com/office/drawing/2014/main" id="{1D131D57-B427-4B72-9B5B-18F9689F3C26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983" name="Text Box 3">
          <a:extLst>
            <a:ext uri="{FF2B5EF4-FFF2-40B4-BE49-F238E27FC236}">
              <a16:creationId xmlns:a16="http://schemas.microsoft.com/office/drawing/2014/main" id="{5F567371-4DE6-4F1B-854E-23A02761D1AB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984" name="Text Box 3">
          <a:extLst>
            <a:ext uri="{FF2B5EF4-FFF2-40B4-BE49-F238E27FC236}">
              <a16:creationId xmlns:a16="http://schemas.microsoft.com/office/drawing/2014/main" id="{543E30D4-5023-43CA-8FAF-1224736BB0E7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985" name="Text Box 3">
          <a:extLst>
            <a:ext uri="{FF2B5EF4-FFF2-40B4-BE49-F238E27FC236}">
              <a16:creationId xmlns:a16="http://schemas.microsoft.com/office/drawing/2014/main" id="{5B39FE2A-532F-427D-8408-248FC7C7B559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986" name="Text Box 3">
          <a:extLst>
            <a:ext uri="{FF2B5EF4-FFF2-40B4-BE49-F238E27FC236}">
              <a16:creationId xmlns:a16="http://schemas.microsoft.com/office/drawing/2014/main" id="{F791FBF5-B5C6-4438-ABAF-1812BAB070D4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987" name="Text Box 3">
          <a:extLst>
            <a:ext uri="{FF2B5EF4-FFF2-40B4-BE49-F238E27FC236}">
              <a16:creationId xmlns:a16="http://schemas.microsoft.com/office/drawing/2014/main" id="{1CE87A66-CEAE-4AE4-9A8D-B874C3A11860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988" name="Text Box 3">
          <a:extLst>
            <a:ext uri="{FF2B5EF4-FFF2-40B4-BE49-F238E27FC236}">
              <a16:creationId xmlns:a16="http://schemas.microsoft.com/office/drawing/2014/main" id="{225C497D-922F-4F9A-A002-221D7CA0C9F9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989" name="Text Box 3">
          <a:extLst>
            <a:ext uri="{FF2B5EF4-FFF2-40B4-BE49-F238E27FC236}">
              <a16:creationId xmlns:a16="http://schemas.microsoft.com/office/drawing/2014/main" id="{92760ADB-F65F-4A66-A915-BA9413CD0887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990" name="Text Box 3">
          <a:extLst>
            <a:ext uri="{FF2B5EF4-FFF2-40B4-BE49-F238E27FC236}">
              <a16:creationId xmlns:a16="http://schemas.microsoft.com/office/drawing/2014/main" id="{E9E7AE13-D96B-4AAD-B2BF-F4FA0BBFB9DE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991" name="Text Box 3">
          <a:extLst>
            <a:ext uri="{FF2B5EF4-FFF2-40B4-BE49-F238E27FC236}">
              <a16:creationId xmlns:a16="http://schemas.microsoft.com/office/drawing/2014/main" id="{D053B33A-BBEE-4DC1-954E-164F13A2D09C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992" name="Text Box 3">
          <a:extLst>
            <a:ext uri="{FF2B5EF4-FFF2-40B4-BE49-F238E27FC236}">
              <a16:creationId xmlns:a16="http://schemas.microsoft.com/office/drawing/2014/main" id="{19515006-AD3D-4378-AC49-C7028A4BFEC8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993" name="Text Box 3">
          <a:extLst>
            <a:ext uri="{FF2B5EF4-FFF2-40B4-BE49-F238E27FC236}">
              <a16:creationId xmlns:a16="http://schemas.microsoft.com/office/drawing/2014/main" id="{7DBFE4AB-253E-4ED5-A102-A59B0BB77F89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994" name="Text Box 3">
          <a:extLst>
            <a:ext uri="{FF2B5EF4-FFF2-40B4-BE49-F238E27FC236}">
              <a16:creationId xmlns:a16="http://schemas.microsoft.com/office/drawing/2014/main" id="{7782053C-0CBB-46A9-A0EA-3595E21058C2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995" name="Text Box 3">
          <a:extLst>
            <a:ext uri="{FF2B5EF4-FFF2-40B4-BE49-F238E27FC236}">
              <a16:creationId xmlns:a16="http://schemas.microsoft.com/office/drawing/2014/main" id="{095C1F56-2911-41A4-843B-C730ABAE50D8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996" name="Text Box 3">
          <a:extLst>
            <a:ext uri="{FF2B5EF4-FFF2-40B4-BE49-F238E27FC236}">
              <a16:creationId xmlns:a16="http://schemas.microsoft.com/office/drawing/2014/main" id="{7B3A5C81-03E9-44AC-A1C0-40A1CA494391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997" name="Text Box 3">
          <a:extLst>
            <a:ext uri="{FF2B5EF4-FFF2-40B4-BE49-F238E27FC236}">
              <a16:creationId xmlns:a16="http://schemas.microsoft.com/office/drawing/2014/main" id="{60BDF7A2-2301-4062-95AA-80F6EB3F28D5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998" name="Text Box 3">
          <a:extLst>
            <a:ext uri="{FF2B5EF4-FFF2-40B4-BE49-F238E27FC236}">
              <a16:creationId xmlns:a16="http://schemas.microsoft.com/office/drawing/2014/main" id="{A03E96E6-9DD0-4AD8-A3FA-E0A9F825C899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2999" name="Text Box 3">
          <a:extLst>
            <a:ext uri="{FF2B5EF4-FFF2-40B4-BE49-F238E27FC236}">
              <a16:creationId xmlns:a16="http://schemas.microsoft.com/office/drawing/2014/main" id="{BAC83F8D-4524-417E-9205-E8262FED9386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000" name="Text Box 3">
          <a:extLst>
            <a:ext uri="{FF2B5EF4-FFF2-40B4-BE49-F238E27FC236}">
              <a16:creationId xmlns:a16="http://schemas.microsoft.com/office/drawing/2014/main" id="{6063C1AD-F0E9-499B-A8EA-DCB5468AC7AF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001" name="Text Box 3">
          <a:extLst>
            <a:ext uri="{FF2B5EF4-FFF2-40B4-BE49-F238E27FC236}">
              <a16:creationId xmlns:a16="http://schemas.microsoft.com/office/drawing/2014/main" id="{10EE0928-819F-4E98-9CCF-AC05EBDF2DBF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002" name="Text Box 3">
          <a:extLst>
            <a:ext uri="{FF2B5EF4-FFF2-40B4-BE49-F238E27FC236}">
              <a16:creationId xmlns:a16="http://schemas.microsoft.com/office/drawing/2014/main" id="{C8B7E127-74DC-4D33-B608-DDAFA2BA651E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003" name="Text Box 3">
          <a:extLst>
            <a:ext uri="{FF2B5EF4-FFF2-40B4-BE49-F238E27FC236}">
              <a16:creationId xmlns:a16="http://schemas.microsoft.com/office/drawing/2014/main" id="{A7D1794E-C75D-4980-B10F-453F2E03E451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004" name="Text Box 3">
          <a:extLst>
            <a:ext uri="{FF2B5EF4-FFF2-40B4-BE49-F238E27FC236}">
              <a16:creationId xmlns:a16="http://schemas.microsoft.com/office/drawing/2014/main" id="{26004512-364C-4C8A-8E44-8E1D7209F94A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005" name="Text Box 3">
          <a:extLst>
            <a:ext uri="{FF2B5EF4-FFF2-40B4-BE49-F238E27FC236}">
              <a16:creationId xmlns:a16="http://schemas.microsoft.com/office/drawing/2014/main" id="{992D102A-F1B5-4300-AE3B-1B4D00C0B87C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006" name="Text Box 3">
          <a:extLst>
            <a:ext uri="{FF2B5EF4-FFF2-40B4-BE49-F238E27FC236}">
              <a16:creationId xmlns:a16="http://schemas.microsoft.com/office/drawing/2014/main" id="{DF1438A2-77DD-48ED-99F2-82B31FDED88D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007" name="Text Box 3">
          <a:extLst>
            <a:ext uri="{FF2B5EF4-FFF2-40B4-BE49-F238E27FC236}">
              <a16:creationId xmlns:a16="http://schemas.microsoft.com/office/drawing/2014/main" id="{1B531CB8-4D13-4296-A3E2-AE8588271B10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008" name="Text Box 3">
          <a:extLst>
            <a:ext uri="{FF2B5EF4-FFF2-40B4-BE49-F238E27FC236}">
              <a16:creationId xmlns:a16="http://schemas.microsoft.com/office/drawing/2014/main" id="{F98AE528-2AB7-4ED2-BDAD-920157968917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009" name="Text Box 3">
          <a:extLst>
            <a:ext uri="{FF2B5EF4-FFF2-40B4-BE49-F238E27FC236}">
              <a16:creationId xmlns:a16="http://schemas.microsoft.com/office/drawing/2014/main" id="{8D241A11-8951-4B7A-91D7-FDE20B112824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010" name="Text Box 3">
          <a:extLst>
            <a:ext uri="{FF2B5EF4-FFF2-40B4-BE49-F238E27FC236}">
              <a16:creationId xmlns:a16="http://schemas.microsoft.com/office/drawing/2014/main" id="{D72DF5DB-0A87-42AF-93CE-E97C180CD92F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011" name="Text Box 3">
          <a:extLst>
            <a:ext uri="{FF2B5EF4-FFF2-40B4-BE49-F238E27FC236}">
              <a16:creationId xmlns:a16="http://schemas.microsoft.com/office/drawing/2014/main" id="{F5654CFC-7055-4822-81BB-26766974BB22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012" name="Text Box 3">
          <a:extLst>
            <a:ext uri="{FF2B5EF4-FFF2-40B4-BE49-F238E27FC236}">
              <a16:creationId xmlns:a16="http://schemas.microsoft.com/office/drawing/2014/main" id="{03060121-4E66-4985-BF68-C3F519F8FD64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013" name="Text Box 3">
          <a:extLst>
            <a:ext uri="{FF2B5EF4-FFF2-40B4-BE49-F238E27FC236}">
              <a16:creationId xmlns:a16="http://schemas.microsoft.com/office/drawing/2014/main" id="{188ADC6A-E3DC-4DB0-9327-D14F0F689511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014" name="Text Box 3">
          <a:extLst>
            <a:ext uri="{FF2B5EF4-FFF2-40B4-BE49-F238E27FC236}">
              <a16:creationId xmlns:a16="http://schemas.microsoft.com/office/drawing/2014/main" id="{B15E91E8-E3F9-48C5-99F0-B71DFDE1C935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015" name="Text Box 3">
          <a:extLst>
            <a:ext uri="{FF2B5EF4-FFF2-40B4-BE49-F238E27FC236}">
              <a16:creationId xmlns:a16="http://schemas.microsoft.com/office/drawing/2014/main" id="{58B78A3C-B5B4-48EE-A6DF-09C8A9C81ADD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016" name="Text Box 3">
          <a:extLst>
            <a:ext uri="{FF2B5EF4-FFF2-40B4-BE49-F238E27FC236}">
              <a16:creationId xmlns:a16="http://schemas.microsoft.com/office/drawing/2014/main" id="{F04D44F3-2E82-4EF9-BD89-71EB2C566521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017" name="Text Box 3">
          <a:extLst>
            <a:ext uri="{FF2B5EF4-FFF2-40B4-BE49-F238E27FC236}">
              <a16:creationId xmlns:a16="http://schemas.microsoft.com/office/drawing/2014/main" id="{2C30A3DC-C375-4792-B83C-9AF1F8DD4DD8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018" name="Text Box 3">
          <a:extLst>
            <a:ext uri="{FF2B5EF4-FFF2-40B4-BE49-F238E27FC236}">
              <a16:creationId xmlns:a16="http://schemas.microsoft.com/office/drawing/2014/main" id="{4C06BD62-A5AC-4C31-BD70-10DD3BB9F343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019" name="Text Box 3">
          <a:extLst>
            <a:ext uri="{FF2B5EF4-FFF2-40B4-BE49-F238E27FC236}">
              <a16:creationId xmlns:a16="http://schemas.microsoft.com/office/drawing/2014/main" id="{55568209-1BF1-4EC8-AF25-7923155E5436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020" name="Text Box 3">
          <a:extLst>
            <a:ext uri="{FF2B5EF4-FFF2-40B4-BE49-F238E27FC236}">
              <a16:creationId xmlns:a16="http://schemas.microsoft.com/office/drawing/2014/main" id="{AB598C8F-9C8D-4FCA-BB05-688802D64E98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021" name="Text Box 3">
          <a:extLst>
            <a:ext uri="{FF2B5EF4-FFF2-40B4-BE49-F238E27FC236}">
              <a16:creationId xmlns:a16="http://schemas.microsoft.com/office/drawing/2014/main" id="{42CB958C-E253-4A50-92DB-DF56718C6295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022" name="Text Box 3">
          <a:extLst>
            <a:ext uri="{FF2B5EF4-FFF2-40B4-BE49-F238E27FC236}">
              <a16:creationId xmlns:a16="http://schemas.microsoft.com/office/drawing/2014/main" id="{D06D838D-09B0-472C-ACD0-1B56C83C66F8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023" name="Text Box 3">
          <a:extLst>
            <a:ext uri="{FF2B5EF4-FFF2-40B4-BE49-F238E27FC236}">
              <a16:creationId xmlns:a16="http://schemas.microsoft.com/office/drawing/2014/main" id="{ABBF96A0-782D-487D-AFE9-D821009EBC73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024" name="Text Box 3">
          <a:extLst>
            <a:ext uri="{FF2B5EF4-FFF2-40B4-BE49-F238E27FC236}">
              <a16:creationId xmlns:a16="http://schemas.microsoft.com/office/drawing/2014/main" id="{1C27A377-0B1D-4134-AB6B-F655D6A53113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025" name="Text Box 3">
          <a:extLst>
            <a:ext uri="{FF2B5EF4-FFF2-40B4-BE49-F238E27FC236}">
              <a16:creationId xmlns:a16="http://schemas.microsoft.com/office/drawing/2014/main" id="{AAC0B8E4-FCAE-4B9E-9F34-678944B9F16C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026" name="Text Box 3">
          <a:extLst>
            <a:ext uri="{FF2B5EF4-FFF2-40B4-BE49-F238E27FC236}">
              <a16:creationId xmlns:a16="http://schemas.microsoft.com/office/drawing/2014/main" id="{F041A92A-A7FE-4084-BA97-E51BE3374D4C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027" name="Text Box 3">
          <a:extLst>
            <a:ext uri="{FF2B5EF4-FFF2-40B4-BE49-F238E27FC236}">
              <a16:creationId xmlns:a16="http://schemas.microsoft.com/office/drawing/2014/main" id="{178B268C-006D-4532-B633-E6B42F807AD5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028" name="Text Box 3">
          <a:extLst>
            <a:ext uri="{FF2B5EF4-FFF2-40B4-BE49-F238E27FC236}">
              <a16:creationId xmlns:a16="http://schemas.microsoft.com/office/drawing/2014/main" id="{1B6018E3-5E57-45BF-B7F9-C7691DD52170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029" name="Text Box 3">
          <a:extLst>
            <a:ext uri="{FF2B5EF4-FFF2-40B4-BE49-F238E27FC236}">
              <a16:creationId xmlns:a16="http://schemas.microsoft.com/office/drawing/2014/main" id="{B1CB63B8-6F25-494D-A966-08B3FAD1CADD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030" name="Text Box 3">
          <a:extLst>
            <a:ext uri="{FF2B5EF4-FFF2-40B4-BE49-F238E27FC236}">
              <a16:creationId xmlns:a16="http://schemas.microsoft.com/office/drawing/2014/main" id="{B5317E55-91F6-44F4-81B4-B46B93945F41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031" name="Text Box 3">
          <a:extLst>
            <a:ext uri="{FF2B5EF4-FFF2-40B4-BE49-F238E27FC236}">
              <a16:creationId xmlns:a16="http://schemas.microsoft.com/office/drawing/2014/main" id="{4BB16527-2A45-49E9-ABDB-3F9D3A8F6C27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032" name="Text Box 3">
          <a:extLst>
            <a:ext uri="{FF2B5EF4-FFF2-40B4-BE49-F238E27FC236}">
              <a16:creationId xmlns:a16="http://schemas.microsoft.com/office/drawing/2014/main" id="{19B39062-47B4-4FDD-8520-67AA52BE8F95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033" name="Text Box 3">
          <a:extLst>
            <a:ext uri="{FF2B5EF4-FFF2-40B4-BE49-F238E27FC236}">
              <a16:creationId xmlns:a16="http://schemas.microsoft.com/office/drawing/2014/main" id="{917E28DC-EB38-4516-A0CC-9957F73DD499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034" name="Text Box 3">
          <a:extLst>
            <a:ext uri="{FF2B5EF4-FFF2-40B4-BE49-F238E27FC236}">
              <a16:creationId xmlns:a16="http://schemas.microsoft.com/office/drawing/2014/main" id="{569BCD9C-3249-4413-A8C7-884542697EE6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035" name="Text Box 3">
          <a:extLst>
            <a:ext uri="{FF2B5EF4-FFF2-40B4-BE49-F238E27FC236}">
              <a16:creationId xmlns:a16="http://schemas.microsoft.com/office/drawing/2014/main" id="{269DBFB9-15DA-4E3C-8550-55D59AB51D52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036" name="Text Box 3">
          <a:extLst>
            <a:ext uri="{FF2B5EF4-FFF2-40B4-BE49-F238E27FC236}">
              <a16:creationId xmlns:a16="http://schemas.microsoft.com/office/drawing/2014/main" id="{2009DA58-3F11-43AF-8CB7-372127C50A8E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037" name="Text Box 3">
          <a:extLst>
            <a:ext uri="{FF2B5EF4-FFF2-40B4-BE49-F238E27FC236}">
              <a16:creationId xmlns:a16="http://schemas.microsoft.com/office/drawing/2014/main" id="{F3A47086-19DD-4D87-B3F2-5691A7664DA4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038" name="Text Box 3">
          <a:extLst>
            <a:ext uri="{FF2B5EF4-FFF2-40B4-BE49-F238E27FC236}">
              <a16:creationId xmlns:a16="http://schemas.microsoft.com/office/drawing/2014/main" id="{0EE4FCE3-0328-498A-BC4B-7CD8A050873E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039" name="Text Box 3">
          <a:extLst>
            <a:ext uri="{FF2B5EF4-FFF2-40B4-BE49-F238E27FC236}">
              <a16:creationId xmlns:a16="http://schemas.microsoft.com/office/drawing/2014/main" id="{16783103-5C0C-4731-8910-474C657BF103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040" name="Text Box 3">
          <a:extLst>
            <a:ext uri="{FF2B5EF4-FFF2-40B4-BE49-F238E27FC236}">
              <a16:creationId xmlns:a16="http://schemas.microsoft.com/office/drawing/2014/main" id="{9BD9097B-854E-4B0B-995C-A53AF328FAA2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041" name="Text Box 3">
          <a:extLst>
            <a:ext uri="{FF2B5EF4-FFF2-40B4-BE49-F238E27FC236}">
              <a16:creationId xmlns:a16="http://schemas.microsoft.com/office/drawing/2014/main" id="{791F9853-FBF8-41FE-8BE6-957BDDB631E0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042" name="Text Box 3">
          <a:extLst>
            <a:ext uri="{FF2B5EF4-FFF2-40B4-BE49-F238E27FC236}">
              <a16:creationId xmlns:a16="http://schemas.microsoft.com/office/drawing/2014/main" id="{C35D6F1C-BA52-4E1A-A46A-CEC33B8CF283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650</xdr:row>
      <xdr:rowOff>0</xdr:rowOff>
    </xdr:from>
    <xdr:ext cx="30480" cy="30480"/>
    <xdr:pic>
      <xdr:nvPicPr>
        <xdr:cNvPr id="3043" name="Picture 8">
          <a:extLst>
            <a:ext uri="{FF2B5EF4-FFF2-40B4-BE49-F238E27FC236}">
              <a16:creationId xmlns:a16="http://schemas.microsoft.com/office/drawing/2014/main" id="{2CDE55BA-41F8-4739-B57A-59F2B8168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1132" y="180443605"/>
          <a:ext cx="3048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15240</xdr:colOff>
      <xdr:row>650</xdr:row>
      <xdr:rowOff>0</xdr:rowOff>
    </xdr:from>
    <xdr:ext cx="0" cy="30480"/>
    <xdr:pic>
      <xdr:nvPicPr>
        <xdr:cNvPr id="3044" name="Picture 8">
          <a:extLst>
            <a:ext uri="{FF2B5EF4-FFF2-40B4-BE49-F238E27FC236}">
              <a16:creationId xmlns:a16="http://schemas.microsoft.com/office/drawing/2014/main" id="{F83E382A-DC9B-47B8-922C-ED0CFC90F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72" y="180443605"/>
          <a:ext cx="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3045" name="Text Box 3">
          <a:extLst>
            <a:ext uri="{FF2B5EF4-FFF2-40B4-BE49-F238E27FC236}">
              <a16:creationId xmlns:a16="http://schemas.microsoft.com/office/drawing/2014/main" id="{50DBDCEC-C27E-42E3-96A3-3AE3D206F2AD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3046" name="Text Box 3">
          <a:extLst>
            <a:ext uri="{FF2B5EF4-FFF2-40B4-BE49-F238E27FC236}">
              <a16:creationId xmlns:a16="http://schemas.microsoft.com/office/drawing/2014/main" id="{52906511-0670-4056-A0AA-1148989592A2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3047" name="Text Box 3">
          <a:extLst>
            <a:ext uri="{FF2B5EF4-FFF2-40B4-BE49-F238E27FC236}">
              <a16:creationId xmlns:a16="http://schemas.microsoft.com/office/drawing/2014/main" id="{F6A93562-D99E-4E94-A107-A415AF59D58A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3048" name="Text Box 3">
          <a:extLst>
            <a:ext uri="{FF2B5EF4-FFF2-40B4-BE49-F238E27FC236}">
              <a16:creationId xmlns:a16="http://schemas.microsoft.com/office/drawing/2014/main" id="{510CBDD7-03F4-4671-9C10-C674D882C9E4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3049" name="Text Box 3">
          <a:extLst>
            <a:ext uri="{FF2B5EF4-FFF2-40B4-BE49-F238E27FC236}">
              <a16:creationId xmlns:a16="http://schemas.microsoft.com/office/drawing/2014/main" id="{233CAEA2-34C9-4A3C-954A-1C2486E642AE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3050" name="Text Box 3">
          <a:extLst>
            <a:ext uri="{FF2B5EF4-FFF2-40B4-BE49-F238E27FC236}">
              <a16:creationId xmlns:a16="http://schemas.microsoft.com/office/drawing/2014/main" id="{F175E614-BCF8-44A7-AB82-50AE5BCE631E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3051" name="Text Box 3">
          <a:extLst>
            <a:ext uri="{FF2B5EF4-FFF2-40B4-BE49-F238E27FC236}">
              <a16:creationId xmlns:a16="http://schemas.microsoft.com/office/drawing/2014/main" id="{60EDF315-7526-4CAB-9CA3-CDB75DBDE08A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3052" name="Text Box 3">
          <a:extLst>
            <a:ext uri="{FF2B5EF4-FFF2-40B4-BE49-F238E27FC236}">
              <a16:creationId xmlns:a16="http://schemas.microsoft.com/office/drawing/2014/main" id="{4246DEBD-26CD-4A20-BB5B-670FDAF59933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3053" name="Text Box 3">
          <a:extLst>
            <a:ext uri="{FF2B5EF4-FFF2-40B4-BE49-F238E27FC236}">
              <a16:creationId xmlns:a16="http://schemas.microsoft.com/office/drawing/2014/main" id="{BE7744A1-59ED-421F-98F8-DCB3BC413BAF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3054" name="Text Box 3">
          <a:extLst>
            <a:ext uri="{FF2B5EF4-FFF2-40B4-BE49-F238E27FC236}">
              <a16:creationId xmlns:a16="http://schemas.microsoft.com/office/drawing/2014/main" id="{E77C6BA2-CED3-4680-B404-F89B7C243F74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3055" name="Text Box 3">
          <a:extLst>
            <a:ext uri="{FF2B5EF4-FFF2-40B4-BE49-F238E27FC236}">
              <a16:creationId xmlns:a16="http://schemas.microsoft.com/office/drawing/2014/main" id="{0DDD1874-251E-46F6-82EE-5A5AB48B6012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3056" name="Text Box 3">
          <a:extLst>
            <a:ext uri="{FF2B5EF4-FFF2-40B4-BE49-F238E27FC236}">
              <a16:creationId xmlns:a16="http://schemas.microsoft.com/office/drawing/2014/main" id="{D32E27B0-C330-43BD-AD93-33BBED562A71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3057" name="Text Box 3">
          <a:extLst>
            <a:ext uri="{FF2B5EF4-FFF2-40B4-BE49-F238E27FC236}">
              <a16:creationId xmlns:a16="http://schemas.microsoft.com/office/drawing/2014/main" id="{394CA4E7-0513-407B-8A29-F961ED0AED62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3058" name="Text Box 3">
          <a:extLst>
            <a:ext uri="{FF2B5EF4-FFF2-40B4-BE49-F238E27FC236}">
              <a16:creationId xmlns:a16="http://schemas.microsoft.com/office/drawing/2014/main" id="{3F161DFA-89C1-4536-8068-0D43B819CAAF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3059" name="Text Box 3">
          <a:extLst>
            <a:ext uri="{FF2B5EF4-FFF2-40B4-BE49-F238E27FC236}">
              <a16:creationId xmlns:a16="http://schemas.microsoft.com/office/drawing/2014/main" id="{5FD1BB6E-D5F1-4314-A44C-09D2E02EF96B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3060" name="Text Box 3">
          <a:extLst>
            <a:ext uri="{FF2B5EF4-FFF2-40B4-BE49-F238E27FC236}">
              <a16:creationId xmlns:a16="http://schemas.microsoft.com/office/drawing/2014/main" id="{D53ABBC6-658E-4F4A-9DA9-42D8F6517748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3061" name="Text Box 3">
          <a:extLst>
            <a:ext uri="{FF2B5EF4-FFF2-40B4-BE49-F238E27FC236}">
              <a16:creationId xmlns:a16="http://schemas.microsoft.com/office/drawing/2014/main" id="{2D6CA6D7-3772-423C-AE10-15DDC47BEE6F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3062" name="Text Box 3">
          <a:extLst>
            <a:ext uri="{FF2B5EF4-FFF2-40B4-BE49-F238E27FC236}">
              <a16:creationId xmlns:a16="http://schemas.microsoft.com/office/drawing/2014/main" id="{6817B734-E72A-48C4-AA9D-654C2570645C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3063" name="Text Box 3">
          <a:extLst>
            <a:ext uri="{FF2B5EF4-FFF2-40B4-BE49-F238E27FC236}">
              <a16:creationId xmlns:a16="http://schemas.microsoft.com/office/drawing/2014/main" id="{75F051D7-A0B8-4185-A387-11F686C17F1C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3064" name="Text Box 3">
          <a:extLst>
            <a:ext uri="{FF2B5EF4-FFF2-40B4-BE49-F238E27FC236}">
              <a16:creationId xmlns:a16="http://schemas.microsoft.com/office/drawing/2014/main" id="{1A1B70B2-FCFE-4B9A-94B8-E8F76DE216AD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3065" name="Text Box 3">
          <a:extLst>
            <a:ext uri="{FF2B5EF4-FFF2-40B4-BE49-F238E27FC236}">
              <a16:creationId xmlns:a16="http://schemas.microsoft.com/office/drawing/2014/main" id="{7E21B20E-A502-44BC-9946-13036E0585B3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3066" name="Text Box 3">
          <a:extLst>
            <a:ext uri="{FF2B5EF4-FFF2-40B4-BE49-F238E27FC236}">
              <a16:creationId xmlns:a16="http://schemas.microsoft.com/office/drawing/2014/main" id="{B432C3B6-0EF1-4DC6-9257-C152CF9AAF3E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3067" name="Text Box 3">
          <a:extLst>
            <a:ext uri="{FF2B5EF4-FFF2-40B4-BE49-F238E27FC236}">
              <a16:creationId xmlns:a16="http://schemas.microsoft.com/office/drawing/2014/main" id="{5173548A-612E-4BD3-8EA5-B7D6E9771A2D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3068" name="Text Box 3">
          <a:extLst>
            <a:ext uri="{FF2B5EF4-FFF2-40B4-BE49-F238E27FC236}">
              <a16:creationId xmlns:a16="http://schemas.microsoft.com/office/drawing/2014/main" id="{1B87320E-B7A6-4400-B3B1-C58ED475B50C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3069" name="Text Box 3">
          <a:extLst>
            <a:ext uri="{FF2B5EF4-FFF2-40B4-BE49-F238E27FC236}">
              <a16:creationId xmlns:a16="http://schemas.microsoft.com/office/drawing/2014/main" id="{5EB0C9FD-5A4C-4D78-89BD-C9153B7E5508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3070" name="Text Box 3">
          <a:extLst>
            <a:ext uri="{FF2B5EF4-FFF2-40B4-BE49-F238E27FC236}">
              <a16:creationId xmlns:a16="http://schemas.microsoft.com/office/drawing/2014/main" id="{C273CAE9-4474-46ED-AA1F-8112EE98FA79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3071" name="Text Box 3">
          <a:extLst>
            <a:ext uri="{FF2B5EF4-FFF2-40B4-BE49-F238E27FC236}">
              <a16:creationId xmlns:a16="http://schemas.microsoft.com/office/drawing/2014/main" id="{3F70FA83-3510-4BA9-91F2-D049029F3C9E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3072" name="Text Box 3">
          <a:extLst>
            <a:ext uri="{FF2B5EF4-FFF2-40B4-BE49-F238E27FC236}">
              <a16:creationId xmlns:a16="http://schemas.microsoft.com/office/drawing/2014/main" id="{82DF8F37-BD03-4F23-88A1-9C305E2ACA43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3073" name="Text Box 3">
          <a:extLst>
            <a:ext uri="{FF2B5EF4-FFF2-40B4-BE49-F238E27FC236}">
              <a16:creationId xmlns:a16="http://schemas.microsoft.com/office/drawing/2014/main" id="{4A25FFD4-7788-4583-8B47-10B9A8D1B2A0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3074" name="Text Box 3">
          <a:extLst>
            <a:ext uri="{FF2B5EF4-FFF2-40B4-BE49-F238E27FC236}">
              <a16:creationId xmlns:a16="http://schemas.microsoft.com/office/drawing/2014/main" id="{7B7F1D62-3935-4446-BA61-E23A30C79251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3075" name="Text Box 3">
          <a:extLst>
            <a:ext uri="{FF2B5EF4-FFF2-40B4-BE49-F238E27FC236}">
              <a16:creationId xmlns:a16="http://schemas.microsoft.com/office/drawing/2014/main" id="{C47AA454-DB05-489F-9228-3E7B8A5C485E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3076" name="Text Box 3">
          <a:extLst>
            <a:ext uri="{FF2B5EF4-FFF2-40B4-BE49-F238E27FC236}">
              <a16:creationId xmlns:a16="http://schemas.microsoft.com/office/drawing/2014/main" id="{BF88FEA3-9098-4182-B084-943A617235DB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3077" name="Text Box 3">
          <a:extLst>
            <a:ext uri="{FF2B5EF4-FFF2-40B4-BE49-F238E27FC236}">
              <a16:creationId xmlns:a16="http://schemas.microsoft.com/office/drawing/2014/main" id="{8796DF9E-55CB-4D83-A0D0-4D1D88C30EF9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3078" name="Text Box 3">
          <a:extLst>
            <a:ext uri="{FF2B5EF4-FFF2-40B4-BE49-F238E27FC236}">
              <a16:creationId xmlns:a16="http://schemas.microsoft.com/office/drawing/2014/main" id="{C8A469EF-E893-4747-BE08-D286290F3884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3079" name="Text Box 3">
          <a:extLst>
            <a:ext uri="{FF2B5EF4-FFF2-40B4-BE49-F238E27FC236}">
              <a16:creationId xmlns:a16="http://schemas.microsoft.com/office/drawing/2014/main" id="{60BDA4E2-EC06-40E4-820C-9E0E28EE4B8B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3080" name="Text Box 3">
          <a:extLst>
            <a:ext uri="{FF2B5EF4-FFF2-40B4-BE49-F238E27FC236}">
              <a16:creationId xmlns:a16="http://schemas.microsoft.com/office/drawing/2014/main" id="{480C8475-668E-4355-A664-5DC73F33D287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3081" name="Text Box 3">
          <a:extLst>
            <a:ext uri="{FF2B5EF4-FFF2-40B4-BE49-F238E27FC236}">
              <a16:creationId xmlns:a16="http://schemas.microsoft.com/office/drawing/2014/main" id="{67672AC5-CA7C-4021-B262-41F73C84CD5B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3082" name="Text Box 3">
          <a:extLst>
            <a:ext uri="{FF2B5EF4-FFF2-40B4-BE49-F238E27FC236}">
              <a16:creationId xmlns:a16="http://schemas.microsoft.com/office/drawing/2014/main" id="{D43CF88F-3ED2-43C2-8011-114EFEC1DD9E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3083" name="Text Box 3">
          <a:extLst>
            <a:ext uri="{FF2B5EF4-FFF2-40B4-BE49-F238E27FC236}">
              <a16:creationId xmlns:a16="http://schemas.microsoft.com/office/drawing/2014/main" id="{D5A47FBE-DB4B-4672-A8CA-9AF11E47BF3A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3084" name="Text Box 3">
          <a:extLst>
            <a:ext uri="{FF2B5EF4-FFF2-40B4-BE49-F238E27FC236}">
              <a16:creationId xmlns:a16="http://schemas.microsoft.com/office/drawing/2014/main" id="{F80B534A-440B-4353-A951-AA76A186D2A7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3085" name="Text Box 3">
          <a:extLst>
            <a:ext uri="{FF2B5EF4-FFF2-40B4-BE49-F238E27FC236}">
              <a16:creationId xmlns:a16="http://schemas.microsoft.com/office/drawing/2014/main" id="{41414D9C-C657-4E03-91BF-259F59B37782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3086" name="Text Box 3">
          <a:extLst>
            <a:ext uri="{FF2B5EF4-FFF2-40B4-BE49-F238E27FC236}">
              <a16:creationId xmlns:a16="http://schemas.microsoft.com/office/drawing/2014/main" id="{60184878-BF94-484B-9474-879DD243A183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3087" name="Text Box 3">
          <a:extLst>
            <a:ext uri="{FF2B5EF4-FFF2-40B4-BE49-F238E27FC236}">
              <a16:creationId xmlns:a16="http://schemas.microsoft.com/office/drawing/2014/main" id="{5CF37644-6605-43C8-9B7A-0536D0A9C819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3088" name="Text Box 3">
          <a:extLst>
            <a:ext uri="{FF2B5EF4-FFF2-40B4-BE49-F238E27FC236}">
              <a16:creationId xmlns:a16="http://schemas.microsoft.com/office/drawing/2014/main" id="{19814456-E930-4FEE-84EC-8720A34202F2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3089" name="Text Box 3">
          <a:extLst>
            <a:ext uri="{FF2B5EF4-FFF2-40B4-BE49-F238E27FC236}">
              <a16:creationId xmlns:a16="http://schemas.microsoft.com/office/drawing/2014/main" id="{7791AB6F-8932-4D42-B33E-CDE8C6D644C7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3090" name="Text Box 3">
          <a:extLst>
            <a:ext uri="{FF2B5EF4-FFF2-40B4-BE49-F238E27FC236}">
              <a16:creationId xmlns:a16="http://schemas.microsoft.com/office/drawing/2014/main" id="{704DDAAF-2527-49B2-94AF-4DCA39B977C7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3091" name="Text Box 3">
          <a:extLst>
            <a:ext uri="{FF2B5EF4-FFF2-40B4-BE49-F238E27FC236}">
              <a16:creationId xmlns:a16="http://schemas.microsoft.com/office/drawing/2014/main" id="{A0920985-C1F5-4EF4-AC5E-43CCBAF0247A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3092" name="Text Box 3">
          <a:extLst>
            <a:ext uri="{FF2B5EF4-FFF2-40B4-BE49-F238E27FC236}">
              <a16:creationId xmlns:a16="http://schemas.microsoft.com/office/drawing/2014/main" id="{632F27E6-F786-4915-8968-65686B9E2334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3093" name="Text Box 3">
          <a:extLst>
            <a:ext uri="{FF2B5EF4-FFF2-40B4-BE49-F238E27FC236}">
              <a16:creationId xmlns:a16="http://schemas.microsoft.com/office/drawing/2014/main" id="{D6EA607C-A0CD-4D78-8CF2-FAD6A30C3306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3094" name="Text Box 3">
          <a:extLst>
            <a:ext uri="{FF2B5EF4-FFF2-40B4-BE49-F238E27FC236}">
              <a16:creationId xmlns:a16="http://schemas.microsoft.com/office/drawing/2014/main" id="{85DDB513-0D3F-4D00-9696-A2BD422D4D2A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3095" name="Text Box 3">
          <a:extLst>
            <a:ext uri="{FF2B5EF4-FFF2-40B4-BE49-F238E27FC236}">
              <a16:creationId xmlns:a16="http://schemas.microsoft.com/office/drawing/2014/main" id="{F7E2BFF9-139D-4878-B0D2-F943CB209382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3096" name="Text Box 3">
          <a:extLst>
            <a:ext uri="{FF2B5EF4-FFF2-40B4-BE49-F238E27FC236}">
              <a16:creationId xmlns:a16="http://schemas.microsoft.com/office/drawing/2014/main" id="{164293EC-FEEB-4D18-9A9B-4A6C728B95C5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3097" name="Text Box 3">
          <a:extLst>
            <a:ext uri="{FF2B5EF4-FFF2-40B4-BE49-F238E27FC236}">
              <a16:creationId xmlns:a16="http://schemas.microsoft.com/office/drawing/2014/main" id="{41D86AF4-7928-4758-B4F0-19206C1632F8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3098" name="Text Box 3">
          <a:extLst>
            <a:ext uri="{FF2B5EF4-FFF2-40B4-BE49-F238E27FC236}">
              <a16:creationId xmlns:a16="http://schemas.microsoft.com/office/drawing/2014/main" id="{6DE92BFD-2224-4115-B6E8-C8380D7AB3FC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3099" name="Text Box 3">
          <a:extLst>
            <a:ext uri="{FF2B5EF4-FFF2-40B4-BE49-F238E27FC236}">
              <a16:creationId xmlns:a16="http://schemas.microsoft.com/office/drawing/2014/main" id="{2FBD871C-3FC0-4C62-BF8E-1597CAA5662E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3100" name="Text Box 3">
          <a:extLst>
            <a:ext uri="{FF2B5EF4-FFF2-40B4-BE49-F238E27FC236}">
              <a16:creationId xmlns:a16="http://schemas.microsoft.com/office/drawing/2014/main" id="{97EF50B6-3D96-4363-8D65-6DA0F8C8B5AF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3101" name="Text Box 3">
          <a:extLst>
            <a:ext uri="{FF2B5EF4-FFF2-40B4-BE49-F238E27FC236}">
              <a16:creationId xmlns:a16="http://schemas.microsoft.com/office/drawing/2014/main" id="{C09E8D0E-CE6C-449B-A6DF-5A95D010EB97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3102" name="Text Box 3">
          <a:extLst>
            <a:ext uri="{FF2B5EF4-FFF2-40B4-BE49-F238E27FC236}">
              <a16:creationId xmlns:a16="http://schemas.microsoft.com/office/drawing/2014/main" id="{5926EA1F-B8DF-4F8E-B9C5-44EBCB473960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3103" name="Text Box 3">
          <a:extLst>
            <a:ext uri="{FF2B5EF4-FFF2-40B4-BE49-F238E27FC236}">
              <a16:creationId xmlns:a16="http://schemas.microsoft.com/office/drawing/2014/main" id="{A2F5E252-79D5-427E-AE83-83445F934083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3104" name="Text Box 3">
          <a:extLst>
            <a:ext uri="{FF2B5EF4-FFF2-40B4-BE49-F238E27FC236}">
              <a16:creationId xmlns:a16="http://schemas.microsoft.com/office/drawing/2014/main" id="{C998F785-AC03-425B-A8B8-056337485052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3105" name="Text Box 3">
          <a:extLst>
            <a:ext uri="{FF2B5EF4-FFF2-40B4-BE49-F238E27FC236}">
              <a16:creationId xmlns:a16="http://schemas.microsoft.com/office/drawing/2014/main" id="{51F719B3-309E-4FC9-95E7-5833BAD2A759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3106" name="Text Box 3">
          <a:extLst>
            <a:ext uri="{FF2B5EF4-FFF2-40B4-BE49-F238E27FC236}">
              <a16:creationId xmlns:a16="http://schemas.microsoft.com/office/drawing/2014/main" id="{94677B34-4710-444B-AE34-C13F10E6CC36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3107" name="Text Box 3">
          <a:extLst>
            <a:ext uri="{FF2B5EF4-FFF2-40B4-BE49-F238E27FC236}">
              <a16:creationId xmlns:a16="http://schemas.microsoft.com/office/drawing/2014/main" id="{C19B13A9-3987-4B2E-9898-32516C197D21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3108" name="Text Box 3">
          <a:extLst>
            <a:ext uri="{FF2B5EF4-FFF2-40B4-BE49-F238E27FC236}">
              <a16:creationId xmlns:a16="http://schemas.microsoft.com/office/drawing/2014/main" id="{0FB7A39E-3A32-4EA3-A10D-730D9A3E3A5A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3109" name="Text Box 3">
          <a:extLst>
            <a:ext uri="{FF2B5EF4-FFF2-40B4-BE49-F238E27FC236}">
              <a16:creationId xmlns:a16="http://schemas.microsoft.com/office/drawing/2014/main" id="{79E6A9B5-4CB7-4048-B84B-CAF8B8C43F8D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3110" name="Text Box 3">
          <a:extLst>
            <a:ext uri="{FF2B5EF4-FFF2-40B4-BE49-F238E27FC236}">
              <a16:creationId xmlns:a16="http://schemas.microsoft.com/office/drawing/2014/main" id="{9C099BBB-C76B-4A63-BA8F-D5EFBE4787EC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3111" name="Text Box 3">
          <a:extLst>
            <a:ext uri="{FF2B5EF4-FFF2-40B4-BE49-F238E27FC236}">
              <a16:creationId xmlns:a16="http://schemas.microsoft.com/office/drawing/2014/main" id="{D9132112-03D4-4996-8AF2-925CD9601BD5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3112" name="Text Box 3">
          <a:extLst>
            <a:ext uri="{FF2B5EF4-FFF2-40B4-BE49-F238E27FC236}">
              <a16:creationId xmlns:a16="http://schemas.microsoft.com/office/drawing/2014/main" id="{996AA2BA-3606-4FD4-8895-F273846DC252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3113" name="Text Box 3">
          <a:extLst>
            <a:ext uri="{FF2B5EF4-FFF2-40B4-BE49-F238E27FC236}">
              <a16:creationId xmlns:a16="http://schemas.microsoft.com/office/drawing/2014/main" id="{A568DFE7-169D-4E58-BFE1-4D153A3190C2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3114" name="Text Box 3">
          <a:extLst>
            <a:ext uri="{FF2B5EF4-FFF2-40B4-BE49-F238E27FC236}">
              <a16:creationId xmlns:a16="http://schemas.microsoft.com/office/drawing/2014/main" id="{4DBDD105-8063-4208-9396-A10A5EA1AFFE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3115" name="Text Box 3">
          <a:extLst>
            <a:ext uri="{FF2B5EF4-FFF2-40B4-BE49-F238E27FC236}">
              <a16:creationId xmlns:a16="http://schemas.microsoft.com/office/drawing/2014/main" id="{DB1A9E0B-F166-4E93-9D52-C4B54A280831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3116" name="Text Box 3">
          <a:extLst>
            <a:ext uri="{FF2B5EF4-FFF2-40B4-BE49-F238E27FC236}">
              <a16:creationId xmlns:a16="http://schemas.microsoft.com/office/drawing/2014/main" id="{9F727F40-3B82-4A28-A489-B9FB90686FCB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3117" name="Text Box 3">
          <a:extLst>
            <a:ext uri="{FF2B5EF4-FFF2-40B4-BE49-F238E27FC236}">
              <a16:creationId xmlns:a16="http://schemas.microsoft.com/office/drawing/2014/main" id="{D9649234-5EB4-48A4-8071-92BA8148E529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3118" name="Text Box 3">
          <a:extLst>
            <a:ext uri="{FF2B5EF4-FFF2-40B4-BE49-F238E27FC236}">
              <a16:creationId xmlns:a16="http://schemas.microsoft.com/office/drawing/2014/main" id="{CED303FB-969A-417D-8023-FB5B81B95D34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3119" name="Text Box 3">
          <a:extLst>
            <a:ext uri="{FF2B5EF4-FFF2-40B4-BE49-F238E27FC236}">
              <a16:creationId xmlns:a16="http://schemas.microsoft.com/office/drawing/2014/main" id="{41B737F5-4C8E-41D3-8EA9-EE2FD90BF9F5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3120" name="Text Box 3">
          <a:extLst>
            <a:ext uri="{FF2B5EF4-FFF2-40B4-BE49-F238E27FC236}">
              <a16:creationId xmlns:a16="http://schemas.microsoft.com/office/drawing/2014/main" id="{10BD9BE4-F05B-4374-9134-FE5DFFD71D00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3121" name="Text Box 3">
          <a:extLst>
            <a:ext uri="{FF2B5EF4-FFF2-40B4-BE49-F238E27FC236}">
              <a16:creationId xmlns:a16="http://schemas.microsoft.com/office/drawing/2014/main" id="{C9F0FF72-332F-487F-B63C-2B4CC6540C0A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3122" name="Text Box 3">
          <a:extLst>
            <a:ext uri="{FF2B5EF4-FFF2-40B4-BE49-F238E27FC236}">
              <a16:creationId xmlns:a16="http://schemas.microsoft.com/office/drawing/2014/main" id="{8A9ECB4F-282C-4ABB-B870-A8047F4E9A64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3123" name="Text Box 3">
          <a:extLst>
            <a:ext uri="{FF2B5EF4-FFF2-40B4-BE49-F238E27FC236}">
              <a16:creationId xmlns:a16="http://schemas.microsoft.com/office/drawing/2014/main" id="{6EB5F3B1-275A-4CA6-BDC2-12500A460CD2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3124" name="Text Box 3">
          <a:extLst>
            <a:ext uri="{FF2B5EF4-FFF2-40B4-BE49-F238E27FC236}">
              <a16:creationId xmlns:a16="http://schemas.microsoft.com/office/drawing/2014/main" id="{CC4FF1C5-74B5-441F-ACB3-AB2A1B52E4BE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3125" name="Text Box 3">
          <a:extLst>
            <a:ext uri="{FF2B5EF4-FFF2-40B4-BE49-F238E27FC236}">
              <a16:creationId xmlns:a16="http://schemas.microsoft.com/office/drawing/2014/main" id="{0E831E68-11EA-4DFF-9876-85C9353DB491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3126" name="Text Box 3">
          <a:extLst>
            <a:ext uri="{FF2B5EF4-FFF2-40B4-BE49-F238E27FC236}">
              <a16:creationId xmlns:a16="http://schemas.microsoft.com/office/drawing/2014/main" id="{CD1EBF08-64EA-4F16-A12C-56EEE4BD47B4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3127" name="Text Box 3">
          <a:extLst>
            <a:ext uri="{FF2B5EF4-FFF2-40B4-BE49-F238E27FC236}">
              <a16:creationId xmlns:a16="http://schemas.microsoft.com/office/drawing/2014/main" id="{E0B01C1F-1EBA-4AF8-97B0-CBE842E7A0A9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3128" name="Text Box 3">
          <a:extLst>
            <a:ext uri="{FF2B5EF4-FFF2-40B4-BE49-F238E27FC236}">
              <a16:creationId xmlns:a16="http://schemas.microsoft.com/office/drawing/2014/main" id="{B58CB79E-10CD-4F46-A715-21CAA113B1AF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3129" name="Text Box 3">
          <a:extLst>
            <a:ext uri="{FF2B5EF4-FFF2-40B4-BE49-F238E27FC236}">
              <a16:creationId xmlns:a16="http://schemas.microsoft.com/office/drawing/2014/main" id="{608845A6-4291-4402-A99A-541F2FA4043F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3130" name="Text Box 3">
          <a:extLst>
            <a:ext uri="{FF2B5EF4-FFF2-40B4-BE49-F238E27FC236}">
              <a16:creationId xmlns:a16="http://schemas.microsoft.com/office/drawing/2014/main" id="{160CA819-5D6B-4D8D-B420-49817A5DC784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3131" name="Text Box 3">
          <a:extLst>
            <a:ext uri="{FF2B5EF4-FFF2-40B4-BE49-F238E27FC236}">
              <a16:creationId xmlns:a16="http://schemas.microsoft.com/office/drawing/2014/main" id="{3A573AAE-8647-4C92-B181-262609D4A559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301191"/>
    <xdr:sp macro="" textlink="">
      <xdr:nvSpPr>
        <xdr:cNvPr id="3132" name="Text Box 3">
          <a:extLst>
            <a:ext uri="{FF2B5EF4-FFF2-40B4-BE49-F238E27FC236}">
              <a16:creationId xmlns:a16="http://schemas.microsoft.com/office/drawing/2014/main" id="{98C1569D-6765-43ED-8373-B76A214D41DB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301191"/>
    <xdr:sp macro="" textlink="">
      <xdr:nvSpPr>
        <xdr:cNvPr id="3133" name="Text Box 3">
          <a:extLst>
            <a:ext uri="{FF2B5EF4-FFF2-40B4-BE49-F238E27FC236}">
              <a16:creationId xmlns:a16="http://schemas.microsoft.com/office/drawing/2014/main" id="{4AE80F3E-44AD-4C96-BD23-C7E28F975880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301191"/>
    <xdr:sp macro="" textlink="">
      <xdr:nvSpPr>
        <xdr:cNvPr id="3134" name="Text Box 3">
          <a:extLst>
            <a:ext uri="{FF2B5EF4-FFF2-40B4-BE49-F238E27FC236}">
              <a16:creationId xmlns:a16="http://schemas.microsoft.com/office/drawing/2014/main" id="{433D9857-AB7F-49D9-99EB-9F2FC76B6C3C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301191"/>
    <xdr:sp macro="" textlink="">
      <xdr:nvSpPr>
        <xdr:cNvPr id="3135" name="Text Box 3">
          <a:extLst>
            <a:ext uri="{FF2B5EF4-FFF2-40B4-BE49-F238E27FC236}">
              <a16:creationId xmlns:a16="http://schemas.microsoft.com/office/drawing/2014/main" id="{2040BEB7-AACB-46FE-B66A-1A9FBAB4751A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301191"/>
    <xdr:sp macro="" textlink="">
      <xdr:nvSpPr>
        <xdr:cNvPr id="3136" name="Text Box 3">
          <a:extLst>
            <a:ext uri="{FF2B5EF4-FFF2-40B4-BE49-F238E27FC236}">
              <a16:creationId xmlns:a16="http://schemas.microsoft.com/office/drawing/2014/main" id="{96A56A76-22DC-40EC-9298-C54E7839EA3D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301191"/>
    <xdr:sp macro="" textlink="">
      <xdr:nvSpPr>
        <xdr:cNvPr id="3137" name="Text Box 3">
          <a:extLst>
            <a:ext uri="{FF2B5EF4-FFF2-40B4-BE49-F238E27FC236}">
              <a16:creationId xmlns:a16="http://schemas.microsoft.com/office/drawing/2014/main" id="{D5FEA5E3-E04E-466B-A2A9-2494526989A9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301191"/>
    <xdr:sp macro="" textlink="">
      <xdr:nvSpPr>
        <xdr:cNvPr id="3138" name="Text Box 3">
          <a:extLst>
            <a:ext uri="{FF2B5EF4-FFF2-40B4-BE49-F238E27FC236}">
              <a16:creationId xmlns:a16="http://schemas.microsoft.com/office/drawing/2014/main" id="{3DDA2BC5-3DA6-4453-908A-DD672DD85D53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301191"/>
    <xdr:sp macro="" textlink="">
      <xdr:nvSpPr>
        <xdr:cNvPr id="3139" name="Text Box 3">
          <a:extLst>
            <a:ext uri="{FF2B5EF4-FFF2-40B4-BE49-F238E27FC236}">
              <a16:creationId xmlns:a16="http://schemas.microsoft.com/office/drawing/2014/main" id="{70A0C624-C497-4471-9884-6D1FCD0C624C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301191"/>
    <xdr:sp macro="" textlink="">
      <xdr:nvSpPr>
        <xdr:cNvPr id="3140" name="Text Box 3">
          <a:extLst>
            <a:ext uri="{FF2B5EF4-FFF2-40B4-BE49-F238E27FC236}">
              <a16:creationId xmlns:a16="http://schemas.microsoft.com/office/drawing/2014/main" id="{ABA77071-526F-4373-9B6F-C999197D3C56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301191"/>
    <xdr:sp macro="" textlink="">
      <xdr:nvSpPr>
        <xdr:cNvPr id="3141" name="Text Box 3">
          <a:extLst>
            <a:ext uri="{FF2B5EF4-FFF2-40B4-BE49-F238E27FC236}">
              <a16:creationId xmlns:a16="http://schemas.microsoft.com/office/drawing/2014/main" id="{E555E09F-7AAC-4635-95C2-37FD460F136E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301191"/>
    <xdr:sp macro="" textlink="">
      <xdr:nvSpPr>
        <xdr:cNvPr id="3142" name="Text Box 3">
          <a:extLst>
            <a:ext uri="{FF2B5EF4-FFF2-40B4-BE49-F238E27FC236}">
              <a16:creationId xmlns:a16="http://schemas.microsoft.com/office/drawing/2014/main" id="{06433F8D-53FF-42A1-B933-C117E37D8A8B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301191"/>
    <xdr:sp macro="" textlink="">
      <xdr:nvSpPr>
        <xdr:cNvPr id="3143" name="Text Box 3">
          <a:extLst>
            <a:ext uri="{FF2B5EF4-FFF2-40B4-BE49-F238E27FC236}">
              <a16:creationId xmlns:a16="http://schemas.microsoft.com/office/drawing/2014/main" id="{2C204FDF-50CE-43BB-A936-48C3C3323A4D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301191"/>
    <xdr:sp macro="" textlink="">
      <xdr:nvSpPr>
        <xdr:cNvPr id="3144" name="Text Box 3">
          <a:extLst>
            <a:ext uri="{FF2B5EF4-FFF2-40B4-BE49-F238E27FC236}">
              <a16:creationId xmlns:a16="http://schemas.microsoft.com/office/drawing/2014/main" id="{E459F9A7-9A31-4BA8-9D18-431B2B64A295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3145" name="Text Box 3">
          <a:extLst>
            <a:ext uri="{FF2B5EF4-FFF2-40B4-BE49-F238E27FC236}">
              <a16:creationId xmlns:a16="http://schemas.microsoft.com/office/drawing/2014/main" id="{95E3FA80-71F6-4041-8FA4-C6EFA8198C30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3146" name="Text Box 3">
          <a:extLst>
            <a:ext uri="{FF2B5EF4-FFF2-40B4-BE49-F238E27FC236}">
              <a16:creationId xmlns:a16="http://schemas.microsoft.com/office/drawing/2014/main" id="{3FA2787F-57D4-432B-AB7C-48E6C336966C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3147" name="Text Box 3">
          <a:extLst>
            <a:ext uri="{FF2B5EF4-FFF2-40B4-BE49-F238E27FC236}">
              <a16:creationId xmlns:a16="http://schemas.microsoft.com/office/drawing/2014/main" id="{97C0CC8A-0CE6-4C06-8A3A-6D8C7E2DF80A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3148" name="Text Box 3">
          <a:extLst>
            <a:ext uri="{FF2B5EF4-FFF2-40B4-BE49-F238E27FC236}">
              <a16:creationId xmlns:a16="http://schemas.microsoft.com/office/drawing/2014/main" id="{B897AA6A-25F4-470B-A132-043AADD90E1B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3149" name="Text Box 3">
          <a:extLst>
            <a:ext uri="{FF2B5EF4-FFF2-40B4-BE49-F238E27FC236}">
              <a16:creationId xmlns:a16="http://schemas.microsoft.com/office/drawing/2014/main" id="{800FA851-1FCD-4698-AD28-F58C2EDB91D7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3150" name="Text Box 3">
          <a:extLst>
            <a:ext uri="{FF2B5EF4-FFF2-40B4-BE49-F238E27FC236}">
              <a16:creationId xmlns:a16="http://schemas.microsoft.com/office/drawing/2014/main" id="{1C9A92FE-0A17-4605-AF14-DAE64881B623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3151" name="Text Box 3">
          <a:extLst>
            <a:ext uri="{FF2B5EF4-FFF2-40B4-BE49-F238E27FC236}">
              <a16:creationId xmlns:a16="http://schemas.microsoft.com/office/drawing/2014/main" id="{F29733A3-4C81-43EB-8F11-3A9C485456DB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3152" name="Text Box 3">
          <a:extLst>
            <a:ext uri="{FF2B5EF4-FFF2-40B4-BE49-F238E27FC236}">
              <a16:creationId xmlns:a16="http://schemas.microsoft.com/office/drawing/2014/main" id="{4016D352-4973-4D0C-B76D-A948F501A052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3153" name="Text Box 3">
          <a:extLst>
            <a:ext uri="{FF2B5EF4-FFF2-40B4-BE49-F238E27FC236}">
              <a16:creationId xmlns:a16="http://schemas.microsoft.com/office/drawing/2014/main" id="{C88F5A08-5227-40F5-9C92-B27F82BFD104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3154" name="Text Box 3">
          <a:extLst>
            <a:ext uri="{FF2B5EF4-FFF2-40B4-BE49-F238E27FC236}">
              <a16:creationId xmlns:a16="http://schemas.microsoft.com/office/drawing/2014/main" id="{B0E5C666-EC38-413C-AACC-0CAED67EEB7F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3155" name="Text Box 3">
          <a:extLst>
            <a:ext uri="{FF2B5EF4-FFF2-40B4-BE49-F238E27FC236}">
              <a16:creationId xmlns:a16="http://schemas.microsoft.com/office/drawing/2014/main" id="{49C6C8AB-599F-4A3E-AF05-B0D49078324D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3156" name="Text Box 3">
          <a:extLst>
            <a:ext uri="{FF2B5EF4-FFF2-40B4-BE49-F238E27FC236}">
              <a16:creationId xmlns:a16="http://schemas.microsoft.com/office/drawing/2014/main" id="{B75B21B5-8744-4ED7-9C2D-E25542019B03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3157" name="Text Box 3">
          <a:extLst>
            <a:ext uri="{FF2B5EF4-FFF2-40B4-BE49-F238E27FC236}">
              <a16:creationId xmlns:a16="http://schemas.microsoft.com/office/drawing/2014/main" id="{E0B1E764-2873-4BBA-89AB-94BBFEF64AE7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3158" name="Text Box 3">
          <a:extLst>
            <a:ext uri="{FF2B5EF4-FFF2-40B4-BE49-F238E27FC236}">
              <a16:creationId xmlns:a16="http://schemas.microsoft.com/office/drawing/2014/main" id="{37A23121-A686-4F68-9509-73030A9C4EF5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3159" name="Text Box 3">
          <a:extLst>
            <a:ext uri="{FF2B5EF4-FFF2-40B4-BE49-F238E27FC236}">
              <a16:creationId xmlns:a16="http://schemas.microsoft.com/office/drawing/2014/main" id="{CC898AF3-1372-4BAF-A4B7-35CDF281B427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3160" name="Text Box 3">
          <a:extLst>
            <a:ext uri="{FF2B5EF4-FFF2-40B4-BE49-F238E27FC236}">
              <a16:creationId xmlns:a16="http://schemas.microsoft.com/office/drawing/2014/main" id="{09E32426-C2AA-4FAE-B23A-A807CDAD78D8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3161" name="Text Box 3">
          <a:extLst>
            <a:ext uri="{FF2B5EF4-FFF2-40B4-BE49-F238E27FC236}">
              <a16:creationId xmlns:a16="http://schemas.microsoft.com/office/drawing/2014/main" id="{0F61082F-1E5A-4F69-98EF-8582CE84FA79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3162" name="Text Box 3">
          <a:extLst>
            <a:ext uri="{FF2B5EF4-FFF2-40B4-BE49-F238E27FC236}">
              <a16:creationId xmlns:a16="http://schemas.microsoft.com/office/drawing/2014/main" id="{B1F2A96E-050D-40B0-A546-9377C78CEE04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3163" name="Text Box 3">
          <a:extLst>
            <a:ext uri="{FF2B5EF4-FFF2-40B4-BE49-F238E27FC236}">
              <a16:creationId xmlns:a16="http://schemas.microsoft.com/office/drawing/2014/main" id="{3310B542-310F-4DEA-9BDA-60FBBE6866A9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3164" name="Text Box 3">
          <a:extLst>
            <a:ext uri="{FF2B5EF4-FFF2-40B4-BE49-F238E27FC236}">
              <a16:creationId xmlns:a16="http://schemas.microsoft.com/office/drawing/2014/main" id="{AED0931B-CBB8-4C32-837E-0DEFD5FE4951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3165" name="Text Box 3">
          <a:extLst>
            <a:ext uri="{FF2B5EF4-FFF2-40B4-BE49-F238E27FC236}">
              <a16:creationId xmlns:a16="http://schemas.microsoft.com/office/drawing/2014/main" id="{B4079A11-27F4-43C6-85A0-FE0ACA032AFC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3166" name="Text Box 3">
          <a:extLst>
            <a:ext uri="{FF2B5EF4-FFF2-40B4-BE49-F238E27FC236}">
              <a16:creationId xmlns:a16="http://schemas.microsoft.com/office/drawing/2014/main" id="{6648F0EB-48AC-4F9E-B7F8-8C3855DAE6F6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3167" name="Text Box 3">
          <a:extLst>
            <a:ext uri="{FF2B5EF4-FFF2-40B4-BE49-F238E27FC236}">
              <a16:creationId xmlns:a16="http://schemas.microsoft.com/office/drawing/2014/main" id="{811FADAC-2D3B-4D09-BD46-C09916E02B61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3168" name="Text Box 3">
          <a:extLst>
            <a:ext uri="{FF2B5EF4-FFF2-40B4-BE49-F238E27FC236}">
              <a16:creationId xmlns:a16="http://schemas.microsoft.com/office/drawing/2014/main" id="{AC1A319F-F499-4FAF-B90A-66EF76EDC061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3169" name="Text Box 3">
          <a:extLst>
            <a:ext uri="{FF2B5EF4-FFF2-40B4-BE49-F238E27FC236}">
              <a16:creationId xmlns:a16="http://schemas.microsoft.com/office/drawing/2014/main" id="{57EB5DCA-9B40-488A-90A5-AF148806939A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3170" name="Text Box 3">
          <a:extLst>
            <a:ext uri="{FF2B5EF4-FFF2-40B4-BE49-F238E27FC236}">
              <a16:creationId xmlns:a16="http://schemas.microsoft.com/office/drawing/2014/main" id="{ECB00715-1276-4A67-8DE3-06755B8CA3E0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3171" name="Text Box 3">
          <a:extLst>
            <a:ext uri="{FF2B5EF4-FFF2-40B4-BE49-F238E27FC236}">
              <a16:creationId xmlns:a16="http://schemas.microsoft.com/office/drawing/2014/main" id="{9AD26209-D1B9-4C6A-B609-F423AA448516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3172" name="Text Box 3">
          <a:extLst>
            <a:ext uri="{FF2B5EF4-FFF2-40B4-BE49-F238E27FC236}">
              <a16:creationId xmlns:a16="http://schemas.microsoft.com/office/drawing/2014/main" id="{B44108E1-A507-484A-823B-196334F602D2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3173" name="Text Box 3">
          <a:extLst>
            <a:ext uri="{FF2B5EF4-FFF2-40B4-BE49-F238E27FC236}">
              <a16:creationId xmlns:a16="http://schemas.microsoft.com/office/drawing/2014/main" id="{9952BDAB-54EB-4088-9207-FC040D267A41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3174" name="Text Box 3">
          <a:extLst>
            <a:ext uri="{FF2B5EF4-FFF2-40B4-BE49-F238E27FC236}">
              <a16:creationId xmlns:a16="http://schemas.microsoft.com/office/drawing/2014/main" id="{CA547C97-DDB6-44C8-9FD4-28DC0469DEAA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3175" name="Text Box 3">
          <a:extLst>
            <a:ext uri="{FF2B5EF4-FFF2-40B4-BE49-F238E27FC236}">
              <a16:creationId xmlns:a16="http://schemas.microsoft.com/office/drawing/2014/main" id="{AA33E297-88AF-4516-9FA8-B355611148C2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3176" name="Text Box 3">
          <a:extLst>
            <a:ext uri="{FF2B5EF4-FFF2-40B4-BE49-F238E27FC236}">
              <a16:creationId xmlns:a16="http://schemas.microsoft.com/office/drawing/2014/main" id="{BA0E743F-2E97-4FD0-814D-E5552F4A2529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3177" name="Text Box 3">
          <a:extLst>
            <a:ext uri="{FF2B5EF4-FFF2-40B4-BE49-F238E27FC236}">
              <a16:creationId xmlns:a16="http://schemas.microsoft.com/office/drawing/2014/main" id="{41576C79-1A65-41CF-B549-A8657D15A98A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3178" name="Text Box 3">
          <a:extLst>
            <a:ext uri="{FF2B5EF4-FFF2-40B4-BE49-F238E27FC236}">
              <a16:creationId xmlns:a16="http://schemas.microsoft.com/office/drawing/2014/main" id="{305A3C40-F0DB-4839-BDFE-6669B8E01095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3179" name="Text Box 3">
          <a:extLst>
            <a:ext uri="{FF2B5EF4-FFF2-40B4-BE49-F238E27FC236}">
              <a16:creationId xmlns:a16="http://schemas.microsoft.com/office/drawing/2014/main" id="{450163E5-4171-453A-9CB0-E6D641D203AB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3180" name="Text Box 3">
          <a:extLst>
            <a:ext uri="{FF2B5EF4-FFF2-40B4-BE49-F238E27FC236}">
              <a16:creationId xmlns:a16="http://schemas.microsoft.com/office/drawing/2014/main" id="{6B08566B-05A1-4C21-B1DA-189B2C27E2D4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3181" name="Text Box 3">
          <a:extLst>
            <a:ext uri="{FF2B5EF4-FFF2-40B4-BE49-F238E27FC236}">
              <a16:creationId xmlns:a16="http://schemas.microsoft.com/office/drawing/2014/main" id="{D278EAA9-4E2B-4BEB-A637-87B081CF2822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3182" name="Text Box 3">
          <a:extLst>
            <a:ext uri="{FF2B5EF4-FFF2-40B4-BE49-F238E27FC236}">
              <a16:creationId xmlns:a16="http://schemas.microsoft.com/office/drawing/2014/main" id="{580F962F-E460-485F-A32B-71FAC05AE959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3183" name="Text Box 3">
          <a:extLst>
            <a:ext uri="{FF2B5EF4-FFF2-40B4-BE49-F238E27FC236}">
              <a16:creationId xmlns:a16="http://schemas.microsoft.com/office/drawing/2014/main" id="{E65CC987-912C-4D6F-A6B5-57A6EB1BFC81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3184" name="Text Box 3">
          <a:extLst>
            <a:ext uri="{FF2B5EF4-FFF2-40B4-BE49-F238E27FC236}">
              <a16:creationId xmlns:a16="http://schemas.microsoft.com/office/drawing/2014/main" id="{C7C695FA-AFDA-465D-BA11-0AEB28727AF2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3185" name="Text Box 3">
          <a:extLst>
            <a:ext uri="{FF2B5EF4-FFF2-40B4-BE49-F238E27FC236}">
              <a16:creationId xmlns:a16="http://schemas.microsoft.com/office/drawing/2014/main" id="{1EA10778-8E6E-46B8-B25B-0BB7225B1350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3186" name="Text Box 3">
          <a:extLst>
            <a:ext uri="{FF2B5EF4-FFF2-40B4-BE49-F238E27FC236}">
              <a16:creationId xmlns:a16="http://schemas.microsoft.com/office/drawing/2014/main" id="{E000199D-ACDF-4444-8CE7-009E6E3BA0CD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3187" name="Text Box 3">
          <a:extLst>
            <a:ext uri="{FF2B5EF4-FFF2-40B4-BE49-F238E27FC236}">
              <a16:creationId xmlns:a16="http://schemas.microsoft.com/office/drawing/2014/main" id="{06E42882-5567-4DC0-86A6-7A101918CD00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3188" name="Text Box 3">
          <a:extLst>
            <a:ext uri="{FF2B5EF4-FFF2-40B4-BE49-F238E27FC236}">
              <a16:creationId xmlns:a16="http://schemas.microsoft.com/office/drawing/2014/main" id="{389DEF1F-A0EA-4D45-9C98-E41CFDEF1BA0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3189" name="Text Box 3">
          <a:extLst>
            <a:ext uri="{FF2B5EF4-FFF2-40B4-BE49-F238E27FC236}">
              <a16:creationId xmlns:a16="http://schemas.microsoft.com/office/drawing/2014/main" id="{EA38474A-C87E-4FC2-B063-801DB9943B5C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3190" name="Text Box 3">
          <a:extLst>
            <a:ext uri="{FF2B5EF4-FFF2-40B4-BE49-F238E27FC236}">
              <a16:creationId xmlns:a16="http://schemas.microsoft.com/office/drawing/2014/main" id="{6FEA30F7-1B51-429F-A29A-7195A93921AA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3191" name="Text Box 3">
          <a:extLst>
            <a:ext uri="{FF2B5EF4-FFF2-40B4-BE49-F238E27FC236}">
              <a16:creationId xmlns:a16="http://schemas.microsoft.com/office/drawing/2014/main" id="{0F38A2F5-A4A6-47C5-9AEE-FBA0A8BA9F84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3192" name="Text Box 3">
          <a:extLst>
            <a:ext uri="{FF2B5EF4-FFF2-40B4-BE49-F238E27FC236}">
              <a16:creationId xmlns:a16="http://schemas.microsoft.com/office/drawing/2014/main" id="{F24A6DFA-6FB9-4958-99C2-6B990B4F01E7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3193" name="Text Box 3">
          <a:extLst>
            <a:ext uri="{FF2B5EF4-FFF2-40B4-BE49-F238E27FC236}">
              <a16:creationId xmlns:a16="http://schemas.microsoft.com/office/drawing/2014/main" id="{CC431555-58BF-43F0-9664-DF6024B497E6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3194" name="Text Box 3">
          <a:extLst>
            <a:ext uri="{FF2B5EF4-FFF2-40B4-BE49-F238E27FC236}">
              <a16:creationId xmlns:a16="http://schemas.microsoft.com/office/drawing/2014/main" id="{E7482067-1FD2-4483-AE33-14FD603CC9FE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3195" name="Text Box 3">
          <a:extLst>
            <a:ext uri="{FF2B5EF4-FFF2-40B4-BE49-F238E27FC236}">
              <a16:creationId xmlns:a16="http://schemas.microsoft.com/office/drawing/2014/main" id="{5B3B7162-8030-4A0E-85E0-648115381F9C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3196" name="Text Box 3">
          <a:extLst>
            <a:ext uri="{FF2B5EF4-FFF2-40B4-BE49-F238E27FC236}">
              <a16:creationId xmlns:a16="http://schemas.microsoft.com/office/drawing/2014/main" id="{E9A6D51A-F463-4F76-A93A-FB280BCBE78B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3197" name="Text Box 3">
          <a:extLst>
            <a:ext uri="{FF2B5EF4-FFF2-40B4-BE49-F238E27FC236}">
              <a16:creationId xmlns:a16="http://schemas.microsoft.com/office/drawing/2014/main" id="{1B5AE43B-6780-4029-A0F8-EAB218D828C1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3198" name="Text Box 3">
          <a:extLst>
            <a:ext uri="{FF2B5EF4-FFF2-40B4-BE49-F238E27FC236}">
              <a16:creationId xmlns:a16="http://schemas.microsoft.com/office/drawing/2014/main" id="{666774D9-A186-4006-AB3A-E1570019CDB5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3199" name="Text Box 3">
          <a:extLst>
            <a:ext uri="{FF2B5EF4-FFF2-40B4-BE49-F238E27FC236}">
              <a16:creationId xmlns:a16="http://schemas.microsoft.com/office/drawing/2014/main" id="{C1A8BF60-99D0-4D5F-8605-4E71FC52A1E5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3200" name="Text Box 3">
          <a:extLst>
            <a:ext uri="{FF2B5EF4-FFF2-40B4-BE49-F238E27FC236}">
              <a16:creationId xmlns:a16="http://schemas.microsoft.com/office/drawing/2014/main" id="{1F3A1FBE-526F-4780-A14E-F857F46B97EE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3201" name="Text Box 3">
          <a:extLst>
            <a:ext uri="{FF2B5EF4-FFF2-40B4-BE49-F238E27FC236}">
              <a16:creationId xmlns:a16="http://schemas.microsoft.com/office/drawing/2014/main" id="{B6BA8E1A-655D-43BC-B6DD-23F13751B673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3202" name="Text Box 3">
          <a:extLst>
            <a:ext uri="{FF2B5EF4-FFF2-40B4-BE49-F238E27FC236}">
              <a16:creationId xmlns:a16="http://schemas.microsoft.com/office/drawing/2014/main" id="{E1BBA503-83F5-4444-849F-1E1BBB7D3617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3203" name="Text Box 3">
          <a:extLst>
            <a:ext uri="{FF2B5EF4-FFF2-40B4-BE49-F238E27FC236}">
              <a16:creationId xmlns:a16="http://schemas.microsoft.com/office/drawing/2014/main" id="{344B9985-59E1-474C-8EC5-4D6F2ACD3ACA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3204" name="Text Box 3">
          <a:extLst>
            <a:ext uri="{FF2B5EF4-FFF2-40B4-BE49-F238E27FC236}">
              <a16:creationId xmlns:a16="http://schemas.microsoft.com/office/drawing/2014/main" id="{B02C854A-A4D8-4364-82FC-3E3E35FFC8BB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3205" name="Text Box 3">
          <a:extLst>
            <a:ext uri="{FF2B5EF4-FFF2-40B4-BE49-F238E27FC236}">
              <a16:creationId xmlns:a16="http://schemas.microsoft.com/office/drawing/2014/main" id="{BEBB953B-38EC-44E5-9FD1-F8BDD9D596C8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3206" name="Text Box 3">
          <a:extLst>
            <a:ext uri="{FF2B5EF4-FFF2-40B4-BE49-F238E27FC236}">
              <a16:creationId xmlns:a16="http://schemas.microsoft.com/office/drawing/2014/main" id="{5D51C7CF-AE19-42E4-B90B-8EA90386988A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3207" name="Text Box 3">
          <a:extLst>
            <a:ext uri="{FF2B5EF4-FFF2-40B4-BE49-F238E27FC236}">
              <a16:creationId xmlns:a16="http://schemas.microsoft.com/office/drawing/2014/main" id="{9BFB1D0E-90AD-4CDA-82F7-7E925C3CA3BF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3208" name="Text Box 3">
          <a:extLst>
            <a:ext uri="{FF2B5EF4-FFF2-40B4-BE49-F238E27FC236}">
              <a16:creationId xmlns:a16="http://schemas.microsoft.com/office/drawing/2014/main" id="{EE11B9F1-A02C-4402-ACE4-999E2B8A8414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3209" name="Text Box 3">
          <a:extLst>
            <a:ext uri="{FF2B5EF4-FFF2-40B4-BE49-F238E27FC236}">
              <a16:creationId xmlns:a16="http://schemas.microsoft.com/office/drawing/2014/main" id="{9852CAE5-3CE7-41AE-BA9C-B3F71B2D9D01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3210" name="Text Box 3">
          <a:extLst>
            <a:ext uri="{FF2B5EF4-FFF2-40B4-BE49-F238E27FC236}">
              <a16:creationId xmlns:a16="http://schemas.microsoft.com/office/drawing/2014/main" id="{9F5530A0-BF39-4122-97F1-2E17BF76C943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3211" name="Text Box 3">
          <a:extLst>
            <a:ext uri="{FF2B5EF4-FFF2-40B4-BE49-F238E27FC236}">
              <a16:creationId xmlns:a16="http://schemas.microsoft.com/office/drawing/2014/main" id="{952673CC-6B5B-4A92-94D5-D5B2E441D7BC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3212" name="Text Box 3">
          <a:extLst>
            <a:ext uri="{FF2B5EF4-FFF2-40B4-BE49-F238E27FC236}">
              <a16:creationId xmlns:a16="http://schemas.microsoft.com/office/drawing/2014/main" id="{DC0B42D3-52DC-4C2F-BCB5-1BCED50C7148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3213" name="Text Box 3">
          <a:extLst>
            <a:ext uri="{FF2B5EF4-FFF2-40B4-BE49-F238E27FC236}">
              <a16:creationId xmlns:a16="http://schemas.microsoft.com/office/drawing/2014/main" id="{6432D27C-B7D9-48F7-A65F-F0437E2480E8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3214" name="Text Box 3">
          <a:extLst>
            <a:ext uri="{FF2B5EF4-FFF2-40B4-BE49-F238E27FC236}">
              <a16:creationId xmlns:a16="http://schemas.microsoft.com/office/drawing/2014/main" id="{62EEAB8B-A71A-4F10-8447-4CD8EE2D0344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3215" name="Text Box 3">
          <a:extLst>
            <a:ext uri="{FF2B5EF4-FFF2-40B4-BE49-F238E27FC236}">
              <a16:creationId xmlns:a16="http://schemas.microsoft.com/office/drawing/2014/main" id="{7A27D628-A9C6-4FD9-A732-F05D969F84E3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3216" name="Text Box 3">
          <a:extLst>
            <a:ext uri="{FF2B5EF4-FFF2-40B4-BE49-F238E27FC236}">
              <a16:creationId xmlns:a16="http://schemas.microsoft.com/office/drawing/2014/main" id="{6494BC7A-6678-4696-A393-93E871D31D24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3217" name="Text Box 3">
          <a:extLst>
            <a:ext uri="{FF2B5EF4-FFF2-40B4-BE49-F238E27FC236}">
              <a16:creationId xmlns:a16="http://schemas.microsoft.com/office/drawing/2014/main" id="{567C498F-3F4B-4EC4-89EB-D0C9419A3855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3218" name="Text Box 3">
          <a:extLst>
            <a:ext uri="{FF2B5EF4-FFF2-40B4-BE49-F238E27FC236}">
              <a16:creationId xmlns:a16="http://schemas.microsoft.com/office/drawing/2014/main" id="{C4DB3D45-F83B-4BD6-80EF-9173E062CAB0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3219" name="Text Box 3">
          <a:extLst>
            <a:ext uri="{FF2B5EF4-FFF2-40B4-BE49-F238E27FC236}">
              <a16:creationId xmlns:a16="http://schemas.microsoft.com/office/drawing/2014/main" id="{869B0A97-D82D-4322-A2E6-5A1D29B82C38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3220" name="Text Box 3">
          <a:extLst>
            <a:ext uri="{FF2B5EF4-FFF2-40B4-BE49-F238E27FC236}">
              <a16:creationId xmlns:a16="http://schemas.microsoft.com/office/drawing/2014/main" id="{3EA14F8C-66F5-4F69-9751-BDE0FC78A9A2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3221" name="Text Box 3">
          <a:extLst>
            <a:ext uri="{FF2B5EF4-FFF2-40B4-BE49-F238E27FC236}">
              <a16:creationId xmlns:a16="http://schemas.microsoft.com/office/drawing/2014/main" id="{BC1871B7-EA4B-46F4-8866-093B6A0CC1A4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3222" name="Text Box 3">
          <a:extLst>
            <a:ext uri="{FF2B5EF4-FFF2-40B4-BE49-F238E27FC236}">
              <a16:creationId xmlns:a16="http://schemas.microsoft.com/office/drawing/2014/main" id="{7C80E15A-3871-4FC0-85D2-A2536ED6B6DD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3223" name="Text Box 3">
          <a:extLst>
            <a:ext uri="{FF2B5EF4-FFF2-40B4-BE49-F238E27FC236}">
              <a16:creationId xmlns:a16="http://schemas.microsoft.com/office/drawing/2014/main" id="{B9DD47DD-109C-4D66-8288-87C1948454B3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3224" name="Text Box 3">
          <a:extLst>
            <a:ext uri="{FF2B5EF4-FFF2-40B4-BE49-F238E27FC236}">
              <a16:creationId xmlns:a16="http://schemas.microsoft.com/office/drawing/2014/main" id="{7859A657-BF9D-4744-B47B-1595513B6CC9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3225" name="Text Box 3">
          <a:extLst>
            <a:ext uri="{FF2B5EF4-FFF2-40B4-BE49-F238E27FC236}">
              <a16:creationId xmlns:a16="http://schemas.microsoft.com/office/drawing/2014/main" id="{A82725CC-BB04-4631-9699-DA73829F1232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3226" name="Text Box 3">
          <a:extLst>
            <a:ext uri="{FF2B5EF4-FFF2-40B4-BE49-F238E27FC236}">
              <a16:creationId xmlns:a16="http://schemas.microsoft.com/office/drawing/2014/main" id="{798A15C1-78E0-48DD-96D2-A26BF0AF1248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3227" name="Text Box 3">
          <a:extLst>
            <a:ext uri="{FF2B5EF4-FFF2-40B4-BE49-F238E27FC236}">
              <a16:creationId xmlns:a16="http://schemas.microsoft.com/office/drawing/2014/main" id="{0C99B3AB-F43E-49CE-B09A-258C0014FBFC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3228" name="Text Box 3">
          <a:extLst>
            <a:ext uri="{FF2B5EF4-FFF2-40B4-BE49-F238E27FC236}">
              <a16:creationId xmlns:a16="http://schemas.microsoft.com/office/drawing/2014/main" id="{F257469F-6918-4228-953C-595A8E0F3A98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3229" name="Text Box 3">
          <a:extLst>
            <a:ext uri="{FF2B5EF4-FFF2-40B4-BE49-F238E27FC236}">
              <a16:creationId xmlns:a16="http://schemas.microsoft.com/office/drawing/2014/main" id="{9AC9EA89-E9E2-4E4E-9D01-42F2DA19C67E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3230" name="Text Box 3">
          <a:extLst>
            <a:ext uri="{FF2B5EF4-FFF2-40B4-BE49-F238E27FC236}">
              <a16:creationId xmlns:a16="http://schemas.microsoft.com/office/drawing/2014/main" id="{A540B71D-FDC3-4570-844A-E7942F43988A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3231" name="Text Box 3">
          <a:extLst>
            <a:ext uri="{FF2B5EF4-FFF2-40B4-BE49-F238E27FC236}">
              <a16:creationId xmlns:a16="http://schemas.microsoft.com/office/drawing/2014/main" id="{D43E0F2C-8C62-478A-8450-DF233AED3F5E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301191"/>
    <xdr:sp macro="" textlink="">
      <xdr:nvSpPr>
        <xdr:cNvPr id="3232" name="Text Box 3">
          <a:extLst>
            <a:ext uri="{FF2B5EF4-FFF2-40B4-BE49-F238E27FC236}">
              <a16:creationId xmlns:a16="http://schemas.microsoft.com/office/drawing/2014/main" id="{B0F77308-3046-47E6-86D5-743635770FEA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301191"/>
    <xdr:sp macro="" textlink="">
      <xdr:nvSpPr>
        <xdr:cNvPr id="3233" name="Text Box 3">
          <a:extLst>
            <a:ext uri="{FF2B5EF4-FFF2-40B4-BE49-F238E27FC236}">
              <a16:creationId xmlns:a16="http://schemas.microsoft.com/office/drawing/2014/main" id="{45F58790-1FA4-4768-A2AA-B8DB7A2401E4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301191"/>
    <xdr:sp macro="" textlink="">
      <xdr:nvSpPr>
        <xdr:cNvPr id="3234" name="Text Box 3">
          <a:extLst>
            <a:ext uri="{FF2B5EF4-FFF2-40B4-BE49-F238E27FC236}">
              <a16:creationId xmlns:a16="http://schemas.microsoft.com/office/drawing/2014/main" id="{93E6EE83-6FFF-4AE4-8692-3501CAA2CC79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301191"/>
    <xdr:sp macro="" textlink="">
      <xdr:nvSpPr>
        <xdr:cNvPr id="3235" name="Text Box 3">
          <a:extLst>
            <a:ext uri="{FF2B5EF4-FFF2-40B4-BE49-F238E27FC236}">
              <a16:creationId xmlns:a16="http://schemas.microsoft.com/office/drawing/2014/main" id="{E284838B-36A4-44D0-9C9B-3563DF681A9F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301191"/>
    <xdr:sp macro="" textlink="">
      <xdr:nvSpPr>
        <xdr:cNvPr id="3236" name="Text Box 3">
          <a:extLst>
            <a:ext uri="{FF2B5EF4-FFF2-40B4-BE49-F238E27FC236}">
              <a16:creationId xmlns:a16="http://schemas.microsoft.com/office/drawing/2014/main" id="{1C5BBC4B-F637-4D9B-8EEC-77C23D2F76A9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301191"/>
    <xdr:sp macro="" textlink="">
      <xdr:nvSpPr>
        <xdr:cNvPr id="3237" name="Text Box 3">
          <a:extLst>
            <a:ext uri="{FF2B5EF4-FFF2-40B4-BE49-F238E27FC236}">
              <a16:creationId xmlns:a16="http://schemas.microsoft.com/office/drawing/2014/main" id="{3DDFC944-D0E5-4754-A4B2-3CF6732A256D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301191"/>
    <xdr:sp macro="" textlink="">
      <xdr:nvSpPr>
        <xdr:cNvPr id="3238" name="Text Box 3">
          <a:extLst>
            <a:ext uri="{FF2B5EF4-FFF2-40B4-BE49-F238E27FC236}">
              <a16:creationId xmlns:a16="http://schemas.microsoft.com/office/drawing/2014/main" id="{1D6C9B47-C4A5-44A5-8E42-70C29984C3FD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301191"/>
    <xdr:sp macro="" textlink="">
      <xdr:nvSpPr>
        <xdr:cNvPr id="3239" name="Text Box 3">
          <a:extLst>
            <a:ext uri="{FF2B5EF4-FFF2-40B4-BE49-F238E27FC236}">
              <a16:creationId xmlns:a16="http://schemas.microsoft.com/office/drawing/2014/main" id="{AAE3A9C0-B259-4A0C-9448-44F2743118EC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301191"/>
    <xdr:sp macro="" textlink="">
      <xdr:nvSpPr>
        <xdr:cNvPr id="3240" name="Text Box 3">
          <a:extLst>
            <a:ext uri="{FF2B5EF4-FFF2-40B4-BE49-F238E27FC236}">
              <a16:creationId xmlns:a16="http://schemas.microsoft.com/office/drawing/2014/main" id="{54BDBE03-D598-4C49-8376-D21A3CEADE01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301191"/>
    <xdr:sp macro="" textlink="">
      <xdr:nvSpPr>
        <xdr:cNvPr id="3241" name="Text Box 3">
          <a:extLst>
            <a:ext uri="{FF2B5EF4-FFF2-40B4-BE49-F238E27FC236}">
              <a16:creationId xmlns:a16="http://schemas.microsoft.com/office/drawing/2014/main" id="{5956FD7C-782C-4547-9823-9D129B09F0A6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301191"/>
    <xdr:sp macro="" textlink="">
      <xdr:nvSpPr>
        <xdr:cNvPr id="3242" name="Text Box 3">
          <a:extLst>
            <a:ext uri="{FF2B5EF4-FFF2-40B4-BE49-F238E27FC236}">
              <a16:creationId xmlns:a16="http://schemas.microsoft.com/office/drawing/2014/main" id="{FE12D499-CD53-42CB-877F-0FCB57C1B9FC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301191"/>
    <xdr:sp macro="" textlink="">
      <xdr:nvSpPr>
        <xdr:cNvPr id="3243" name="Text Box 3">
          <a:extLst>
            <a:ext uri="{FF2B5EF4-FFF2-40B4-BE49-F238E27FC236}">
              <a16:creationId xmlns:a16="http://schemas.microsoft.com/office/drawing/2014/main" id="{75814398-8F47-4784-AB97-F90DE80B27F9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301191"/>
    <xdr:sp macro="" textlink="">
      <xdr:nvSpPr>
        <xdr:cNvPr id="3244" name="Text Box 3">
          <a:extLst>
            <a:ext uri="{FF2B5EF4-FFF2-40B4-BE49-F238E27FC236}">
              <a16:creationId xmlns:a16="http://schemas.microsoft.com/office/drawing/2014/main" id="{E73D16E0-2DF7-4707-8EE6-678033258C55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650</xdr:row>
      <xdr:rowOff>0</xdr:rowOff>
    </xdr:from>
    <xdr:ext cx="30480" cy="30480"/>
    <xdr:pic>
      <xdr:nvPicPr>
        <xdr:cNvPr id="3245" name="Picture 8">
          <a:extLst>
            <a:ext uri="{FF2B5EF4-FFF2-40B4-BE49-F238E27FC236}">
              <a16:creationId xmlns:a16="http://schemas.microsoft.com/office/drawing/2014/main" id="{D6B475C3-7ADC-4BA5-AF7B-5D38AD5F9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1132" y="180443605"/>
          <a:ext cx="3048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15240</xdr:colOff>
      <xdr:row>650</xdr:row>
      <xdr:rowOff>0</xdr:rowOff>
    </xdr:from>
    <xdr:ext cx="0" cy="30480"/>
    <xdr:pic>
      <xdr:nvPicPr>
        <xdr:cNvPr id="3246" name="Picture 8">
          <a:extLst>
            <a:ext uri="{FF2B5EF4-FFF2-40B4-BE49-F238E27FC236}">
              <a16:creationId xmlns:a16="http://schemas.microsoft.com/office/drawing/2014/main" id="{48A1A23A-325C-4B46-B2BD-56D38B8E9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72" y="180443605"/>
          <a:ext cx="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1356360</xdr:colOff>
      <xdr:row>650</xdr:row>
      <xdr:rowOff>0</xdr:rowOff>
    </xdr:from>
    <xdr:ext cx="23662" cy="301191"/>
    <xdr:sp macro="" textlink="">
      <xdr:nvSpPr>
        <xdr:cNvPr id="3247" name="Text Box 3">
          <a:extLst>
            <a:ext uri="{FF2B5EF4-FFF2-40B4-BE49-F238E27FC236}">
              <a16:creationId xmlns:a16="http://schemas.microsoft.com/office/drawing/2014/main" id="{B6B69C8C-4C49-4E49-8DAA-D6C43238BBA0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01191"/>
    <xdr:sp macro="" textlink="">
      <xdr:nvSpPr>
        <xdr:cNvPr id="3248" name="Text Box 3">
          <a:extLst>
            <a:ext uri="{FF2B5EF4-FFF2-40B4-BE49-F238E27FC236}">
              <a16:creationId xmlns:a16="http://schemas.microsoft.com/office/drawing/2014/main" id="{9E33A11F-096F-49CB-8B5D-6F9D9F229DFB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39291"/>
    <xdr:sp macro="" textlink="">
      <xdr:nvSpPr>
        <xdr:cNvPr id="3249" name="Text Box 3">
          <a:extLst>
            <a:ext uri="{FF2B5EF4-FFF2-40B4-BE49-F238E27FC236}">
              <a16:creationId xmlns:a16="http://schemas.microsoft.com/office/drawing/2014/main" id="{C4645056-96BB-4D60-9650-6C5EB66DF0C8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39291"/>
    <xdr:sp macro="" textlink="">
      <xdr:nvSpPr>
        <xdr:cNvPr id="3250" name="Text Box 3">
          <a:extLst>
            <a:ext uri="{FF2B5EF4-FFF2-40B4-BE49-F238E27FC236}">
              <a16:creationId xmlns:a16="http://schemas.microsoft.com/office/drawing/2014/main" id="{F0D0A4AD-8D62-416B-BA63-00D9725214F9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39291"/>
    <xdr:sp macro="" textlink="">
      <xdr:nvSpPr>
        <xdr:cNvPr id="3251" name="Text Box 3">
          <a:extLst>
            <a:ext uri="{FF2B5EF4-FFF2-40B4-BE49-F238E27FC236}">
              <a16:creationId xmlns:a16="http://schemas.microsoft.com/office/drawing/2014/main" id="{4FF7E184-B9FB-4545-A1AF-378589BE638B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39291"/>
    <xdr:sp macro="" textlink="">
      <xdr:nvSpPr>
        <xdr:cNvPr id="3252" name="Text Box 3">
          <a:extLst>
            <a:ext uri="{FF2B5EF4-FFF2-40B4-BE49-F238E27FC236}">
              <a16:creationId xmlns:a16="http://schemas.microsoft.com/office/drawing/2014/main" id="{08118AD0-704C-417A-98DE-BFA68177AFBB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01191"/>
    <xdr:sp macro="" textlink="">
      <xdr:nvSpPr>
        <xdr:cNvPr id="3253" name="Text Box 3">
          <a:extLst>
            <a:ext uri="{FF2B5EF4-FFF2-40B4-BE49-F238E27FC236}">
              <a16:creationId xmlns:a16="http://schemas.microsoft.com/office/drawing/2014/main" id="{A8C04B1E-EDA6-45CE-A67E-5F07E9AAA1FD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01191"/>
    <xdr:sp macro="" textlink="">
      <xdr:nvSpPr>
        <xdr:cNvPr id="3254" name="Text Box 3">
          <a:extLst>
            <a:ext uri="{FF2B5EF4-FFF2-40B4-BE49-F238E27FC236}">
              <a16:creationId xmlns:a16="http://schemas.microsoft.com/office/drawing/2014/main" id="{4B016200-6394-4847-8FCD-0485C4904CF0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01191"/>
    <xdr:sp macro="" textlink="">
      <xdr:nvSpPr>
        <xdr:cNvPr id="3255" name="Text Box 3">
          <a:extLst>
            <a:ext uri="{FF2B5EF4-FFF2-40B4-BE49-F238E27FC236}">
              <a16:creationId xmlns:a16="http://schemas.microsoft.com/office/drawing/2014/main" id="{0061B571-A16A-4519-9E5B-4AEBA35D126E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01191"/>
    <xdr:sp macro="" textlink="">
      <xdr:nvSpPr>
        <xdr:cNvPr id="3256" name="Text Box 3">
          <a:extLst>
            <a:ext uri="{FF2B5EF4-FFF2-40B4-BE49-F238E27FC236}">
              <a16:creationId xmlns:a16="http://schemas.microsoft.com/office/drawing/2014/main" id="{F2A4CF3E-5A36-4CEB-A1D5-202F738301AE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39291"/>
    <xdr:sp macro="" textlink="">
      <xdr:nvSpPr>
        <xdr:cNvPr id="3257" name="Text Box 3">
          <a:extLst>
            <a:ext uri="{FF2B5EF4-FFF2-40B4-BE49-F238E27FC236}">
              <a16:creationId xmlns:a16="http://schemas.microsoft.com/office/drawing/2014/main" id="{B56BE706-4FFF-49C0-A6F6-B2E7418FC6B7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39291"/>
    <xdr:sp macro="" textlink="">
      <xdr:nvSpPr>
        <xdr:cNvPr id="3258" name="Text Box 3">
          <a:extLst>
            <a:ext uri="{FF2B5EF4-FFF2-40B4-BE49-F238E27FC236}">
              <a16:creationId xmlns:a16="http://schemas.microsoft.com/office/drawing/2014/main" id="{23133D94-0EFA-4450-B470-4E917CB6E1F1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39291"/>
    <xdr:sp macro="" textlink="">
      <xdr:nvSpPr>
        <xdr:cNvPr id="3259" name="Text Box 3">
          <a:extLst>
            <a:ext uri="{FF2B5EF4-FFF2-40B4-BE49-F238E27FC236}">
              <a16:creationId xmlns:a16="http://schemas.microsoft.com/office/drawing/2014/main" id="{F6F24C13-0DC9-4B7D-8212-70162103F791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39291"/>
    <xdr:sp macro="" textlink="">
      <xdr:nvSpPr>
        <xdr:cNvPr id="3260" name="Text Box 3">
          <a:extLst>
            <a:ext uri="{FF2B5EF4-FFF2-40B4-BE49-F238E27FC236}">
              <a16:creationId xmlns:a16="http://schemas.microsoft.com/office/drawing/2014/main" id="{64D59714-E572-4F87-A411-19FE4813900A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01191"/>
    <xdr:sp macro="" textlink="">
      <xdr:nvSpPr>
        <xdr:cNvPr id="3261" name="Text Box 3">
          <a:extLst>
            <a:ext uri="{FF2B5EF4-FFF2-40B4-BE49-F238E27FC236}">
              <a16:creationId xmlns:a16="http://schemas.microsoft.com/office/drawing/2014/main" id="{25BB38BB-5E83-4702-80F3-2104A8437C58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01191"/>
    <xdr:sp macro="" textlink="">
      <xdr:nvSpPr>
        <xdr:cNvPr id="3262" name="Text Box 3">
          <a:extLst>
            <a:ext uri="{FF2B5EF4-FFF2-40B4-BE49-F238E27FC236}">
              <a16:creationId xmlns:a16="http://schemas.microsoft.com/office/drawing/2014/main" id="{68B290EE-2225-42A4-856A-D3B015F6B815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01191"/>
    <xdr:sp macro="" textlink="">
      <xdr:nvSpPr>
        <xdr:cNvPr id="3263" name="Text Box 3">
          <a:extLst>
            <a:ext uri="{FF2B5EF4-FFF2-40B4-BE49-F238E27FC236}">
              <a16:creationId xmlns:a16="http://schemas.microsoft.com/office/drawing/2014/main" id="{56D1795A-F92C-420A-88E3-F0DC2BDF0E08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01191"/>
    <xdr:sp macro="" textlink="">
      <xdr:nvSpPr>
        <xdr:cNvPr id="3264" name="Text Box 3">
          <a:extLst>
            <a:ext uri="{FF2B5EF4-FFF2-40B4-BE49-F238E27FC236}">
              <a16:creationId xmlns:a16="http://schemas.microsoft.com/office/drawing/2014/main" id="{AADF3F4A-E35B-483A-82E0-12B296F6E53B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39291"/>
    <xdr:sp macro="" textlink="">
      <xdr:nvSpPr>
        <xdr:cNvPr id="3265" name="Text Box 3">
          <a:extLst>
            <a:ext uri="{FF2B5EF4-FFF2-40B4-BE49-F238E27FC236}">
              <a16:creationId xmlns:a16="http://schemas.microsoft.com/office/drawing/2014/main" id="{A69F79D1-17AB-479C-9672-12F8587961B5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39291"/>
    <xdr:sp macro="" textlink="">
      <xdr:nvSpPr>
        <xdr:cNvPr id="3266" name="Text Box 3">
          <a:extLst>
            <a:ext uri="{FF2B5EF4-FFF2-40B4-BE49-F238E27FC236}">
              <a16:creationId xmlns:a16="http://schemas.microsoft.com/office/drawing/2014/main" id="{84B94AAC-60DB-4C17-8DDC-10FEA13DEC1D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39291"/>
    <xdr:sp macro="" textlink="">
      <xdr:nvSpPr>
        <xdr:cNvPr id="3267" name="Text Box 3">
          <a:extLst>
            <a:ext uri="{FF2B5EF4-FFF2-40B4-BE49-F238E27FC236}">
              <a16:creationId xmlns:a16="http://schemas.microsoft.com/office/drawing/2014/main" id="{457462F0-D911-454A-B173-AC50CCC85E5A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39291"/>
    <xdr:sp macro="" textlink="">
      <xdr:nvSpPr>
        <xdr:cNvPr id="3268" name="Text Box 3">
          <a:extLst>
            <a:ext uri="{FF2B5EF4-FFF2-40B4-BE49-F238E27FC236}">
              <a16:creationId xmlns:a16="http://schemas.microsoft.com/office/drawing/2014/main" id="{3B1AAFDE-433A-47FE-8DA0-69186E6A3E0F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01191"/>
    <xdr:sp macro="" textlink="">
      <xdr:nvSpPr>
        <xdr:cNvPr id="3269" name="Text Box 3">
          <a:extLst>
            <a:ext uri="{FF2B5EF4-FFF2-40B4-BE49-F238E27FC236}">
              <a16:creationId xmlns:a16="http://schemas.microsoft.com/office/drawing/2014/main" id="{011268DD-8ABE-4DA2-9628-5E7CD017F974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01191"/>
    <xdr:sp macro="" textlink="">
      <xdr:nvSpPr>
        <xdr:cNvPr id="3270" name="Text Box 3">
          <a:extLst>
            <a:ext uri="{FF2B5EF4-FFF2-40B4-BE49-F238E27FC236}">
              <a16:creationId xmlns:a16="http://schemas.microsoft.com/office/drawing/2014/main" id="{209F21FB-9103-4B6A-BC8F-0F9DA82733DE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39291"/>
    <xdr:sp macro="" textlink="">
      <xdr:nvSpPr>
        <xdr:cNvPr id="3271" name="Text Box 3">
          <a:extLst>
            <a:ext uri="{FF2B5EF4-FFF2-40B4-BE49-F238E27FC236}">
              <a16:creationId xmlns:a16="http://schemas.microsoft.com/office/drawing/2014/main" id="{EEECBEB1-FEDC-48A4-9AF8-C535AF851A7B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39291"/>
    <xdr:sp macro="" textlink="">
      <xdr:nvSpPr>
        <xdr:cNvPr id="3272" name="Text Box 3">
          <a:extLst>
            <a:ext uri="{FF2B5EF4-FFF2-40B4-BE49-F238E27FC236}">
              <a16:creationId xmlns:a16="http://schemas.microsoft.com/office/drawing/2014/main" id="{FE95DD94-9779-42D0-B4E9-98B0EDAA2156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39291"/>
    <xdr:sp macro="" textlink="">
      <xdr:nvSpPr>
        <xdr:cNvPr id="3273" name="Text Box 3">
          <a:extLst>
            <a:ext uri="{FF2B5EF4-FFF2-40B4-BE49-F238E27FC236}">
              <a16:creationId xmlns:a16="http://schemas.microsoft.com/office/drawing/2014/main" id="{E85030D4-D5DF-4D22-9A33-5DCDA13B62C9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39291"/>
    <xdr:sp macro="" textlink="">
      <xdr:nvSpPr>
        <xdr:cNvPr id="3274" name="Text Box 3">
          <a:extLst>
            <a:ext uri="{FF2B5EF4-FFF2-40B4-BE49-F238E27FC236}">
              <a16:creationId xmlns:a16="http://schemas.microsoft.com/office/drawing/2014/main" id="{3D339894-CB72-47F7-A2B8-EF174E7807DA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01191"/>
    <xdr:sp macro="" textlink="">
      <xdr:nvSpPr>
        <xdr:cNvPr id="3275" name="Text Box 3">
          <a:extLst>
            <a:ext uri="{FF2B5EF4-FFF2-40B4-BE49-F238E27FC236}">
              <a16:creationId xmlns:a16="http://schemas.microsoft.com/office/drawing/2014/main" id="{90135191-81DB-4234-8DC5-84E4B0A4F7CD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01191"/>
    <xdr:sp macro="" textlink="">
      <xdr:nvSpPr>
        <xdr:cNvPr id="3276" name="Text Box 3">
          <a:extLst>
            <a:ext uri="{FF2B5EF4-FFF2-40B4-BE49-F238E27FC236}">
              <a16:creationId xmlns:a16="http://schemas.microsoft.com/office/drawing/2014/main" id="{806E8244-E02B-4599-B086-08D64AC31ED3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39291"/>
    <xdr:sp macro="" textlink="">
      <xdr:nvSpPr>
        <xdr:cNvPr id="3277" name="Text Box 3">
          <a:extLst>
            <a:ext uri="{FF2B5EF4-FFF2-40B4-BE49-F238E27FC236}">
              <a16:creationId xmlns:a16="http://schemas.microsoft.com/office/drawing/2014/main" id="{D1AA7EA3-6397-4FAD-A854-34EB9382D830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39291"/>
    <xdr:sp macro="" textlink="">
      <xdr:nvSpPr>
        <xdr:cNvPr id="3278" name="Text Box 3">
          <a:extLst>
            <a:ext uri="{FF2B5EF4-FFF2-40B4-BE49-F238E27FC236}">
              <a16:creationId xmlns:a16="http://schemas.microsoft.com/office/drawing/2014/main" id="{E0B33830-830E-4327-8AE0-7598E0D03B73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39291"/>
    <xdr:sp macro="" textlink="">
      <xdr:nvSpPr>
        <xdr:cNvPr id="3279" name="Text Box 3">
          <a:extLst>
            <a:ext uri="{FF2B5EF4-FFF2-40B4-BE49-F238E27FC236}">
              <a16:creationId xmlns:a16="http://schemas.microsoft.com/office/drawing/2014/main" id="{30880EC4-A913-4F03-BB5B-3492E4DF4C76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39291"/>
    <xdr:sp macro="" textlink="">
      <xdr:nvSpPr>
        <xdr:cNvPr id="3280" name="Text Box 3">
          <a:extLst>
            <a:ext uri="{FF2B5EF4-FFF2-40B4-BE49-F238E27FC236}">
              <a16:creationId xmlns:a16="http://schemas.microsoft.com/office/drawing/2014/main" id="{BACD55A7-36FD-4594-BB25-E9E7CEFFAAE3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01191"/>
    <xdr:sp macro="" textlink="">
      <xdr:nvSpPr>
        <xdr:cNvPr id="3281" name="Text Box 3">
          <a:extLst>
            <a:ext uri="{FF2B5EF4-FFF2-40B4-BE49-F238E27FC236}">
              <a16:creationId xmlns:a16="http://schemas.microsoft.com/office/drawing/2014/main" id="{446400D7-EE36-4015-BA8A-5BF7DC4A0DBF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01191"/>
    <xdr:sp macro="" textlink="">
      <xdr:nvSpPr>
        <xdr:cNvPr id="3282" name="Text Box 3">
          <a:extLst>
            <a:ext uri="{FF2B5EF4-FFF2-40B4-BE49-F238E27FC236}">
              <a16:creationId xmlns:a16="http://schemas.microsoft.com/office/drawing/2014/main" id="{A6817263-0DE2-457D-8400-8D79673BDFB4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01191"/>
    <xdr:sp macro="" textlink="">
      <xdr:nvSpPr>
        <xdr:cNvPr id="3283" name="Text Box 3">
          <a:extLst>
            <a:ext uri="{FF2B5EF4-FFF2-40B4-BE49-F238E27FC236}">
              <a16:creationId xmlns:a16="http://schemas.microsoft.com/office/drawing/2014/main" id="{0C5E0C71-4A1B-4E0D-B524-19CF29D49E5D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01191"/>
    <xdr:sp macro="" textlink="">
      <xdr:nvSpPr>
        <xdr:cNvPr id="3284" name="Text Box 3">
          <a:extLst>
            <a:ext uri="{FF2B5EF4-FFF2-40B4-BE49-F238E27FC236}">
              <a16:creationId xmlns:a16="http://schemas.microsoft.com/office/drawing/2014/main" id="{55D3FAE6-E4F3-490F-BF6F-506F05419F52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39291"/>
    <xdr:sp macro="" textlink="">
      <xdr:nvSpPr>
        <xdr:cNvPr id="3285" name="Text Box 3">
          <a:extLst>
            <a:ext uri="{FF2B5EF4-FFF2-40B4-BE49-F238E27FC236}">
              <a16:creationId xmlns:a16="http://schemas.microsoft.com/office/drawing/2014/main" id="{D9176ED2-B0C0-4E66-9757-AE58496C34BC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39291"/>
    <xdr:sp macro="" textlink="">
      <xdr:nvSpPr>
        <xdr:cNvPr id="3286" name="Text Box 3">
          <a:extLst>
            <a:ext uri="{FF2B5EF4-FFF2-40B4-BE49-F238E27FC236}">
              <a16:creationId xmlns:a16="http://schemas.microsoft.com/office/drawing/2014/main" id="{182687C9-E0BB-4528-9AEE-DC09866EE1DE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39291"/>
    <xdr:sp macro="" textlink="">
      <xdr:nvSpPr>
        <xdr:cNvPr id="3287" name="Text Box 3">
          <a:extLst>
            <a:ext uri="{FF2B5EF4-FFF2-40B4-BE49-F238E27FC236}">
              <a16:creationId xmlns:a16="http://schemas.microsoft.com/office/drawing/2014/main" id="{D68DF5E5-43EE-41AE-878E-134251CA8580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39291"/>
    <xdr:sp macro="" textlink="">
      <xdr:nvSpPr>
        <xdr:cNvPr id="3288" name="Text Box 3">
          <a:extLst>
            <a:ext uri="{FF2B5EF4-FFF2-40B4-BE49-F238E27FC236}">
              <a16:creationId xmlns:a16="http://schemas.microsoft.com/office/drawing/2014/main" id="{E14149D8-E2E9-4E6B-B2A4-80CCA1EE6978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01191"/>
    <xdr:sp macro="" textlink="">
      <xdr:nvSpPr>
        <xdr:cNvPr id="3289" name="Text Box 3">
          <a:extLst>
            <a:ext uri="{FF2B5EF4-FFF2-40B4-BE49-F238E27FC236}">
              <a16:creationId xmlns:a16="http://schemas.microsoft.com/office/drawing/2014/main" id="{FCB4872C-79A8-4C99-AE9B-06359E7E1F0F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01191"/>
    <xdr:sp macro="" textlink="">
      <xdr:nvSpPr>
        <xdr:cNvPr id="3290" name="Text Box 3">
          <a:extLst>
            <a:ext uri="{FF2B5EF4-FFF2-40B4-BE49-F238E27FC236}">
              <a16:creationId xmlns:a16="http://schemas.microsoft.com/office/drawing/2014/main" id="{7A7C5112-C49B-4F00-B361-6FA6ECCF9766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01191"/>
    <xdr:sp macro="" textlink="">
      <xdr:nvSpPr>
        <xdr:cNvPr id="3291" name="Text Box 3">
          <a:extLst>
            <a:ext uri="{FF2B5EF4-FFF2-40B4-BE49-F238E27FC236}">
              <a16:creationId xmlns:a16="http://schemas.microsoft.com/office/drawing/2014/main" id="{8BC64AE4-7346-4146-A246-F30122D1FA2E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01191"/>
    <xdr:sp macro="" textlink="">
      <xdr:nvSpPr>
        <xdr:cNvPr id="3292" name="Text Box 3">
          <a:extLst>
            <a:ext uri="{FF2B5EF4-FFF2-40B4-BE49-F238E27FC236}">
              <a16:creationId xmlns:a16="http://schemas.microsoft.com/office/drawing/2014/main" id="{CB6063C7-D215-4E2D-BFE4-EDA33C1D5E68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39291"/>
    <xdr:sp macro="" textlink="">
      <xdr:nvSpPr>
        <xdr:cNvPr id="3293" name="Text Box 3">
          <a:extLst>
            <a:ext uri="{FF2B5EF4-FFF2-40B4-BE49-F238E27FC236}">
              <a16:creationId xmlns:a16="http://schemas.microsoft.com/office/drawing/2014/main" id="{542B6BC8-EC53-41E2-B19C-4F3683E7EF1D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39291"/>
    <xdr:sp macro="" textlink="">
      <xdr:nvSpPr>
        <xdr:cNvPr id="3294" name="Text Box 3">
          <a:extLst>
            <a:ext uri="{FF2B5EF4-FFF2-40B4-BE49-F238E27FC236}">
              <a16:creationId xmlns:a16="http://schemas.microsoft.com/office/drawing/2014/main" id="{B8315ACF-6EF6-4422-BA4F-96F74B766AD7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39291"/>
    <xdr:sp macro="" textlink="">
      <xdr:nvSpPr>
        <xdr:cNvPr id="3295" name="Text Box 3">
          <a:extLst>
            <a:ext uri="{FF2B5EF4-FFF2-40B4-BE49-F238E27FC236}">
              <a16:creationId xmlns:a16="http://schemas.microsoft.com/office/drawing/2014/main" id="{0CB20170-158D-4939-AF61-2100F4E5D1CE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39291"/>
    <xdr:sp macro="" textlink="">
      <xdr:nvSpPr>
        <xdr:cNvPr id="3296" name="Text Box 3">
          <a:extLst>
            <a:ext uri="{FF2B5EF4-FFF2-40B4-BE49-F238E27FC236}">
              <a16:creationId xmlns:a16="http://schemas.microsoft.com/office/drawing/2014/main" id="{EED6D399-FFAE-4DBF-BA5F-7E69D12591A7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01191"/>
    <xdr:sp macro="" textlink="">
      <xdr:nvSpPr>
        <xdr:cNvPr id="3297" name="Text Box 3">
          <a:extLst>
            <a:ext uri="{FF2B5EF4-FFF2-40B4-BE49-F238E27FC236}">
              <a16:creationId xmlns:a16="http://schemas.microsoft.com/office/drawing/2014/main" id="{B07DF361-BDEB-40EF-8CAA-D86B02051498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01191"/>
    <xdr:sp macro="" textlink="">
      <xdr:nvSpPr>
        <xdr:cNvPr id="3298" name="Text Box 3">
          <a:extLst>
            <a:ext uri="{FF2B5EF4-FFF2-40B4-BE49-F238E27FC236}">
              <a16:creationId xmlns:a16="http://schemas.microsoft.com/office/drawing/2014/main" id="{B6ECD3EE-8DEE-48FA-9DDA-B764C02C6A02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01191"/>
    <xdr:sp macro="" textlink="">
      <xdr:nvSpPr>
        <xdr:cNvPr id="3299" name="Text Box 3">
          <a:extLst>
            <a:ext uri="{FF2B5EF4-FFF2-40B4-BE49-F238E27FC236}">
              <a16:creationId xmlns:a16="http://schemas.microsoft.com/office/drawing/2014/main" id="{2C4F480D-5C00-43FE-AD7C-0102663F744E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39291"/>
    <xdr:sp macro="" textlink="">
      <xdr:nvSpPr>
        <xdr:cNvPr id="3300" name="Text Box 3">
          <a:extLst>
            <a:ext uri="{FF2B5EF4-FFF2-40B4-BE49-F238E27FC236}">
              <a16:creationId xmlns:a16="http://schemas.microsoft.com/office/drawing/2014/main" id="{7D0C8DD7-1A49-4D62-8F5A-0C9C29FD87E5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39291"/>
    <xdr:sp macro="" textlink="">
      <xdr:nvSpPr>
        <xdr:cNvPr id="3301" name="Text Box 3">
          <a:extLst>
            <a:ext uri="{FF2B5EF4-FFF2-40B4-BE49-F238E27FC236}">
              <a16:creationId xmlns:a16="http://schemas.microsoft.com/office/drawing/2014/main" id="{53C3754D-8405-4C77-9F67-2632B3CF7707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39291"/>
    <xdr:sp macro="" textlink="">
      <xdr:nvSpPr>
        <xdr:cNvPr id="3302" name="Text Box 3">
          <a:extLst>
            <a:ext uri="{FF2B5EF4-FFF2-40B4-BE49-F238E27FC236}">
              <a16:creationId xmlns:a16="http://schemas.microsoft.com/office/drawing/2014/main" id="{5C9C8056-307A-45C9-9B12-BBB3E33AF862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39291"/>
    <xdr:sp macro="" textlink="">
      <xdr:nvSpPr>
        <xdr:cNvPr id="3303" name="Text Box 3">
          <a:extLst>
            <a:ext uri="{FF2B5EF4-FFF2-40B4-BE49-F238E27FC236}">
              <a16:creationId xmlns:a16="http://schemas.microsoft.com/office/drawing/2014/main" id="{D7E44CA5-768E-4AFE-8B38-816B88B88F59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01191"/>
    <xdr:sp macro="" textlink="">
      <xdr:nvSpPr>
        <xdr:cNvPr id="3304" name="Text Box 3">
          <a:extLst>
            <a:ext uri="{FF2B5EF4-FFF2-40B4-BE49-F238E27FC236}">
              <a16:creationId xmlns:a16="http://schemas.microsoft.com/office/drawing/2014/main" id="{3CF5FFAA-710E-4B8B-AA9A-CD939CA39EA9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01191"/>
    <xdr:sp macro="" textlink="">
      <xdr:nvSpPr>
        <xdr:cNvPr id="3305" name="Text Box 3">
          <a:extLst>
            <a:ext uri="{FF2B5EF4-FFF2-40B4-BE49-F238E27FC236}">
              <a16:creationId xmlns:a16="http://schemas.microsoft.com/office/drawing/2014/main" id="{0C0F4974-319D-4D46-A8B3-C8DC3F565089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39291"/>
    <xdr:sp macro="" textlink="">
      <xdr:nvSpPr>
        <xdr:cNvPr id="3306" name="Text Box 3">
          <a:extLst>
            <a:ext uri="{FF2B5EF4-FFF2-40B4-BE49-F238E27FC236}">
              <a16:creationId xmlns:a16="http://schemas.microsoft.com/office/drawing/2014/main" id="{849E7F99-1EBD-4F45-82C6-F418243274D4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39291"/>
    <xdr:sp macro="" textlink="">
      <xdr:nvSpPr>
        <xdr:cNvPr id="3307" name="Text Box 3">
          <a:extLst>
            <a:ext uri="{FF2B5EF4-FFF2-40B4-BE49-F238E27FC236}">
              <a16:creationId xmlns:a16="http://schemas.microsoft.com/office/drawing/2014/main" id="{8FC41467-CE93-470A-83AC-497C0392BF08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39291"/>
    <xdr:sp macro="" textlink="">
      <xdr:nvSpPr>
        <xdr:cNvPr id="3308" name="Text Box 3">
          <a:extLst>
            <a:ext uri="{FF2B5EF4-FFF2-40B4-BE49-F238E27FC236}">
              <a16:creationId xmlns:a16="http://schemas.microsoft.com/office/drawing/2014/main" id="{F312B7C7-72BD-44B6-BA4C-14053804F658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39291"/>
    <xdr:sp macro="" textlink="">
      <xdr:nvSpPr>
        <xdr:cNvPr id="3309" name="Text Box 3">
          <a:extLst>
            <a:ext uri="{FF2B5EF4-FFF2-40B4-BE49-F238E27FC236}">
              <a16:creationId xmlns:a16="http://schemas.microsoft.com/office/drawing/2014/main" id="{635D8B14-8AFC-4311-AC40-058FA5AE0461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01191"/>
    <xdr:sp macro="" textlink="">
      <xdr:nvSpPr>
        <xdr:cNvPr id="3310" name="Text Box 3">
          <a:extLst>
            <a:ext uri="{FF2B5EF4-FFF2-40B4-BE49-F238E27FC236}">
              <a16:creationId xmlns:a16="http://schemas.microsoft.com/office/drawing/2014/main" id="{502A511C-1560-4186-9E1A-1FACFE9246CA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01191"/>
    <xdr:sp macro="" textlink="">
      <xdr:nvSpPr>
        <xdr:cNvPr id="3311" name="Text Box 3">
          <a:extLst>
            <a:ext uri="{FF2B5EF4-FFF2-40B4-BE49-F238E27FC236}">
              <a16:creationId xmlns:a16="http://schemas.microsoft.com/office/drawing/2014/main" id="{1FBFFB58-0257-457C-B39C-6A8405676C4C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39291"/>
    <xdr:sp macro="" textlink="">
      <xdr:nvSpPr>
        <xdr:cNvPr id="3312" name="Text Box 3">
          <a:extLst>
            <a:ext uri="{FF2B5EF4-FFF2-40B4-BE49-F238E27FC236}">
              <a16:creationId xmlns:a16="http://schemas.microsoft.com/office/drawing/2014/main" id="{35D52892-75B0-4805-A6CE-0078C4B23C92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39291"/>
    <xdr:sp macro="" textlink="">
      <xdr:nvSpPr>
        <xdr:cNvPr id="3313" name="Text Box 3">
          <a:extLst>
            <a:ext uri="{FF2B5EF4-FFF2-40B4-BE49-F238E27FC236}">
              <a16:creationId xmlns:a16="http://schemas.microsoft.com/office/drawing/2014/main" id="{2B8BA7AE-601D-471F-81F6-503724901917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39291"/>
    <xdr:sp macro="" textlink="">
      <xdr:nvSpPr>
        <xdr:cNvPr id="3314" name="Text Box 3">
          <a:extLst>
            <a:ext uri="{FF2B5EF4-FFF2-40B4-BE49-F238E27FC236}">
              <a16:creationId xmlns:a16="http://schemas.microsoft.com/office/drawing/2014/main" id="{442312C6-13DF-4A5C-81C6-93A2A2952322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39291"/>
    <xdr:sp macro="" textlink="">
      <xdr:nvSpPr>
        <xdr:cNvPr id="3315" name="Text Box 3">
          <a:extLst>
            <a:ext uri="{FF2B5EF4-FFF2-40B4-BE49-F238E27FC236}">
              <a16:creationId xmlns:a16="http://schemas.microsoft.com/office/drawing/2014/main" id="{53A6AE59-7D33-484A-B886-79403F39B23E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01191"/>
    <xdr:sp macro="" textlink="">
      <xdr:nvSpPr>
        <xdr:cNvPr id="3316" name="Text Box 3">
          <a:extLst>
            <a:ext uri="{FF2B5EF4-FFF2-40B4-BE49-F238E27FC236}">
              <a16:creationId xmlns:a16="http://schemas.microsoft.com/office/drawing/2014/main" id="{8C388CA2-09F9-4DD7-A1AD-6857C1D9C737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01191"/>
    <xdr:sp macro="" textlink="">
      <xdr:nvSpPr>
        <xdr:cNvPr id="3317" name="Text Box 3">
          <a:extLst>
            <a:ext uri="{FF2B5EF4-FFF2-40B4-BE49-F238E27FC236}">
              <a16:creationId xmlns:a16="http://schemas.microsoft.com/office/drawing/2014/main" id="{36CEF835-47A6-4C61-8DA8-CF400A460BBF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39291"/>
    <xdr:sp macro="" textlink="">
      <xdr:nvSpPr>
        <xdr:cNvPr id="3318" name="Text Box 3">
          <a:extLst>
            <a:ext uri="{FF2B5EF4-FFF2-40B4-BE49-F238E27FC236}">
              <a16:creationId xmlns:a16="http://schemas.microsoft.com/office/drawing/2014/main" id="{B4417BE7-26E0-48E1-8226-3ABFC9F6212B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39291"/>
    <xdr:sp macro="" textlink="">
      <xdr:nvSpPr>
        <xdr:cNvPr id="3319" name="Text Box 3">
          <a:extLst>
            <a:ext uri="{FF2B5EF4-FFF2-40B4-BE49-F238E27FC236}">
              <a16:creationId xmlns:a16="http://schemas.microsoft.com/office/drawing/2014/main" id="{14BBE970-0B4F-4C30-97E1-13E9FBB2281F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39291"/>
    <xdr:sp macro="" textlink="">
      <xdr:nvSpPr>
        <xdr:cNvPr id="3320" name="Text Box 3">
          <a:extLst>
            <a:ext uri="{FF2B5EF4-FFF2-40B4-BE49-F238E27FC236}">
              <a16:creationId xmlns:a16="http://schemas.microsoft.com/office/drawing/2014/main" id="{C9A96882-CE2B-4D0B-8A19-F7C01530BDF9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39291"/>
    <xdr:sp macro="" textlink="">
      <xdr:nvSpPr>
        <xdr:cNvPr id="3321" name="Text Box 3">
          <a:extLst>
            <a:ext uri="{FF2B5EF4-FFF2-40B4-BE49-F238E27FC236}">
              <a16:creationId xmlns:a16="http://schemas.microsoft.com/office/drawing/2014/main" id="{8182E9E8-1F9A-4393-8C40-B6A1A97BE179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01191"/>
    <xdr:sp macro="" textlink="">
      <xdr:nvSpPr>
        <xdr:cNvPr id="3322" name="Text Box 3">
          <a:extLst>
            <a:ext uri="{FF2B5EF4-FFF2-40B4-BE49-F238E27FC236}">
              <a16:creationId xmlns:a16="http://schemas.microsoft.com/office/drawing/2014/main" id="{6B3C0D62-390B-4F0D-BC74-455BC57AC573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01191"/>
    <xdr:sp macro="" textlink="">
      <xdr:nvSpPr>
        <xdr:cNvPr id="3323" name="Text Box 3">
          <a:extLst>
            <a:ext uri="{FF2B5EF4-FFF2-40B4-BE49-F238E27FC236}">
              <a16:creationId xmlns:a16="http://schemas.microsoft.com/office/drawing/2014/main" id="{D6504B20-4BA6-4DA2-85A2-8AC5B6D1B871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01191"/>
    <xdr:sp macro="" textlink="">
      <xdr:nvSpPr>
        <xdr:cNvPr id="3324" name="Text Box 3">
          <a:extLst>
            <a:ext uri="{FF2B5EF4-FFF2-40B4-BE49-F238E27FC236}">
              <a16:creationId xmlns:a16="http://schemas.microsoft.com/office/drawing/2014/main" id="{66742B25-1100-4C4D-9B6D-A2EDE70BE7CE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01191"/>
    <xdr:sp macro="" textlink="">
      <xdr:nvSpPr>
        <xdr:cNvPr id="3325" name="Text Box 3">
          <a:extLst>
            <a:ext uri="{FF2B5EF4-FFF2-40B4-BE49-F238E27FC236}">
              <a16:creationId xmlns:a16="http://schemas.microsoft.com/office/drawing/2014/main" id="{3BDC3581-AFE1-441C-86C7-C291760C2E1D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01191"/>
    <xdr:sp macro="" textlink="">
      <xdr:nvSpPr>
        <xdr:cNvPr id="3326" name="Text Box 3">
          <a:extLst>
            <a:ext uri="{FF2B5EF4-FFF2-40B4-BE49-F238E27FC236}">
              <a16:creationId xmlns:a16="http://schemas.microsoft.com/office/drawing/2014/main" id="{D588D5E4-C2CB-4240-AB14-62F6C21C5819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01191"/>
    <xdr:sp macro="" textlink="">
      <xdr:nvSpPr>
        <xdr:cNvPr id="3327" name="Text Box 3">
          <a:extLst>
            <a:ext uri="{FF2B5EF4-FFF2-40B4-BE49-F238E27FC236}">
              <a16:creationId xmlns:a16="http://schemas.microsoft.com/office/drawing/2014/main" id="{88A2B1AD-CA4C-4D12-87A4-469C8835A557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39291"/>
    <xdr:sp macro="" textlink="">
      <xdr:nvSpPr>
        <xdr:cNvPr id="3328" name="Text Box 3">
          <a:extLst>
            <a:ext uri="{FF2B5EF4-FFF2-40B4-BE49-F238E27FC236}">
              <a16:creationId xmlns:a16="http://schemas.microsoft.com/office/drawing/2014/main" id="{7C5945D1-ACD1-4F7F-BBAE-69A2E7FE9F26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39291"/>
    <xdr:sp macro="" textlink="">
      <xdr:nvSpPr>
        <xdr:cNvPr id="3329" name="Text Box 3">
          <a:extLst>
            <a:ext uri="{FF2B5EF4-FFF2-40B4-BE49-F238E27FC236}">
              <a16:creationId xmlns:a16="http://schemas.microsoft.com/office/drawing/2014/main" id="{BC868DC8-BD98-4DDB-B17A-AFA4C6C66DF8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39291"/>
    <xdr:sp macro="" textlink="">
      <xdr:nvSpPr>
        <xdr:cNvPr id="3330" name="Text Box 3">
          <a:extLst>
            <a:ext uri="{FF2B5EF4-FFF2-40B4-BE49-F238E27FC236}">
              <a16:creationId xmlns:a16="http://schemas.microsoft.com/office/drawing/2014/main" id="{71BE2976-0894-490F-AD0B-480E4D430541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39291"/>
    <xdr:sp macro="" textlink="">
      <xdr:nvSpPr>
        <xdr:cNvPr id="3331" name="Text Box 3">
          <a:extLst>
            <a:ext uri="{FF2B5EF4-FFF2-40B4-BE49-F238E27FC236}">
              <a16:creationId xmlns:a16="http://schemas.microsoft.com/office/drawing/2014/main" id="{5AAA265C-F6F8-48BD-AE88-1CABB29E227A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01191"/>
    <xdr:sp macro="" textlink="">
      <xdr:nvSpPr>
        <xdr:cNvPr id="3332" name="Text Box 3">
          <a:extLst>
            <a:ext uri="{FF2B5EF4-FFF2-40B4-BE49-F238E27FC236}">
              <a16:creationId xmlns:a16="http://schemas.microsoft.com/office/drawing/2014/main" id="{CAD5CE37-C8B0-4F18-9B21-FA358ECEA3A6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01191"/>
    <xdr:sp macro="" textlink="">
      <xdr:nvSpPr>
        <xdr:cNvPr id="3333" name="Text Box 3">
          <a:extLst>
            <a:ext uri="{FF2B5EF4-FFF2-40B4-BE49-F238E27FC236}">
              <a16:creationId xmlns:a16="http://schemas.microsoft.com/office/drawing/2014/main" id="{C4729E91-EE67-4936-B8CD-1EA9D010FED8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301191"/>
    <xdr:sp macro="" textlink="">
      <xdr:nvSpPr>
        <xdr:cNvPr id="3334" name="Text Box 3">
          <a:extLst>
            <a:ext uri="{FF2B5EF4-FFF2-40B4-BE49-F238E27FC236}">
              <a16:creationId xmlns:a16="http://schemas.microsoft.com/office/drawing/2014/main" id="{55CF2AFA-543A-4B96-9083-C803D3B5E6AE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301191"/>
    <xdr:sp macro="" textlink="">
      <xdr:nvSpPr>
        <xdr:cNvPr id="3335" name="Text Box 3">
          <a:extLst>
            <a:ext uri="{FF2B5EF4-FFF2-40B4-BE49-F238E27FC236}">
              <a16:creationId xmlns:a16="http://schemas.microsoft.com/office/drawing/2014/main" id="{CBA0B824-FE17-49F8-A6D1-86198537E6BE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301191"/>
    <xdr:sp macro="" textlink="">
      <xdr:nvSpPr>
        <xdr:cNvPr id="3336" name="Text Box 3">
          <a:extLst>
            <a:ext uri="{FF2B5EF4-FFF2-40B4-BE49-F238E27FC236}">
              <a16:creationId xmlns:a16="http://schemas.microsoft.com/office/drawing/2014/main" id="{14516E44-8633-4860-AE2D-8D44E9F17EC3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301191"/>
    <xdr:sp macro="" textlink="">
      <xdr:nvSpPr>
        <xdr:cNvPr id="3337" name="Text Box 3">
          <a:extLst>
            <a:ext uri="{FF2B5EF4-FFF2-40B4-BE49-F238E27FC236}">
              <a16:creationId xmlns:a16="http://schemas.microsoft.com/office/drawing/2014/main" id="{CB55192C-CB27-4DB9-9E19-484E229B056C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301191"/>
    <xdr:sp macro="" textlink="">
      <xdr:nvSpPr>
        <xdr:cNvPr id="3338" name="Text Box 3">
          <a:extLst>
            <a:ext uri="{FF2B5EF4-FFF2-40B4-BE49-F238E27FC236}">
              <a16:creationId xmlns:a16="http://schemas.microsoft.com/office/drawing/2014/main" id="{F4739782-F26D-419F-80A4-EA103819227F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301191"/>
    <xdr:sp macro="" textlink="">
      <xdr:nvSpPr>
        <xdr:cNvPr id="3339" name="Text Box 3">
          <a:extLst>
            <a:ext uri="{FF2B5EF4-FFF2-40B4-BE49-F238E27FC236}">
              <a16:creationId xmlns:a16="http://schemas.microsoft.com/office/drawing/2014/main" id="{EAC0FD7D-6841-4FCA-A4C0-A90CE76F0B93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301191"/>
    <xdr:sp macro="" textlink="">
      <xdr:nvSpPr>
        <xdr:cNvPr id="3340" name="Text Box 3">
          <a:extLst>
            <a:ext uri="{FF2B5EF4-FFF2-40B4-BE49-F238E27FC236}">
              <a16:creationId xmlns:a16="http://schemas.microsoft.com/office/drawing/2014/main" id="{A831D6AB-64B1-498B-8BB2-7445FF2F1059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301191"/>
    <xdr:sp macro="" textlink="">
      <xdr:nvSpPr>
        <xdr:cNvPr id="3341" name="Text Box 3">
          <a:extLst>
            <a:ext uri="{FF2B5EF4-FFF2-40B4-BE49-F238E27FC236}">
              <a16:creationId xmlns:a16="http://schemas.microsoft.com/office/drawing/2014/main" id="{CE190951-DD40-4F5C-B274-BB502B427028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301191"/>
    <xdr:sp macro="" textlink="">
      <xdr:nvSpPr>
        <xdr:cNvPr id="3342" name="Text Box 3">
          <a:extLst>
            <a:ext uri="{FF2B5EF4-FFF2-40B4-BE49-F238E27FC236}">
              <a16:creationId xmlns:a16="http://schemas.microsoft.com/office/drawing/2014/main" id="{F733A68E-9413-4C2C-8DBB-6AA7431D5B3A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301191"/>
    <xdr:sp macro="" textlink="">
      <xdr:nvSpPr>
        <xdr:cNvPr id="3343" name="Text Box 3">
          <a:extLst>
            <a:ext uri="{FF2B5EF4-FFF2-40B4-BE49-F238E27FC236}">
              <a16:creationId xmlns:a16="http://schemas.microsoft.com/office/drawing/2014/main" id="{1C3A48CB-0272-4084-8312-B5E0354EEC83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301191"/>
    <xdr:sp macro="" textlink="">
      <xdr:nvSpPr>
        <xdr:cNvPr id="3344" name="Text Box 3">
          <a:extLst>
            <a:ext uri="{FF2B5EF4-FFF2-40B4-BE49-F238E27FC236}">
              <a16:creationId xmlns:a16="http://schemas.microsoft.com/office/drawing/2014/main" id="{C3D0F5FE-B04F-4675-ABB2-4E82D86FBFE3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301191"/>
    <xdr:sp macro="" textlink="">
      <xdr:nvSpPr>
        <xdr:cNvPr id="3345" name="Text Box 3">
          <a:extLst>
            <a:ext uri="{FF2B5EF4-FFF2-40B4-BE49-F238E27FC236}">
              <a16:creationId xmlns:a16="http://schemas.microsoft.com/office/drawing/2014/main" id="{619DEE57-3898-40AB-8E48-022ABD579DAD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301191"/>
    <xdr:sp macro="" textlink="">
      <xdr:nvSpPr>
        <xdr:cNvPr id="3346" name="Text Box 3">
          <a:extLst>
            <a:ext uri="{FF2B5EF4-FFF2-40B4-BE49-F238E27FC236}">
              <a16:creationId xmlns:a16="http://schemas.microsoft.com/office/drawing/2014/main" id="{C642583D-92B5-4D07-A4E0-D8E41AF66D78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8422" cy="293569"/>
    <xdr:sp macro="" textlink="">
      <xdr:nvSpPr>
        <xdr:cNvPr id="3347" name="Text Box 3">
          <a:extLst>
            <a:ext uri="{FF2B5EF4-FFF2-40B4-BE49-F238E27FC236}">
              <a16:creationId xmlns:a16="http://schemas.microsoft.com/office/drawing/2014/main" id="{10620705-BD00-4B64-8945-0A01EE6D494E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8422" cy="2935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8422" cy="293569"/>
    <xdr:sp macro="" textlink="">
      <xdr:nvSpPr>
        <xdr:cNvPr id="3348" name="Text Box 3">
          <a:extLst>
            <a:ext uri="{FF2B5EF4-FFF2-40B4-BE49-F238E27FC236}">
              <a16:creationId xmlns:a16="http://schemas.microsoft.com/office/drawing/2014/main" id="{911921EA-6387-4DBC-A45B-733F9C1CA3D9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8422" cy="2935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8422" cy="331669"/>
    <xdr:sp macro="" textlink="">
      <xdr:nvSpPr>
        <xdr:cNvPr id="3349" name="Text Box 3">
          <a:extLst>
            <a:ext uri="{FF2B5EF4-FFF2-40B4-BE49-F238E27FC236}">
              <a16:creationId xmlns:a16="http://schemas.microsoft.com/office/drawing/2014/main" id="{725CEA34-CB95-48E5-9CF9-5AA22270F41C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8422" cy="3316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8422" cy="331669"/>
    <xdr:sp macro="" textlink="">
      <xdr:nvSpPr>
        <xdr:cNvPr id="3350" name="Text Box 3">
          <a:extLst>
            <a:ext uri="{FF2B5EF4-FFF2-40B4-BE49-F238E27FC236}">
              <a16:creationId xmlns:a16="http://schemas.microsoft.com/office/drawing/2014/main" id="{FC862BC4-A67C-4565-AA03-1A3354ACA197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8422" cy="3316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8422" cy="331669"/>
    <xdr:sp macro="" textlink="">
      <xdr:nvSpPr>
        <xdr:cNvPr id="3351" name="Text Box 3">
          <a:extLst>
            <a:ext uri="{FF2B5EF4-FFF2-40B4-BE49-F238E27FC236}">
              <a16:creationId xmlns:a16="http://schemas.microsoft.com/office/drawing/2014/main" id="{4E862342-D315-48F9-8A11-0BBFE032FC3C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8422" cy="3316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8422" cy="331669"/>
    <xdr:sp macro="" textlink="">
      <xdr:nvSpPr>
        <xdr:cNvPr id="3352" name="Text Box 3">
          <a:extLst>
            <a:ext uri="{FF2B5EF4-FFF2-40B4-BE49-F238E27FC236}">
              <a16:creationId xmlns:a16="http://schemas.microsoft.com/office/drawing/2014/main" id="{48106539-F22D-494E-B3E9-4D7A277717DD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8422" cy="3316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8422" cy="293569"/>
    <xdr:sp macro="" textlink="">
      <xdr:nvSpPr>
        <xdr:cNvPr id="3353" name="Text Box 3">
          <a:extLst>
            <a:ext uri="{FF2B5EF4-FFF2-40B4-BE49-F238E27FC236}">
              <a16:creationId xmlns:a16="http://schemas.microsoft.com/office/drawing/2014/main" id="{466BD784-F7B4-48E4-9535-05C1E461AEDA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8422" cy="2935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8422" cy="293569"/>
    <xdr:sp macro="" textlink="">
      <xdr:nvSpPr>
        <xdr:cNvPr id="3354" name="Text Box 3">
          <a:extLst>
            <a:ext uri="{FF2B5EF4-FFF2-40B4-BE49-F238E27FC236}">
              <a16:creationId xmlns:a16="http://schemas.microsoft.com/office/drawing/2014/main" id="{5DD41496-7C26-4D5E-AF55-A7668E5176DF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8422" cy="2935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355" name="Text Box 3">
          <a:extLst>
            <a:ext uri="{FF2B5EF4-FFF2-40B4-BE49-F238E27FC236}">
              <a16:creationId xmlns:a16="http://schemas.microsoft.com/office/drawing/2014/main" id="{49767627-4590-4088-AF00-C192AE1934F4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356" name="Text Box 3">
          <a:extLst>
            <a:ext uri="{FF2B5EF4-FFF2-40B4-BE49-F238E27FC236}">
              <a16:creationId xmlns:a16="http://schemas.microsoft.com/office/drawing/2014/main" id="{10E39420-6612-4891-87A2-E7B6D5CFFDCA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357" name="Text Box 3">
          <a:extLst>
            <a:ext uri="{FF2B5EF4-FFF2-40B4-BE49-F238E27FC236}">
              <a16:creationId xmlns:a16="http://schemas.microsoft.com/office/drawing/2014/main" id="{7C068C7B-4440-4E23-9B18-CE73626FC9A8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358" name="Text Box 3">
          <a:extLst>
            <a:ext uri="{FF2B5EF4-FFF2-40B4-BE49-F238E27FC236}">
              <a16:creationId xmlns:a16="http://schemas.microsoft.com/office/drawing/2014/main" id="{85A78C47-D054-4F10-8209-25BC7AF50911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359" name="Text Box 3">
          <a:extLst>
            <a:ext uri="{FF2B5EF4-FFF2-40B4-BE49-F238E27FC236}">
              <a16:creationId xmlns:a16="http://schemas.microsoft.com/office/drawing/2014/main" id="{35AD2F0E-6A2A-4C00-8800-D09EDC8BEDB2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360" name="Text Box 3">
          <a:extLst>
            <a:ext uri="{FF2B5EF4-FFF2-40B4-BE49-F238E27FC236}">
              <a16:creationId xmlns:a16="http://schemas.microsoft.com/office/drawing/2014/main" id="{C374860C-A345-4819-8269-811FE6AF7541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361" name="Text Box 3">
          <a:extLst>
            <a:ext uri="{FF2B5EF4-FFF2-40B4-BE49-F238E27FC236}">
              <a16:creationId xmlns:a16="http://schemas.microsoft.com/office/drawing/2014/main" id="{A9AB99EB-B6D9-402E-9CA6-FAB2C151DAAC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362" name="Text Box 3">
          <a:extLst>
            <a:ext uri="{FF2B5EF4-FFF2-40B4-BE49-F238E27FC236}">
              <a16:creationId xmlns:a16="http://schemas.microsoft.com/office/drawing/2014/main" id="{4227EC71-EB02-4C82-B73C-3211970347FC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363" name="Text Box 3">
          <a:extLst>
            <a:ext uri="{FF2B5EF4-FFF2-40B4-BE49-F238E27FC236}">
              <a16:creationId xmlns:a16="http://schemas.microsoft.com/office/drawing/2014/main" id="{866817F3-6007-4AE2-A294-80AB9AAC7511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364" name="Text Box 3">
          <a:extLst>
            <a:ext uri="{FF2B5EF4-FFF2-40B4-BE49-F238E27FC236}">
              <a16:creationId xmlns:a16="http://schemas.microsoft.com/office/drawing/2014/main" id="{0D0BAC90-7CA9-41AD-BF34-92C7FA2ECD06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365" name="Text Box 3">
          <a:extLst>
            <a:ext uri="{FF2B5EF4-FFF2-40B4-BE49-F238E27FC236}">
              <a16:creationId xmlns:a16="http://schemas.microsoft.com/office/drawing/2014/main" id="{EC11F3E6-4943-4404-B590-AEF4F5293D22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366" name="Text Box 3">
          <a:extLst>
            <a:ext uri="{FF2B5EF4-FFF2-40B4-BE49-F238E27FC236}">
              <a16:creationId xmlns:a16="http://schemas.microsoft.com/office/drawing/2014/main" id="{CEBF4B99-253D-4594-968E-14D95FDC0489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367" name="Text Box 3">
          <a:extLst>
            <a:ext uri="{FF2B5EF4-FFF2-40B4-BE49-F238E27FC236}">
              <a16:creationId xmlns:a16="http://schemas.microsoft.com/office/drawing/2014/main" id="{55E793FE-BC9B-4103-B628-2B33A818BD0F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368" name="Text Box 3">
          <a:extLst>
            <a:ext uri="{FF2B5EF4-FFF2-40B4-BE49-F238E27FC236}">
              <a16:creationId xmlns:a16="http://schemas.microsoft.com/office/drawing/2014/main" id="{CDBD4A21-D030-4BFF-9A57-91AC06FED7ED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369" name="Text Box 3">
          <a:extLst>
            <a:ext uri="{FF2B5EF4-FFF2-40B4-BE49-F238E27FC236}">
              <a16:creationId xmlns:a16="http://schemas.microsoft.com/office/drawing/2014/main" id="{FEE83E49-6D70-44A0-86FD-4F756CECD5BD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370" name="Text Box 3">
          <a:extLst>
            <a:ext uri="{FF2B5EF4-FFF2-40B4-BE49-F238E27FC236}">
              <a16:creationId xmlns:a16="http://schemas.microsoft.com/office/drawing/2014/main" id="{BD92C16D-AB1E-4EC2-8FEB-C3032AF1A7D8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371" name="Text Box 3">
          <a:extLst>
            <a:ext uri="{FF2B5EF4-FFF2-40B4-BE49-F238E27FC236}">
              <a16:creationId xmlns:a16="http://schemas.microsoft.com/office/drawing/2014/main" id="{B540BCF1-7353-48CF-980B-486FC82E753A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372" name="Text Box 3">
          <a:extLst>
            <a:ext uri="{FF2B5EF4-FFF2-40B4-BE49-F238E27FC236}">
              <a16:creationId xmlns:a16="http://schemas.microsoft.com/office/drawing/2014/main" id="{49AD8E6E-853B-4027-8FB8-7862C16D9BA6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373" name="Text Box 3">
          <a:extLst>
            <a:ext uri="{FF2B5EF4-FFF2-40B4-BE49-F238E27FC236}">
              <a16:creationId xmlns:a16="http://schemas.microsoft.com/office/drawing/2014/main" id="{F089F301-6AF4-4D4D-9E31-AC2076D4F2B9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374" name="Text Box 3">
          <a:extLst>
            <a:ext uri="{FF2B5EF4-FFF2-40B4-BE49-F238E27FC236}">
              <a16:creationId xmlns:a16="http://schemas.microsoft.com/office/drawing/2014/main" id="{147AD387-E7B0-49AB-AD8A-E2E55C5AF3E7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375" name="Text Box 3">
          <a:extLst>
            <a:ext uri="{FF2B5EF4-FFF2-40B4-BE49-F238E27FC236}">
              <a16:creationId xmlns:a16="http://schemas.microsoft.com/office/drawing/2014/main" id="{57C4E56D-C430-4DEA-8C1B-122FA77A57D8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376" name="Text Box 3">
          <a:extLst>
            <a:ext uri="{FF2B5EF4-FFF2-40B4-BE49-F238E27FC236}">
              <a16:creationId xmlns:a16="http://schemas.microsoft.com/office/drawing/2014/main" id="{FE1C8B0E-777B-4655-90F9-8659BE8AC71F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377" name="Text Box 3">
          <a:extLst>
            <a:ext uri="{FF2B5EF4-FFF2-40B4-BE49-F238E27FC236}">
              <a16:creationId xmlns:a16="http://schemas.microsoft.com/office/drawing/2014/main" id="{ED10666B-EB2E-40EF-919F-0B7B7F2B61A3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378" name="Text Box 3">
          <a:extLst>
            <a:ext uri="{FF2B5EF4-FFF2-40B4-BE49-F238E27FC236}">
              <a16:creationId xmlns:a16="http://schemas.microsoft.com/office/drawing/2014/main" id="{D5420241-C94C-43AB-913D-D7EA47567886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379" name="Text Box 3">
          <a:extLst>
            <a:ext uri="{FF2B5EF4-FFF2-40B4-BE49-F238E27FC236}">
              <a16:creationId xmlns:a16="http://schemas.microsoft.com/office/drawing/2014/main" id="{ECACEA84-0377-4EA6-AEFA-343E7F566441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380" name="Text Box 3">
          <a:extLst>
            <a:ext uri="{FF2B5EF4-FFF2-40B4-BE49-F238E27FC236}">
              <a16:creationId xmlns:a16="http://schemas.microsoft.com/office/drawing/2014/main" id="{FBF91CA5-9A1E-41FC-AF0B-53DBF92DF583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381" name="Text Box 3">
          <a:extLst>
            <a:ext uri="{FF2B5EF4-FFF2-40B4-BE49-F238E27FC236}">
              <a16:creationId xmlns:a16="http://schemas.microsoft.com/office/drawing/2014/main" id="{02E74104-9A14-4DBD-BCA7-3DE8EDFCA6EE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382" name="Text Box 3">
          <a:extLst>
            <a:ext uri="{FF2B5EF4-FFF2-40B4-BE49-F238E27FC236}">
              <a16:creationId xmlns:a16="http://schemas.microsoft.com/office/drawing/2014/main" id="{1173A121-FA5C-4F54-A33D-85D24298447F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383" name="Text Box 3">
          <a:extLst>
            <a:ext uri="{FF2B5EF4-FFF2-40B4-BE49-F238E27FC236}">
              <a16:creationId xmlns:a16="http://schemas.microsoft.com/office/drawing/2014/main" id="{FEE3F088-1F3C-444E-9F44-9563AC554A22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384" name="Text Box 3">
          <a:extLst>
            <a:ext uri="{FF2B5EF4-FFF2-40B4-BE49-F238E27FC236}">
              <a16:creationId xmlns:a16="http://schemas.microsoft.com/office/drawing/2014/main" id="{2082EB18-7F10-4795-BF5E-095309194E64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385" name="Text Box 3">
          <a:extLst>
            <a:ext uri="{FF2B5EF4-FFF2-40B4-BE49-F238E27FC236}">
              <a16:creationId xmlns:a16="http://schemas.microsoft.com/office/drawing/2014/main" id="{21764874-83FC-4FED-BE35-8C3CD72FD0AD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386" name="Text Box 3">
          <a:extLst>
            <a:ext uri="{FF2B5EF4-FFF2-40B4-BE49-F238E27FC236}">
              <a16:creationId xmlns:a16="http://schemas.microsoft.com/office/drawing/2014/main" id="{7598C99E-4FAA-474F-B0C2-0425CE36F9FE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387" name="Text Box 3">
          <a:extLst>
            <a:ext uri="{FF2B5EF4-FFF2-40B4-BE49-F238E27FC236}">
              <a16:creationId xmlns:a16="http://schemas.microsoft.com/office/drawing/2014/main" id="{D7305848-EA49-48EF-9BA5-4038005CB560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388" name="Text Box 3">
          <a:extLst>
            <a:ext uri="{FF2B5EF4-FFF2-40B4-BE49-F238E27FC236}">
              <a16:creationId xmlns:a16="http://schemas.microsoft.com/office/drawing/2014/main" id="{5534FD42-3533-46C1-A148-0B971777E6FA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389" name="Text Box 3">
          <a:extLst>
            <a:ext uri="{FF2B5EF4-FFF2-40B4-BE49-F238E27FC236}">
              <a16:creationId xmlns:a16="http://schemas.microsoft.com/office/drawing/2014/main" id="{11DF6175-32EA-4718-B753-3059DFC0E1DB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390" name="Text Box 3">
          <a:extLst>
            <a:ext uri="{FF2B5EF4-FFF2-40B4-BE49-F238E27FC236}">
              <a16:creationId xmlns:a16="http://schemas.microsoft.com/office/drawing/2014/main" id="{F39D12C4-7E89-4D91-A0E1-20EC4F589551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391" name="Text Box 3">
          <a:extLst>
            <a:ext uri="{FF2B5EF4-FFF2-40B4-BE49-F238E27FC236}">
              <a16:creationId xmlns:a16="http://schemas.microsoft.com/office/drawing/2014/main" id="{4CCC06B2-4880-46DB-9372-8863757FD8A5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392" name="Text Box 3">
          <a:extLst>
            <a:ext uri="{FF2B5EF4-FFF2-40B4-BE49-F238E27FC236}">
              <a16:creationId xmlns:a16="http://schemas.microsoft.com/office/drawing/2014/main" id="{8CAEF4E1-CBBA-40EC-9156-D1238346D912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393" name="Text Box 3">
          <a:extLst>
            <a:ext uri="{FF2B5EF4-FFF2-40B4-BE49-F238E27FC236}">
              <a16:creationId xmlns:a16="http://schemas.microsoft.com/office/drawing/2014/main" id="{60F432A0-E63F-4442-89F7-BDC33D1B0F04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394" name="Text Box 3">
          <a:extLst>
            <a:ext uri="{FF2B5EF4-FFF2-40B4-BE49-F238E27FC236}">
              <a16:creationId xmlns:a16="http://schemas.microsoft.com/office/drawing/2014/main" id="{201E00A9-28C2-48DC-B13E-DDC8519F2FCB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395" name="Text Box 3">
          <a:extLst>
            <a:ext uri="{FF2B5EF4-FFF2-40B4-BE49-F238E27FC236}">
              <a16:creationId xmlns:a16="http://schemas.microsoft.com/office/drawing/2014/main" id="{F6F4F75D-70EC-409C-BC3B-1B53565AEB56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396" name="Text Box 3">
          <a:extLst>
            <a:ext uri="{FF2B5EF4-FFF2-40B4-BE49-F238E27FC236}">
              <a16:creationId xmlns:a16="http://schemas.microsoft.com/office/drawing/2014/main" id="{908120FC-962D-4948-8730-7FD82D732C71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397" name="Text Box 3">
          <a:extLst>
            <a:ext uri="{FF2B5EF4-FFF2-40B4-BE49-F238E27FC236}">
              <a16:creationId xmlns:a16="http://schemas.microsoft.com/office/drawing/2014/main" id="{3696BD8D-6C54-4EAA-9B06-979628EBCACF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398" name="Text Box 3">
          <a:extLst>
            <a:ext uri="{FF2B5EF4-FFF2-40B4-BE49-F238E27FC236}">
              <a16:creationId xmlns:a16="http://schemas.microsoft.com/office/drawing/2014/main" id="{2D6DC70B-6187-48A0-8142-61DED3F2305C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399" name="Text Box 3">
          <a:extLst>
            <a:ext uri="{FF2B5EF4-FFF2-40B4-BE49-F238E27FC236}">
              <a16:creationId xmlns:a16="http://schemas.microsoft.com/office/drawing/2014/main" id="{20509A47-E72B-4DFC-9059-513D933EF6B8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400" name="Text Box 3">
          <a:extLst>
            <a:ext uri="{FF2B5EF4-FFF2-40B4-BE49-F238E27FC236}">
              <a16:creationId xmlns:a16="http://schemas.microsoft.com/office/drawing/2014/main" id="{9A1FF621-60C7-443C-A2C9-22AE81A3EB46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401" name="Text Box 3">
          <a:extLst>
            <a:ext uri="{FF2B5EF4-FFF2-40B4-BE49-F238E27FC236}">
              <a16:creationId xmlns:a16="http://schemas.microsoft.com/office/drawing/2014/main" id="{D7FB047A-DDC2-471D-8394-92607C5FEBBD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402" name="Text Box 3">
          <a:extLst>
            <a:ext uri="{FF2B5EF4-FFF2-40B4-BE49-F238E27FC236}">
              <a16:creationId xmlns:a16="http://schemas.microsoft.com/office/drawing/2014/main" id="{3FC95712-3724-4A2E-BAED-D4819B8FED36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403" name="Text Box 3">
          <a:extLst>
            <a:ext uri="{FF2B5EF4-FFF2-40B4-BE49-F238E27FC236}">
              <a16:creationId xmlns:a16="http://schemas.microsoft.com/office/drawing/2014/main" id="{7C4F4CB1-A1FA-4CEF-AED6-6E353D0AFB60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404" name="Text Box 3">
          <a:extLst>
            <a:ext uri="{FF2B5EF4-FFF2-40B4-BE49-F238E27FC236}">
              <a16:creationId xmlns:a16="http://schemas.microsoft.com/office/drawing/2014/main" id="{39E85485-4EBA-48AA-92EE-5CD199B148B3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405" name="Text Box 3">
          <a:extLst>
            <a:ext uri="{FF2B5EF4-FFF2-40B4-BE49-F238E27FC236}">
              <a16:creationId xmlns:a16="http://schemas.microsoft.com/office/drawing/2014/main" id="{115BD68D-DE5F-4FE4-AF05-7BEB0ADFBAC2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406" name="Text Box 3">
          <a:extLst>
            <a:ext uri="{FF2B5EF4-FFF2-40B4-BE49-F238E27FC236}">
              <a16:creationId xmlns:a16="http://schemas.microsoft.com/office/drawing/2014/main" id="{1A85BC34-A146-44CF-98AE-8D6FC60EE86B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407" name="Text Box 3">
          <a:extLst>
            <a:ext uri="{FF2B5EF4-FFF2-40B4-BE49-F238E27FC236}">
              <a16:creationId xmlns:a16="http://schemas.microsoft.com/office/drawing/2014/main" id="{E9BBD776-203D-4471-A76A-EF6FCCECB234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408" name="Text Box 3">
          <a:extLst>
            <a:ext uri="{FF2B5EF4-FFF2-40B4-BE49-F238E27FC236}">
              <a16:creationId xmlns:a16="http://schemas.microsoft.com/office/drawing/2014/main" id="{5E886CCA-43F0-49CF-AF3E-012C9C9CC7BC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409" name="Text Box 3">
          <a:extLst>
            <a:ext uri="{FF2B5EF4-FFF2-40B4-BE49-F238E27FC236}">
              <a16:creationId xmlns:a16="http://schemas.microsoft.com/office/drawing/2014/main" id="{C71F4BCA-0D1F-43D2-BF4D-91F4419AE14E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410" name="Text Box 3">
          <a:extLst>
            <a:ext uri="{FF2B5EF4-FFF2-40B4-BE49-F238E27FC236}">
              <a16:creationId xmlns:a16="http://schemas.microsoft.com/office/drawing/2014/main" id="{43166B59-7CF9-499B-B2E6-DD32A661D55E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411" name="Text Box 3">
          <a:extLst>
            <a:ext uri="{FF2B5EF4-FFF2-40B4-BE49-F238E27FC236}">
              <a16:creationId xmlns:a16="http://schemas.microsoft.com/office/drawing/2014/main" id="{968807A8-EB05-49CD-8D58-9049565452CE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412" name="Text Box 3">
          <a:extLst>
            <a:ext uri="{FF2B5EF4-FFF2-40B4-BE49-F238E27FC236}">
              <a16:creationId xmlns:a16="http://schemas.microsoft.com/office/drawing/2014/main" id="{D052CE24-9E7E-4151-B7FA-53A439F879E5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413" name="Text Box 3">
          <a:extLst>
            <a:ext uri="{FF2B5EF4-FFF2-40B4-BE49-F238E27FC236}">
              <a16:creationId xmlns:a16="http://schemas.microsoft.com/office/drawing/2014/main" id="{A5F814D9-5201-41C5-94A7-94FAEFDEB52F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414" name="Text Box 3">
          <a:extLst>
            <a:ext uri="{FF2B5EF4-FFF2-40B4-BE49-F238E27FC236}">
              <a16:creationId xmlns:a16="http://schemas.microsoft.com/office/drawing/2014/main" id="{C91BED9A-34CF-405E-8CB3-8868279FA917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415" name="Text Box 3">
          <a:extLst>
            <a:ext uri="{FF2B5EF4-FFF2-40B4-BE49-F238E27FC236}">
              <a16:creationId xmlns:a16="http://schemas.microsoft.com/office/drawing/2014/main" id="{C73D9DC4-5E3D-41DB-935B-23F9C0C34227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416" name="Text Box 3">
          <a:extLst>
            <a:ext uri="{FF2B5EF4-FFF2-40B4-BE49-F238E27FC236}">
              <a16:creationId xmlns:a16="http://schemas.microsoft.com/office/drawing/2014/main" id="{2FE92A32-2107-49F7-BFDF-D7BF38F67214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417" name="Text Box 3">
          <a:extLst>
            <a:ext uri="{FF2B5EF4-FFF2-40B4-BE49-F238E27FC236}">
              <a16:creationId xmlns:a16="http://schemas.microsoft.com/office/drawing/2014/main" id="{9E722BC0-F72F-48FB-A62F-5C02817194E3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418" name="Text Box 3">
          <a:extLst>
            <a:ext uri="{FF2B5EF4-FFF2-40B4-BE49-F238E27FC236}">
              <a16:creationId xmlns:a16="http://schemas.microsoft.com/office/drawing/2014/main" id="{756C5FA6-2A47-484F-8ECC-FC43EFEEA992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419" name="Text Box 3">
          <a:extLst>
            <a:ext uri="{FF2B5EF4-FFF2-40B4-BE49-F238E27FC236}">
              <a16:creationId xmlns:a16="http://schemas.microsoft.com/office/drawing/2014/main" id="{0AED8FBC-C9B6-4128-966C-4F078718C613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420" name="Text Box 3">
          <a:extLst>
            <a:ext uri="{FF2B5EF4-FFF2-40B4-BE49-F238E27FC236}">
              <a16:creationId xmlns:a16="http://schemas.microsoft.com/office/drawing/2014/main" id="{B6624656-679C-459F-9551-5D353B694CC9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421" name="Text Box 3">
          <a:extLst>
            <a:ext uri="{FF2B5EF4-FFF2-40B4-BE49-F238E27FC236}">
              <a16:creationId xmlns:a16="http://schemas.microsoft.com/office/drawing/2014/main" id="{6E35A580-FDBB-452B-A31C-883EBC678F91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422" name="Text Box 3">
          <a:extLst>
            <a:ext uri="{FF2B5EF4-FFF2-40B4-BE49-F238E27FC236}">
              <a16:creationId xmlns:a16="http://schemas.microsoft.com/office/drawing/2014/main" id="{F6AE234B-EA1E-49E7-81BA-51AFDC48E9A9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423" name="Text Box 3">
          <a:extLst>
            <a:ext uri="{FF2B5EF4-FFF2-40B4-BE49-F238E27FC236}">
              <a16:creationId xmlns:a16="http://schemas.microsoft.com/office/drawing/2014/main" id="{BDBDC1A2-A803-449D-A7F0-59B687BD0F97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424" name="Text Box 3">
          <a:extLst>
            <a:ext uri="{FF2B5EF4-FFF2-40B4-BE49-F238E27FC236}">
              <a16:creationId xmlns:a16="http://schemas.microsoft.com/office/drawing/2014/main" id="{5F096159-ED05-4B10-B1C4-5257FA3A263E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425" name="Text Box 3">
          <a:extLst>
            <a:ext uri="{FF2B5EF4-FFF2-40B4-BE49-F238E27FC236}">
              <a16:creationId xmlns:a16="http://schemas.microsoft.com/office/drawing/2014/main" id="{8E530FA9-D444-45F3-A673-AFD2D0C26E6C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426" name="Text Box 3">
          <a:extLst>
            <a:ext uri="{FF2B5EF4-FFF2-40B4-BE49-F238E27FC236}">
              <a16:creationId xmlns:a16="http://schemas.microsoft.com/office/drawing/2014/main" id="{3037FEA1-3B0D-4D74-8268-E701040D9733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427" name="Text Box 3">
          <a:extLst>
            <a:ext uri="{FF2B5EF4-FFF2-40B4-BE49-F238E27FC236}">
              <a16:creationId xmlns:a16="http://schemas.microsoft.com/office/drawing/2014/main" id="{D905DD90-3997-4ED6-823A-38075BCB234C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428" name="Text Box 3">
          <a:extLst>
            <a:ext uri="{FF2B5EF4-FFF2-40B4-BE49-F238E27FC236}">
              <a16:creationId xmlns:a16="http://schemas.microsoft.com/office/drawing/2014/main" id="{9C688CCB-83ED-4256-90B4-399888FBB689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429" name="Text Box 3">
          <a:extLst>
            <a:ext uri="{FF2B5EF4-FFF2-40B4-BE49-F238E27FC236}">
              <a16:creationId xmlns:a16="http://schemas.microsoft.com/office/drawing/2014/main" id="{600A48E8-6674-471D-927A-37D4E5A80A08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430" name="Text Box 3">
          <a:extLst>
            <a:ext uri="{FF2B5EF4-FFF2-40B4-BE49-F238E27FC236}">
              <a16:creationId xmlns:a16="http://schemas.microsoft.com/office/drawing/2014/main" id="{8F285ECA-EA6C-4B9D-B283-AFA3DB31988B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431" name="Text Box 3">
          <a:extLst>
            <a:ext uri="{FF2B5EF4-FFF2-40B4-BE49-F238E27FC236}">
              <a16:creationId xmlns:a16="http://schemas.microsoft.com/office/drawing/2014/main" id="{40B8CB9F-D9A4-4236-8716-39E585F76EB5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432" name="Text Box 3">
          <a:extLst>
            <a:ext uri="{FF2B5EF4-FFF2-40B4-BE49-F238E27FC236}">
              <a16:creationId xmlns:a16="http://schemas.microsoft.com/office/drawing/2014/main" id="{58F5E936-4501-4502-BE07-CD344179E129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433" name="Text Box 3">
          <a:extLst>
            <a:ext uri="{FF2B5EF4-FFF2-40B4-BE49-F238E27FC236}">
              <a16:creationId xmlns:a16="http://schemas.microsoft.com/office/drawing/2014/main" id="{1F057756-23A2-4193-B094-824E0E9D9EE2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434" name="Text Box 3">
          <a:extLst>
            <a:ext uri="{FF2B5EF4-FFF2-40B4-BE49-F238E27FC236}">
              <a16:creationId xmlns:a16="http://schemas.microsoft.com/office/drawing/2014/main" id="{E7C3C932-747F-490E-9738-4B26BF45F366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435" name="Text Box 3">
          <a:extLst>
            <a:ext uri="{FF2B5EF4-FFF2-40B4-BE49-F238E27FC236}">
              <a16:creationId xmlns:a16="http://schemas.microsoft.com/office/drawing/2014/main" id="{9E7FAE4A-6CAD-482F-B66C-316366ED065A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436" name="Text Box 3">
          <a:extLst>
            <a:ext uri="{FF2B5EF4-FFF2-40B4-BE49-F238E27FC236}">
              <a16:creationId xmlns:a16="http://schemas.microsoft.com/office/drawing/2014/main" id="{7CE28668-6829-4529-B1E7-C94E377EC8D8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437" name="Text Box 3">
          <a:extLst>
            <a:ext uri="{FF2B5EF4-FFF2-40B4-BE49-F238E27FC236}">
              <a16:creationId xmlns:a16="http://schemas.microsoft.com/office/drawing/2014/main" id="{1CAFA1D3-E6AD-4162-8AFC-920C338D9304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438" name="Text Box 3">
          <a:extLst>
            <a:ext uri="{FF2B5EF4-FFF2-40B4-BE49-F238E27FC236}">
              <a16:creationId xmlns:a16="http://schemas.microsoft.com/office/drawing/2014/main" id="{265A37F7-BD64-4DF8-9316-62171ACCD644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439" name="Text Box 3">
          <a:extLst>
            <a:ext uri="{FF2B5EF4-FFF2-40B4-BE49-F238E27FC236}">
              <a16:creationId xmlns:a16="http://schemas.microsoft.com/office/drawing/2014/main" id="{E345E191-FF85-492A-AA34-B0D5E7E84FF4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440" name="Text Box 3">
          <a:extLst>
            <a:ext uri="{FF2B5EF4-FFF2-40B4-BE49-F238E27FC236}">
              <a16:creationId xmlns:a16="http://schemas.microsoft.com/office/drawing/2014/main" id="{EFE8ED4D-9B2F-4B86-89D5-D2358149808F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441" name="Text Box 3">
          <a:extLst>
            <a:ext uri="{FF2B5EF4-FFF2-40B4-BE49-F238E27FC236}">
              <a16:creationId xmlns:a16="http://schemas.microsoft.com/office/drawing/2014/main" id="{BA2EE206-1C55-4189-8FCF-E82AE4789B35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442" name="Text Box 3">
          <a:extLst>
            <a:ext uri="{FF2B5EF4-FFF2-40B4-BE49-F238E27FC236}">
              <a16:creationId xmlns:a16="http://schemas.microsoft.com/office/drawing/2014/main" id="{D4744CEA-79E7-4961-AAE1-17253839C07C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443" name="Text Box 3">
          <a:extLst>
            <a:ext uri="{FF2B5EF4-FFF2-40B4-BE49-F238E27FC236}">
              <a16:creationId xmlns:a16="http://schemas.microsoft.com/office/drawing/2014/main" id="{6DE63141-362B-4496-8F44-A7BE59156968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444" name="Text Box 3">
          <a:extLst>
            <a:ext uri="{FF2B5EF4-FFF2-40B4-BE49-F238E27FC236}">
              <a16:creationId xmlns:a16="http://schemas.microsoft.com/office/drawing/2014/main" id="{D8C20E61-107D-4223-B17D-73AB5A2C63E5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445" name="Text Box 3">
          <a:extLst>
            <a:ext uri="{FF2B5EF4-FFF2-40B4-BE49-F238E27FC236}">
              <a16:creationId xmlns:a16="http://schemas.microsoft.com/office/drawing/2014/main" id="{A20F248A-3F90-4211-9111-97CB64F69510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446" name="Text Box 3">
          <a:extLst>
            <a:ext uri="{FF2B5EF4-FFF2-40B4-BE49-F238E27FC236}">
              <a16:creationId xmlns:a16="http://schemas.microsoft.com/office/drawing/2014/main" id="{69F82692-8278-43CA-BBC4-70AD992A05A0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447" name="Text Box 3">
          <a:extLst>
            <a:ext uri="{FF2B5EF4-FFF2-40B4-BE49-F238E27FC236}">
              <a16:creationId xmlns:a16="http://schemas.microsoft.com/office/drawing/2014/main" id="{17B6EA55-DFAF-4AB0-823B-B8ECC0BBB718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448" name="Text Box 3">
          <a:extLst>
            <a:ext uri="{FF2B5EF4-FFF2-40B4-BE49-F238E27FC236}">
              <a16:creationId xmlns:a16="http://schemas.microsoft.com/office/drawing/2014/main" id="{95E17784-A895-4AE5-A69D-39BF699C037C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449" name="Text Box 3">
          <a:extLst>
            <a:ext uri="{FF2B5EF4-FFF2-40B4-BE49-F238E27FC236}">
              <a16:creationId xmlns:a16="http://schemas.microsoft.com/office/drawing/2014/main" id="{CDAEB218-94AF-4FBF-ABEE-A4454EE15714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450" name="Text Box 3">
          <a:extLst>
            <a:ext uri="{FF2B5EF4-FFF2-40B4-BE49-F238E27FC236}">
              <a16:creationId xmlns:a16="http://schemas.microsoft.com/office/drawing/2014/main" id="{21C6DF47-3DE2-4192-960D-578C8C8153BF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451" name="Text Box 3">
          <a:extLst>
            <a:ext uri="{FF2B5EF4-FFF2-40B4-BE49-F238E27FC236}">
              <a16:creationId xmlns:a16="http://schemas.microsoft.com/office/drawing/2014/main" id="{7F45C551-FB8E-4983-BDE3-B12103018CDF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452" name="Text Box 3">
          <a:extLst>
            <a:ext uri="{FF2B5EF4-FFF2-40B4-BE49-F238E27FC236}">
              <a16:creationId xmlns:a16="http://schemas.microsoft.com/office/drawing/2014/main" id="{C9D62CBC-741D-46FA-9DBD-8831FC328C72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453" name="Text Box 3">
          <a:extLst>
            <a:ext uri="{FF2B5EF4-FFF2-40B4-BE49-F238E27FC236}">
              <a16:creationId xmlns:a16="http://schemas.microsoft.com/office/drawing/2014/main" id="{27A3642A-1CEF-454F-AED6-67594D86A4C1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454" name="Text Box 3">
          <a:extLst>
            <a:ext uri="{FF2B5EF4-FFF2-40B4-BE49-F238E27FC236}">
              <a16:creationId xmlns:a16="http://schemas.microsoft.com/office/drawing/2014/main" id="{0AD0FA5C-D1D6-48F5-A60B-9E09D4D178FC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455" name="Text Box 3">
          <a:extLst>
            <a:ext uri="{FF2B5EF4-FFF2-40B4-BE49-F238E27FC236}">
              <a16:creationId xmlns:a16="http://schemas.microsoft.com/office/drawing/2014/main" id="{5790E8F4-6B03-4E49-B146-0BAD187ADC8B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456" name="Text Box 3">
          <a:extLst>
            <a:ext uri="{FF2B5EF4-FFF2-40B4-BE49-F238E27FC236}">
              <a16:creationId xmlns:a16="http://schemas.microsoft.com/office/drawing/2014/main" id="{0C7072AF-267D-4F5D-966A-20145069F590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457" name="Text Box 3">
          <a:extLst>
            <a:ext uri="{FF2B5EF4-FFF2-40B4-BE49-F238E27FC236}">
              <a16:creationId xmlns:a16="http://schemas.microsoft.com/office/drawing/2014/main" id="{3FAF95D3-262F-4341-87E2-62FB1C9764C6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458" name="Text Box 3">
          <a:extLst>
            <a:ext uri="{FF2B5EF4-FFF2-40B4-BE49-F238E27FC236}">
              <a16:creationId xmlns:a16="http://schemas.microsoft.com/office/drawing/2014/main" id="{90575778-9CD9-4CC7-8B69-FDBFF1995353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459" name="Text Box 3">
          <a:extLst>
            <a:ext uri="{FF2B5EF4-FFF2-40B4-BE49-F238E27FC236}">
              <a16:creationId xmlns:a16="http://schemas.microsoft.com/office/drawing/2014/main" id="{2E4FB06F-9606-4A69-B9B9-69D4CC4EED4A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460" name="Text Box 3">
          <a:extLst>
            <a:ext uri="{FF2B5EF4-FFF2-40B4-BE49-F238E27FC236}">
              <a16:creationId xmlns:a16="http://schemas.microsoft.com/office/drawing/2014/main" id="{021B9AE1-E675-44B9-BE39-E66EE77558A3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461" name="Text Box 3">
          <a:extLst>
            <a:ext uri="{FF2B5EF4-FFF2-40B4-BE49-F238E27FC236}">
              <a16:creationId xmlns:a16="http://schemas.microsoft.com/office/drawing/2014/main" id="{B3F17BC0-4CEC-488C-B9A8-A1E9A9A10D9B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462" name="Text Box 3">
          <a:extLst>
            <a:ext uri="{FF2B5EF4-FFF2-40B4-BE49-F238E27FC236}">
              <a16:creationId xmlns:a16="http://schemas.microsoft.com/office/drawing/2014/main" id="{08EC08A1-07C5-47E6-9A66-C1E51AB91124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463" name="Text Box 3">
          <a:extLst>
            <a:ext uri="{FF2B5EF4-FFF2-40B4-BE49-F238E27FC236}">
              <a16:creationId xmlns:a16="http://schemas.microsoft.com/office/drawing/2014/main" id="{E6AEC959-77B4-4224-8767-870FBA4005DA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464" name="Text Box 3">
          <a:extLst>
            <a:ext uri="{FF2B5EF4-FFF2-40B4-BE49-F238E27FC236}">
              <a16:creationId xmlns:a16="http://schemas.microsoft.com/office/drawing/2014/main" id="{0157DD8E-ECBA-4D5D-8BDD-B9F7F36E623C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465" name="Text Box 3">
          <a:extLst>
            <a:ext uri="{FF2B5EF4-FFF2-40B4-BE49-F238E27FC236}">
              <a16:creationId xmlns:a16="http://schemas.microsoft.com/office/drawing/2014/main" id="{2E02F438-6F8A-419D-A036-C412D7E39CEF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466" name="Text Box 3">
          <a:extLst>
            <a:ext uri="{FF2B5EF4-FFF2-40B4-BE49-F238E27FC236}">
              <a16:creationId xmlns:a16="http://schemas.microsoft.com/office/drawing/2014/main" id="{F2BD3D50-09B1-4118-A261-3874B283A7DD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467" name="Text Box 3">
          <a:extLst>
            <a:ext uri="{FF2B5EF4-FFF2-40B4-BE49-F238E27FC236}">
              <a16:creationId xmlns:a16="http://schemas.microsoft.com/office/drawing/2014/main" id="{E7A89DFC-FD67-4033-A22C-906DD611C37F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468" name="Text Box 3">
          <a:extLst>
            <a:ext uri="{FF2B5EF4-FFF2-40B4-BE49-F238E27FC236}">
              <a16:creationId xmlns:a16="http://schemas.microsoft.com/office/drawing/2014/main" id="{813A3CC1-2B82-4EDA-A3CA-4315FACD5189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469" name="Text Box 3">
          <a:extLst>
            <a:ext uri="{FF2B5EF4-FFF2-40B4-BE49-F238E27FC236}">
              <a16:creationId xmlns:a16="http://schemas.microsoft.com/office/drawing/2014/main" id="{6F425F04-0216-4E0D-8FAE-2D12DBB0DB76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470" name="Text Box 3">
          <a:extLst>
            <a:ext uri="{FF2B5EF4-FFF2-40B4-BE49-F238E27FC236}">
              <a16:creationId xmlns:a16="http://schemas.microsoft.com/office/drawing/2014/main" id="{D67FE60E-01D9-4608-87C7-A1A35444586D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471" name="Text Box 3">
          <a:extLst>
            <a:ext uri="{FF2B5EF4-FFF2-40B4-BE49-F238E27FC236}">
              <a16:creationId xmlns:a16="http://schemas.microsoft.com/office/drawing/2014/main" id="{E2F8C365-E10A-4A97-8DE6-27ACE3794AE6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472" name="Text Box 3">
          <a:extLst>
            <a:ext uri="{FF2B5EF4-FFF2-40B4-BE49-F238E27FC236}">
              <a16:creationId xmlns:a16="http://schemas.microsoft.com/office/drawing/2014/main" id="{83686F76-C020-48E0-99C8-E726DED60245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473" name="Text Box 3">
          <a:extLst>
            <a:ext uri="{FF2B5EF4-FFF2-40B4-BE49-F238E27FC236}">
              <a16:creationId xmlns:a16="http://schemas.microsoft.com/office/drawing/2014/main" id="{65D503A0-762E-4231-AE94-906A7AC6E94F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474" name="Text Box 3">
          <a:extLst>
            <a:ext uri="{FF2B5EF4-FFF2-40B4-BE49-F238E27FC236}">
              <a16:creationId xmlns:a16="http://schemas.microsoft.com/office/drawing/2014/main" id="{2B1006ED-8BF6-4062-9BE3-6B49C54E9096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475" name="Text Box 3">
          <a:extLst>
            <a:ext uri="{FF2B5EF4-FFF2-40B4-BE49-F238E27FC236}">
              <a16:creationId xmlns:a16="http://schemas.microsoft.com/office/drawing/2014/main" id="{D0A8DC6A-C30B-4AFB-BF1F-4BB1C3E56B56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476" name="Text Box 3">
          <a:extLst>
            <a:ext uri="{FF2B5EF4-FFF2-40B4-BE49-F238E27FC236}">
              <a16:creationId xmlns:a16="http://schemas.microsoft.com/office/drawing/2014/main" id="{EA594022-B593-4239-95CB-2CAA7013DB68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477" name="Text Box 3">
          <a:extLst>
            <a:ext uri="{FF2B5EF4-FFF2-40B4-BE49-F238E27FC236}">
              <a16:creationId xmlns:a16="http://schemas.microsoft.com/office/drawing/2014/main" id="{3CA153A5-E03D-4860-A629-B375E145011B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478" name="Text Box 3">
          <a:extLst>
            <a:ext uri="{FF2B5EF4-FFF2-40B4-BE49-F238E27FC236}">
              <a16:creationId xmlns:a16="http://schemas.microsoft.com/office/drawing/2014/main" id="{F0957C11-6873-4002-8E87-60D4E6FDE3A4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479" name="Text Box 3">
          <a:extLst>
            <a:ext uri="{FF2B5EF4-FFF2-40B4-BE49-F238E27FC236}">
              <a16:creationId xmlns:a16="http://schemas.microsoft.com/office/drawing/2014/main" id="{ED4823F1-4692-41CC-A959-04C4731B3F89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480" name="Text Box 3">
          <a:extLst>
            <a:ext uri="{FF2B5EF4-FFF2-40B4-BE49-F238E27FC236}">
              <a16:creationId xmlns:a16="http://schemas.microsoft.com/office/drawing/2014/main" id="{4620C8F6-B4A3-40AA-ACEE-38163996A343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481" name="Text Box 3">
          <a:extLst>
            <a:ext uri="{FF2B5EF4-FFF2-40B4-BE49-F238E27FC236}">
              <a16:creationId xmlns:a16="http://schemas.microsoft.com/office/drawing/2014/main" id="{59C04661-A664-4354-BDF9-0EF51B026BA8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482" name="Text Box 3">
          <a:extLst>
            <a:ext uri="{FF2B5EF4-FFF2-40B4-BE49-F238E27FC236}">
              <a16:creationId xmlns:a16="http://schemas.microsoft.com/office/drawing/2014/main" id="{2CBD19D9-7137-4BA7-B7AA-1E293C6D1D24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483" name="Text Box 3">
          <a:extLst>
            <a:ext uri="{FF2B5EF4-FFF2-40B4-BE49-F238E27FC236}">
              <a16:creationId xmlns:a16="http://schemas.microsoft.com/office/drawing/2014/main" id="{ED4170C8-D2CC-4F78-87B7-22920DC269DF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484" name="Text Box 3">
          <a:extLst>
            <a:ext uri="{FF2B5EF4-FFF2-40B4-BE49-F238E27FC236}">
              <a16:creationId xmlns:a16="http://schemas.microsoft.com/office/drawing/2014/main" id="{6BB3BEED-5374-4B68-A862-70B9312825A7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485" name="Text Box 3">
          <a:extLst>
            <a:ext uri="{FF2B5EF4-FFF2-40B4-BE49-F238E27FC236}">
              <a16:creationId xmlns:a16="http://schemas.microsoft.com/office/drawing/2014/main" id="{EC5C65AB-B1CA-410F-933F-3C3EFFD9416A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486" name="Text Box 3">
          <a:extLst>
            <a:ext uri="{FF2B5EF4-FFF2-40B4-BE49-F238E27FC236}">
              <a16:creationId xmlns:a16="http://schemas.microsoft.com/office/drawing/2014/main" id="{14B7E8BB-A7B0-4549-88CC-D9AA29A4DD58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487" name="Text Box 3">
          <a:extLst>
            <a:ext uri="{FF2B5EF4-FFF2-40B4-BE49-F238E27FC236}">
              <a16:creationId xmlns:a16="http://schemas.microsoft.com/office/drawing/2014/main" id="{A81ED6B3-BE16-44B4-8ECD-3E1D43737CEB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488" name="Text Box 3">
          <a:extLst>
            <a:ext uri="{FF2B5EF4-FFF2-40B4-BE49-F238E27FC236}">
              <a16:creationId xmlns:a16="http://schemas.microsoft.com/office/drawing/2014/main" id="{32CACDEA-B69D-4D2E-97C3-DCB85AE27763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489" name="Text Box 3">
          <a:extLst>
            <a:ext uri="{FF2B5EF4-FFF2-40B4-BE49-F238E27FC236}">
              <a16:creationId xmlns:a16="http://schemas.microsoft.com/office/drawing/2014/main" id="{2B15D667-4EED-4313-9BDF-8FA67EDB63B1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490" name="Text Box 3">
          <a:extLst>
            <a:ext uri="{FF2B5EF4-FFF2-40B4-BE49-F238E27FC236}">
              <a16:creationId xmlns:a16="http://schemas.microsoft.com/office/drawing/2014/main" id="{F8D06A8B-0B4A-44B6-B7CE-DAB71B974DFF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491" name="Text Box 3">
          <a:extLst>
            <a:ext uri="{FF2B5EF4-FFF2-40B4-BE49-F238E27FC236}">
              <a16:creationId xmlns:a16="http://schemas.microsoft.com/office/drawing/2014/main" id="{358C7811-3ABE-48DA-97F8-D86F23A5E563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492" name="Text Box 3">
          <a:extLst>
            <a:ext uri="{FF2B5EF4-FFF2-40B4-BE49-F238E27FC236}">
              <a16:creationId xmlns:a16="http://schemas.microsoft.com/office/drawing/2014/main" id="{526AD4AA-3F85-44F0-99F1-B9CC67923EE9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493" name="Text Box 3">
          <a:extLst>
            <a:ext uri="{FF2B5EF4-FFF2-40B4-BE49-F238E27FC236}">
              <a16:creationId xmlns:a16="http://schemas.microsoft.com/office/drawing/2014/main" id="{5B7AF5A5-0BB6-4EA0-82F5-87CC1D24A155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494" name="Text Box 3">
          <a:extLst>
            <a:ext uri="{FF2B5EF4-FFF2-40B4-BE49-F238E27FC236}">
              <a16:creationId xmlns:a16="http://schemas.microsoft.com/office/drawing/2014/main" id="{C48FD5B3-BB43-444F-B89E-C0BD608ADB09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495" name="Text Box 3">
          <a:extLst>
            <a:ext uri="{FF2B5EF4-FFF2-40B4-BE49-F238E27FC236}">
              <a16:creationId xmlns:a16="http://schemas.microsoft.com/office/drawing/2014/main" id="{E107B964-13AC-4C64-B2E6-4AF3BC28633F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496" name="Text Box 3">
          <a:extLst>
            <a:ext uri="{FF2B5EF4-FFF2-40B4-BE49-F238E27FC236}">
              <a16:creationId xmlns:a16="http://schemas.microsoft.com/office/drawing/2014/main" id="{29E58B51-D6AD-458C-A912-27FCD84A0A84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497" name="Text Box 3">
          <a:extLst>
            <a:ext uri="{FF2B5EF4-FFF2-40B4-BE49-F238E27FC236}">
              <a16:creationId xmlns:a16="http://schemas.microsoft.com/office/drawing/2014/main" id="{C5D2BB02-B042-473C-934F-370F1D98354E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498" name="Text Box 3">
          <a:extLst>
            <a:ext uri="{FF2B5EF4-FFF2-40B4-BE49-F238E27FC236}">
              <a16:creationId xmlns:a16="http://schemas.microsoft.com/office/drawing/2014/main" id="{6751E60A-771C-414D-A3BC-D7BE9F6B81A2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499" name="Text Box 3">
          <a:extLst>
            <a:ext uri="{FF2B5EF4-FFF2-40B4-BE49-F238E27FC236}">
              <a16:creationId xmlns:a16="http://schemas.microsoft.com/office/drawing/2014/main" id="{0317EA08-2936-469B-BDDD-F102D75C96A9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500" name="Text Box 3">
          <a:extLst>
            <a:ext uri="{FF2B5EF4-FFF2-40B4-BE49-F238E27FC236}">
              <a16:creationId xmlns:a16="http://schemas.microsoft.com/office/drawing/2014/main" id="{ABEEB398-7AAB-4B9A-A66A-593FC1FD476D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501" name="Text Box 3">
          <a:extLst>
            <a:ext uri="{FF2B5EF4-FFF2-40B4-BE49-F238E27FC236}">
              <a16:creationId xmlns:a16="http://schemas.microsoft.com/office/drawing/2014/main" id="{927E22A1-0903-4B7D-AFB2-68DA3BE01D37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502" name="Text Box 3">
          <a:extLst>
            <a:ext uri="{FF2B5EF4-FFF2-40B4-BE49-F238E27FC236}">
              <a16:creationId xmlns:a16="http://schemas.microsoft.com/office/drawing/2014/main" id="{CDA6A76D-11B6-438D-9042-0E669D673EF8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503" name="Text Box 3">
          <a:extLst>
            <a:ext uri="{FF2B5EF4-FFF2-40B4-BE49-F238E27FC236}">
              <a16:creationId xmlns:a16="http://schemas.microsoft.com/office/drawing/2014/main" id="{10081932-0D00-4C82-906C-52B8683081EA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504" name="Text Box 3">
          <a:extLst>
            <a:ext uri="{FF2B5EF4-FFF2-40B4-BE49-F238E27FC236}">
              <a16:creationId xmlns:a16="http://schemas.microsoft.com/office/drawing/2014/main" id="{F3EBB398-28A9-4C06-B3D1-070F381EC42D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505" name="Text Box 3">
          <a:extLst>
            <a:ext uri="{FF2B5EF4-FFF2-40B4-BE49-F238E27FC236}">
              <a16:creationId xmlns:a16="http://schemas.microsoft.com/office/drawing/2014/main" id="{1B298C9F-C694-4773-B911-83E40112B16B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506" name="Text Box 3">
          <a:extLst>
            <a:ext uri="{FF2B5EF4-FFF2-40B4-BE49-F238E27FC236}">
              <a16:creationId xmlns:a16="http://schemas.microsoft.com/office/drawing/2014/main" id="{34207D71-44DF-4883-869A-4CE5F806A549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507" name="Text Box 3">
          <a:extLst>
            <a:ext uri="{FF2B5EF4-FFF2-40B4-BE49-F238E27FC236}">
              <a16:creationId xmlns:a16="http://schemas.microsoft.com/office/drawing/2014/main" id="{FED230AB-650B-4AE9-89D4-1563919D55BA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508" name="Text Box 3">
          <a:extLst>
            <a:ext uri="{FF2B5EF4-FFF2-40B4-BE49-F238E27FC236}">
              <a16:creationId xmlns:a16="http://schemas.microsoft.com/office/drawing/2014/main" id="{ABD293E8-020B-42EF-8798-982A8E583234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509" name="Text Box 3">
          <a:extLst>
            <a:ext uri="{FF2B5EF4-FFF2-40B4-BE49-F238E27FC236}">
              <a16:creationId xmlns:a16="http://schemas.microsoft.com/office/drawing/2014/main" id="{48BE28C4-E5A1-41CC-8F16-F76FF80EC6B7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510" name="Text Box 3">
          <a:extLst>
            <a:ext uri="{FF2B5EF4-FFF2-40B4-BE49-F238E27FC236}">
              <a16:creationId xmlns:a16="http://schemas.microsoft.com/office/drawing/2014/main" id="{244085D6-2980-4852-8A8B-04E8EF244E68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511" name="Text Box 3">
          <a:extLst>
            <a:ext uri="{FF2B5EF4-FFF2-40B4-BE49-F238E27FC236}">
              <a16:creationId xmlns:a16="http://schemas.microsoft.com/office/drawing/2014/main" id="{22CF5B4A-0895-4069-A776-667AED7EC70E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512" name="Text Box 3">
          <a:extLst>
            <a:ext uri="{FF2B5EF4-FFF2-40B4-BE49-F238E27FC236}">
              <a16:creationId xmlns:a16="http://schemas.microsoft.com/office/drawing/2014/main" id="{40DE32F7-8290-4829-B625-791CED1EFDF4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513" name="Text Box 3">
          <a:extLst>
            <a:ext uri="{FF2B5EF4-FFF2-40B4-BE49-F238E27FC236}">
              <a16:creationId xmlns:a16="http://schemas.microsoft.com/office/drawing/2014/main" id="{B5535809-278C-4F91-BE3B-7F9ABD730B8C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514" name="Text Box 3">
          <a:extLst>
            <a:ext uri="{FF2B5EF4-FFF2-40B4-BE49-F238E27FC236}">
              <a16:creationId xmlns:a16="http://schemas.microsoft.com/office/drawing/2014/main" id="{F766A2C2-093D-4838-9E01-B277AB215D9D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515" name="Text Box 3">
          <a:extLst>
            <a:ext uri="{FF2B5EF4-FFF2-40B4-BE49-F238E27FC236}">
              <a16:creationId xmlns:a16="http://schemas.microsoft.com/office/drawing/2014/main" id="{D5EBD183-AD98-4187-BD85-96822FBF32EA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516" name="Text Box 3">
          <a:extLst>
            <a:ext uri="{FF2B5EF4-FFF2-40B4-BE49-F238E27FC236}">
              <a16:creationId xmlns:a16="http://schemas.microsoft.com/office/drawing/2014/main" id="{A8044F08-F619-4FE5-AE52-E6156BACB3D6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517" name="Text Box 3">
          <a:extLst>
            <a:ext uri="{FF2B5EF4-FFF2-40B4-BE49-F238E27FC236}">
              <a16:creationId xmlns:a16="http://schemas.microsoft.com/office/drawing/2014/main" id="{E3D80ADD-C6B9-4E13-8B5D-D9CB0DC21963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518" name="Text Box 3">
          <a:extLst>
            <a:ext uri="{FF2B5EF4-FFF2-40B4-BE49-F238E27FC236}">
              <a16:creationId xmlns:a16="http://schemas.microsoft.com/office/drawing/2014/main" id="{2B8287BF-008F-48BD-889A-5B1055C8E81D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519" name="Text Box 3">
          <a:extLst>
            <a:ext uri="{FF2B5EF4-FFF2-40B4-BE49-F238E27FC236}">
              <a16:creationId xmlns:a16="http://schemas.microsoft.com/office/drawing/2014/main" id="{789A5C9C-8090-4D86-A6EB-029AED6DD94F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520" name="Text Box 3">
          <a:extLst>
            <a:ext uri="{FF2B5EF4-FFF2-40B4-BE49-F238E27FC236}">
              <a16:creationId xmlns:a16="http://schemas.microsoft.com/office/drawing/2014/main" id="{1E500EE3-C38B-4030-910D-FBD67CF991D4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521" name="Text Box 3">
          <a:extLst>
            <a:ext uri="{FF2B5EF4-FFF2-40B4-BE49-F238E27FC236}">
              <a16:creationId xmlns:a16="http://schemas.microsoft.com/office/drawing/2014/main" id="{64F2A0EE-711C-41D8-A838-FC81760C2F12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522" name="Text Box 3">
          <a:extLst>
            <a:ext uri="{FF2B5EF4-FFF2-40B4-BE49-F238E27FC236}">
              <a16:creationId xmlns:a16="http://schemas.microsoft.com/office/drawing/2014/main" id="{AC35BC97-B09A-43CC-AFF9-E9EFE8598CD6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523" name="Text Box 3">
          <a:extLst>
            <a:ext uri="{FF2B5EF4-FFF2-40B4-BE49-F238E27FC236}">
              <a16:creationId xmlns:a16="http://schemas.microsoft.com/office/drawing/2014/main" id="{2D7BCE7D-43F8-4195-A64D-68E21D74C15A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524" name="Text Box 3">
          <a:extLst>
            <a:ext uri="{FF2B5EF4-FFF2-40B4-BE49-F238E27FC236}">
              <a16:creationId xmlns:a16="http://schemas.microsoft.com/office/drawing/2014/main" id="{25017EB2-D089-4E85-912A-B058A04DB3B6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525" name="Text Box 3">
          <a:extLst>
            <a:ext uri="{FF2B5EF4-FFF2-40B4-BE49-F238E27FC236}">
              <a16:creationId xmlns:a16="http://schemas.microsoft.com/office/drawing/2014/main" id="{F8489971-B2C1-4521-954E-16704C73253C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526" name="Text Box 3">
          <a:extLst>
            <a:ext uri="{FF2B5EF4-FFF2-40B4-BE49-F238E27FC236}">
              <a16:creationId xmlns:a16="http://schemas.microsoft.com/office/drawing/2014/main" id="{91C0BC6A-A105-413E-8CBA-76BBA5CF4BAB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527" name="Text Box 3">
          <a:extLst>
            <a:ext uri="{FF2B5EF4-FFF2-40B4-BE49-F238E27FC236}">
              <a16:creationId xmlns:a16="http://schemas.microsoft.com/office/drawing/2014/main" id="{BE725633-D868-4CA4-A477-BAAE979B2EBF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528" name="Text Box 3">
          <a:extLst>
            <a:ext uri="{FF2B5EF4-FFF2-40B4-BE49-F238E27FC236}">
              <a16:creationId xmlns:a16="http://schemas.microsoft.com/office/drawing/2014/main" id="{2E7BDC02-AA7D-413A-9F03-1FC9C8186524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529" name="Text Box 3">
          <a:extLst>
            <a:ext uri="{FF2B5EF4-FFF2-40B4-BE49-F238E27FC236}">
              <a16:creationId xmlns:a16="http://schemas.microsoft.com/office/drawing/2014/main" id="{57939D1B-226D-4977-A7BC-A75F94F0BA0E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530" name="Text Box 3">
          <a:extLst>
            <a:ext uri="{FF2B5EF4-FFF2-40B4-BE49-F238E27FC236}">
              <a16:creationId xmlns:a16="http://schemas.microsoft.com/office/drawing/2014/main" id="{CE5B3862-1B1A-4973-8A85-173A788D55FA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531" name="Text Box 3">
          <a:extLst>
            <a:ext uri="{FF2B5EF4-FFF2-40B4-BE49-F238E27FC236}">
              <a16:creationId xmlns:a16="http://schemas.microsoft.com/office/drawing/2014/main" id="{85D5E8D3-6547-4D48-B07D-A5C2098478D2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532" name="Text Box 3">
          <a:extLst>
            <a:ext uri="{FF2B5EF4-FFF2-40B4-BE49-F238E27FC236}">
              <a16:creationId xmlns:a16="http://schemas.microsoft.com/office/drawing/2014/main" id="{6CAC2BDB-75A2-4EA8-97D4-05073E78736C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533" name="Text Box 3">
          <a:extLst>
            <a:ext uri="{FF2B5EF4-FFF2-40B4-BE49-F238E27FC236}">
              <a16:creationId xmlns:a16="http://schemas.microsoft.com/office/drawing/2014/main" id="{9FCA2FBD-1731-4D4F-943C-F752095AE9A1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534" name="Text Box 3">
          <a:extLst>
            <a:ext uri="{FF2B5EF4-FFF2-40B4-BE49-F238E27FC236}">
              <a16:creationId xmlns:a16="http://schemas.microsoft.com/office/drawing/2014/main" id="{EEBB4C38-FD5E-4ACB-9C2A-9C9B6F45928B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535" name="Text Box 3">
          <a:extLst>
            <a:ext uri="{FF2B5EF4-FFF2-40B4-BE49-F238E27FC236}">
              <a16:creationId xmlns:a16="http://schemas.microsoft.com/office/drawing/2014/main" id="{11FF230E-E415-4558-BA3D-D90F08D6CE62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536" name="Text Box 3">
          <a:extLst>
            <a:ext uri="{FF2B5EF4-FFF2-40B4-BE49-F238E27FC236}">
              <a16:creationId xmlns:a16="http://schemas.microsoft.com/office/drawing/2014/main" id="{C7B8917B-E8DC-4BE9-81EA-0ABDDF2CEEC0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537" name="Text Box 3">
          <a:extLst>
            <a:ext uri="{FF2B5EF4-FFF2-40B4-BE49-F238E27FC236}">
              <a16:creationId xmlns:a16="http://schemas.microsoft.com/office/drawing/2014/main" id="{32F70EDB-A223-4547-9D87-5209DF44E09F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538" name="Text Box 3">
          <a:extLst>
            <a:ext uri="{FF2B5EF4-FFF2-40B4-BE49-F238E27FC236}">
              <a16:creationId xmlns:a16="http://schemas.microsoft.com/office/drawing/2014/main" id="{D9AE14C1-E3C4-42F8-8C3A-AE6F9CF7835E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539" name="Text Box 3">
          <a:extLst>
            <a:ext uri="{FF2B5EF4-FFF2-40B4-BE49-F238E27FC236}">
              <a16:creationId xmlns:a16="http://schemas.microsoft.com/office/drawing/2014/main" id="{6D007116-B992-48AB-9482-B68117DED4D1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540" name="Text Box 3">
          <a:extLst>
            <a:ext uri="{FF2B5EF4-FFF2-40B4-BE49-F238E27FC236}">
              <a16:creationId xmlns:a16="http://schemas.microsoft.com/office/drawing/2014/main" id="{0AA0036B-75EE-4658-A361-B63CB3012BE3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541" name="Text Box 3">
          <a:extLst>
            <a:ext uri="{FF2B5EF4-FFF2-40B4-BE49-F238E27FC236}">
              <a16:creationId xmlns:a16="http://schemas.microsoft.com/office/drawing/2014/main" id="{C4221891-BD6B-4C2F-AEC2-C1D96B7E37F7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542" name="Text Box 3">
          <a:extLst>
            <a:ext uri="{FF2B5EF4-FFF2-40B4-BE49-F238E27FC236}">
              <a16:creationId xmlns:a16="http://schemas.microsoft.com/office/drawing/2014/main" id="{FCE0B4F2-7AB1-4745-9CE3-9C9DA2216A6A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543" name="Text Box 3">
          <a:extLst>
            <a:ext uri="{FF2B5EF4-FFF2-40B4-BE49-F238E27FC236}">
              <a16:creationId xmlns:a16="http://schemas.microsoft.com/office/drawing/2014/main" id="{629B62FC-8B4D-498B-B1DE-8A948A0ADBE7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544" name="Text Box 3">
          <a:extLst>
            <a:ext uri="{FF2B5EF4-FFF2-40B4-BE49-F238E27FC236}">
              <a16:creationId xmlns:a16="http://schemas.microsoft.com/office/drawing/2014/main" id="{E8EF01E0-EFE3-40CB-8CCB-025BA7577B59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545" name="Text Box 3">
          <a:extLst>
            <a:ext uri="{FF2B5EF4-FFF2-40B4-BE49-F238E27FC236}">
              <a16:creationId xmlns:a16="http://schemas.microsoft.com/office/drawing/2014/main" id="{AF546929-142D-487D-A8A7-A5D64B62C4B9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546" name="Text Box 3">
          <a:extLst>
            <a:ext uri="{FF2B5EF4-FFF2-40B4-BE49-F238E27FC236}">
              <a16:creationId xmlns:a16="http://schemas.microsoft.com/office/drawing/2014/main" id="{674D74A7-4CFF-42E5-90BA-5C79CD5519B3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547" name="Text Box 3">
          <a:extLst>
            <a:ext uri="{FF2B5EF4-FFF2-40B4-BE49-F238E27FC236}">
              <a16:creationId xmlns:a16="http://schemas.microsoft.com/office/drawing/2014/main" id="{06194C9A-D223-402A-A98E-98ED1D0A49A1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548" name="Text Box 3">
          <a:extLst>
            <a:ext uri="{FF2B5EF4-FFF2-40B4-BE49-F238E27FC236}">
              <a16:creationId xmlns:a16="http://schemas.microsoft.com/office/drawing/2014/main" id="{1AB2B139-13F6-45D9-B1E2-DF7794BC9152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549" name="Text Box 3">
          <a:extLst>
            <a:ext uri="{FF2B5EF4-FFF2-40B4-BE49-F238E27FC236}">
              <a16:creationId xmlns:a16="http://schemas.microsoft.com/office/drawing/2014/main" id="{18F493C0-DDE3-45D4-B68B-59798925DE92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550" name="Text Box 3">
          <a:extLst>
            <a:ext uri="{FF2B5EF4-FFF2-40B4-BE49-F238E27FC236}">
              <a16:creationId xmlns:a16="http://schemas.microsoft.com/office/drawing/2014/main" id="{3A336435-085E-4EF2-AF34-BD01D383E74A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551" name="Text Box 3">
          <a:extLst>
            <a:ext uri="{FF2B5EF4-FFF2-40B4-BE49-F238E27FC236}">
              <a16:creationId xmlns:a16="http://schemas.microsoft.com/office/drawing/2014/main" id="{1074E554-F1EB-45F1-8BAD-994848FB08EB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552" name="Text Box 3">
          <a:extLst>
            <a:ext uri="{FF2B5EF4-FFF2-40B4-BE49-F238E27FC236}">
              <a16:creationId xmlns:a16="http://schemas.microsoft.com/office/drawing/2014/main" id="{4DCA8A6B-75C5-441A-B5D8-1A6346131C44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553" name="Text Box 3">
          <a:extLst>
            <a:ext uri="{FF2B5EF4-FFF2-40B4-BE49-F238E27FC236}">
              <a16:creationId xmlns:a16="http://schemas.microsoft.com/office/drawing/2014/main" id="{5285DA34-7EC4-4E34-BF1A-12EB9DC65B34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554" name="Text Box 3">
          <a:extLst>
            <a:ext uri="{FF2B5EF4-FFF2-40B4-BE49-F238E27FC236}">
              <a16:creationId xmlns:a16="http://schemas.microsoft.com/office/drawing/2014/main" id="{CB12A354-3A11-4A8F-9534-E3A29E9A2ACC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555" name="Text Box 3">
          <a:extLst>
            <a:ext uri="{FF2B5EF4-FFF2-40B4-BE49-F238E27FC236}">
              <a16:creationId xmlns:a16="http://schemas.microsoft.com/office/drawing/2014/main" id="{2F771F6D-BEB1-4DD6-89D7-4C76B83AAA3D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556" name="Text Box 3">
          <a:extLst>
            <a:ext uri="{FF2B5EF4-FFF2-40B4-BE49-F238E27FC236}">
              <a16:creationId xmlns:a16="http://schemas.microsoft.com/office/drawing/2014/main" id="{92CB94EE-3AE5-455B-923E-4D8939CA0C17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557" name="Text Box 3">
          <a:extLst>
            <a:ext uri="{FF2B5EF4-FFF2-40B4-BE49-F238E27FC236}">
              <a16:creationId xmlns:a16="http://schemas.microsoft.com/office/drawing/2014/main" id="{462E9981-B44B-4CE2-9D62-17975FACD8B4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558" name="Text Box 3">
          <a:extLst>
            <a:ext uri="{FF2B5EF4-FFF2-40B4-BE49-F238E27FC236}">
              <a16:creationId xmlns:a16="http://schemas.microsoft.com/office/drawing/2014/main" id="{12BEB6D5-5D9C-4A0D-8EFA-AA252624EE93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559" name="Text Box 3">
          <a:extLst>
            <a:ext uri="{FF2B5EF4-FFF2-40B4-BE49-F238E27FC236}">
              <a16:creationId xmlns:a16="http://schemas.microsoft.com/office/drawing/2014/main" id="{18885649-A0F2-4282-B46E-B03CCEC18250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560" name="Text Box 3">
          <a:extLst>
            <a:ext uri="{FF2B5EF4-FFF2-40B4-BE49-F238E27FC236}">
              <a16:creationId xmlns:a16="http://schemas.microsoft.com/office/drawing/2014/main" id="{6FA5950D-6950-43A0-A986-42BEFBB86C22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561" name="Text Box 3">
          <a:extLst>
            <a:ext uri="{FF2B5EF4-FFF2-40B4-BE49-F238E27FC236}">
              <a16:creationId xmlns:a16="http://schemas.microsoft.com/office/drawing/2014/main" id="{35D6D9C6-7B68-471D-9AA1-0078C050BFAA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562" name="Text Box 3">
          <a:extLst>
            <a:ext uri="{FF2B5EF4-FFF2-40B4-BE49-F238E27FC236}">
              <a16:creationId xmlns:a16="http://schemas.microsoft.com/office/drawing/2014/main" id="{BA5AA933-5087-440C-9C15-DEC0C8D1AAA4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563" name="Text Box 3">
          <a:extLst>
            <a:ext uri="{FF2B5EF4-FFF2-40B4-BE49-F238E27FC236}">
              <a16:creationId xmlns:a16="http://schemas.microsoft.com/office/drawing/2014/main" id="{DFD523D0-9DCD-40DE-8EAA-FCFC1089C7B2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564" name="Text Box 3">
          <a:extLst>
            <a:ext uri="{FF2B5EF4-FFF2-40B4-BE49-F238E27FC236}">
              <a16:creationId xmlns:a16="http://schemas.microsoft.com/office/drawing/2014/main" id="{EAE8E026-C647-4FE3-BD62-051B73EB1254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565" name="Text Box 3">
          <a:extLst>
            <a:ext uri="{FF2B5EF4-FFF2-40B4-BE49-F238E27FC236}">
              <a16:creationId xmlns:a16="http://schemas.microsoft.com/office/drawing/2014/main" id="{1E5C7DCC-0735-4A82-9EAF-9AABB74CE042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566" name="Text Box 3">
          <a:extLst>
            <a:ext uri="{FF2B5EF4-FFF2-40B4-BE49-F238E27FC236}">
              <a16:creationId xmlns:a16="http://schemas.microsoft.com/office/drawing/2014/main" id="{4D21FADC-5C23-40DA-B4A1-197639A4EE6E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567" name="Text Box 3">
          <a:extLst>
            <a:ext uri="{FF2B5EF4-FFF2-40B4-BE49-F238E27FC236}">
              <a16:creationId xmlns:a16="http://schemas.microsoft.com/office/drawing/2014/main" id="{1A363461-380E-43EA-9CB1-B13FD37B7153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568" name="Text Box 3">
          <a:extLst>
            <a:ext uri="{FF2B5EF4-FFF2-40B4-BE49-F238E27FC236}">
              <a16:creationId xmlns:a16="http://schemas.microsoft.com/office/drawing/2014/main" id="{42663686-6DAE-4DBB-B737-A1E7E2C225D8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569" name="Text Box 3">
          <a:extLst>
            <a:ext uri="{FF2B5EF4-FFF2-40B4-BE49-F238E27FC236}">
              <a16:creationId xmlns:a16="http://schemas.microsoft.com/office/drawing/2014/main" id="{40710520-CAB7-484A-AEE3-6BA315AF1B13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570" name="Text Box 3">
          <a:extLst>
            <a:ext uri="{FF2B5EF4-FFF2-40B4-BE49-F238E27FC236}">
              <a16:creationId xmlns:a16="http://schemas.microsoft.com/office/drawing/2014/main" id="{CA154DED-D664-489B-AF52-DBE044592703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571" name="Text Box 3">
          <a:extLst>
            <a:ext uri="{FF2B5EF4-FFF2-40B4-BE49-F238E27FC236}">
              <a16:creationId xmlns:a16="http://schemas.microsoft.com/office/drawing/2014/main" id="{9BAF45CF-0D0F-4CD5-A652-FFE121A36254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572" name="Text Box 3">
          <a:extLst>
            <a:ext uri="{FF2B5EF4-FFF2-40B4-BE49-F238E27FC236}">
              <a16:creationId xmlns:a16="http://schemas.microsoft.com/office/drawing/2014/main" id="{35835C5F-5FB3-45F9-BF9C-651B147933B2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573" name="Text Box 3">
          <a:extLst>
            <a:ext uri="{FF2B5EF4-FFF2-40B4-BE49-F238E27FC236}">
              <a16:creationId xmlns:a16="http://schemas.microsoft.com/office/drawing/2014/main" id="{875299AA-32DD-4064-B187-B7E62D490897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574" name="Text Box 3">
          <a:extLst>
            <a:ext uri="{FF2B5EF4-FFF2-40B4-BE49-F238E27FC236}">
              <a16:creationId xmlns:a16="http://schemas.microsoft.com/office/drawing/2014/main" id="{DE34DA97-F803-437C-919D-931618ED5B66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575" name="Text Box 3">
          <a:extLst>
            <a:ext uri="{FF2B5EF4-FFF2-40B4-BE49-F238E27FC236}">
              <a16:creationId xmlns:a16="http://schemas.microsoft.com/office/drawing/2014/main" id="{3851AFDE-1241-4600-A5CC-528542A539A1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576" name="Text Box 3">
          <a:extLst>
            <a:ext uri="{FF2B5EF4-FFF2-40B4-BE49-F238E27FC236}">
              <a16:creationId xmlns:a16="http://schemas.microsoft.com/office/drawing/2014/main" id="{20E7456C-E043-4383-B07F-174F35AF6E44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577" name="Text Box 3">
          <a:extLst>
            <a:ext uri="{FF2B5EF4-FFF2-40B4-BE49-F238E27FC236}">
              <a16:creationId xmlns:a16="http://schemas.microsoft.com/office/drawing/2014/main" id="{520E0A66-2189-4966-881D-2BF622033279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578" name="Text Box 3">
          <a:extLst>
            <a:ext uri="{FF2B5EF4-FFF2-40B4-BE49-F238E27FC236}">
              <a16:creationId xmlns:a16="http://schemas.microsoft.com/office/drawing/2014/main" id="{6C015897-F3F6-4DAC-84AA-147129CCBC59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579" name="Text Box 3">
          <a:extLst>
            <a:ext uri="{FF2B5EF4-FFF2-40B4-BE49-F238E27FC236}">
              <a16:creationId xmlns:a16="http://schemas.microsoft.com/office/drawing/2014/main" id="{19DDCFC4-FBA7-42AF-9A09-9E9DC3E906D7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580" name="Text Box 3">
          <a:extLst>
            <a:ext uri="{FF2B5EF4-FFF2-40B4-BE49-F238E27FC236}">
              <a16:creationId xmlns:a16="http://schemas.microsoft.com/office/drawing/2014/main" id="{18E99FBC-783C-426B-9395-C7B49DA6767C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581" name="Text Box 3">
          <a:extLst>
            <a:ext uri="{FF2B5EF4-FFF2-40B4-BE49-F238E27FC236}">
              <a16:creationId xmlns:a16="http://schemas.microsoft.com/office/drawing/2014/main" id="{81F6B372-D6A5-4130-A8BC-EECB549DC366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582" name="Text Box 3">
          <a:extLst>
            <a:ext uri="{FF2B5EF4-FFF2-40B4-BE49-F238E27FC236}">
              <a16:creationId xmlns:a16="http://schemas.microsoft.com/office/drawing/2014/main" id="{95502FB9-D9D5-448F-A84B-13EFCCBEDEFE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583" name="Text Box 3">
          <a:extLst>
            <a:ext uri="{FF2B5EF4-FFF2-40B4-BE49-F238E27FC236}">
              <a16:creationId xmlns:a16="http://schemas.microsoft.com/office/drawing/2014/main" id="{E3229B43-BC3A-42CE-AD6E-251C110271EA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584" name="Text Box 3">
          <a:extLst>
            <a:ext uri="{FF2B5EF4-FFF2-40B4-BE49-F238E27FC236}">
              <a16:creationId xmlns:a16="http://schemas.microsoft.com/office/drawing/2014/main" id="{9091ABD2-484C-460F-91BD-FF65ABBF1419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585" name="Text Box 3">
          <a:extLst>
            <a:ext uri="{FF2B5EF4-FFF2-40B4-BE49-F238E27FC236}">
              <a16:creationId xmlns:a16="http://schemas.microsoft.com/office/drawing/2014/main" id="{456D3CF5-4DD1-4B7C-9ED5-B61D0D32D332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586" name="Text Box 3">
          <a:extLst>
            <a:ext uri="{FF2B5EF4-FFF2-40B4-BE49-F238E27FC236}">
              <a16:creationId xmlns:a16="http://schemas.microsoft.com/office/drawing/2014/main" id="{2A9B51A4-A397-4DB9-AFCC-CAE0066DE397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587" name="Text Box 3">
          <a:extLst>
            <a:ext uri="{FF2B5EF4-FFF2-40B4-BE49-F238E27FC236}">
              <a16:creationId xmlns:a16="http://schemas.microsoft.com/office/drawing/2014/main" id="{5D5D6949-7F09-4C16-8338-AFF001396F4C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588" name="Text Box 3">
          <a:extLst>
            <a:ext uri="{FF2B5EF4-FFF2-40B4-BE49-F238E27FC236}">
              <a16:creationId xmlns:a16="http://schemas.microsoft.com/office/drawing/2014/main" id="{CFE3B2AC-EFC9-493F-8225-CA7C838AE459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589" name="Text Box 3">
          <a:extLst>
            <a:ext uri="{FF2B5EF4-FFF2-40B4-BE49-F238E27FC236}">
              <a16:creationId xmlns:a16="http://schemas.microsoft.com/office/drawing/2014/main" id="{10F1809F-1329-47DE-8EA5-FACEFBD1E8AC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590" name="Text Box 3">
          <a:extLst>
            <a:ext uri="{FF2B5EF4-FFF2-40B4-BE49-F238E27FC236}">
              <a16:creationId xmlns:a16="http://schemas.microsoft.com/office/drawing/2014/main" id="{F2C8211E-278A-4985-81B8-242C7126996C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591" name="Text Box 3">
          <a:extLst>
            <a:ext uri="{FF2B5EF4-FFF2-40B4-BE49-F238E27FC236}">
              <a16:creationId xmlns:a16="http://schemas.microsoft.com/office/drawing/2014/main" id="{C836434B-2C51-4078-B54B-BC0BF5429899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592" name="Text Box 3">
          <a:extLst>
            <a:ext uri="{FF2B5EF4-FFF2-40B4-BE49-F238E27FC236}">
              <a16:creationId xmlns:a16="http://schemas.microsoft.com/office/drawing/2014/main" id="{49B6A812-422B-4DF2-B2FC-9ADB4CCB0AB3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593" name="Text Box 3">
          <a:extLst>
            <a:ext uri="{FF2B5EF4-FFF2-40B4-BE49-F238E27FC236}">
              <a16:creationId xmlns:a16="http://schemas.microsoft.com/office/drawing/2014/main" id="{1599B2D3-51F4-43D2-8A31-5FAEA43FD6CE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594" name="Text Box 3">
          <a:extLst>
            <a:ext uri="{FF2B5EF4-FFF2-40B4-BE49-F238E27FC236}">
              <a16:creationId xmlns:a16="http://schemas.microsoft.com/office/drawing/2014/main" id="{7D7D76D9-824C-43CF-8BEC-9DAAE74B16D0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595" name="Text Box 3">
          <a:extLst>
            <a:ext uri="{FF2B5EF4-FFF2-40B4-BE49-F238E27FC236}">
              <a16:creationId xmlns:a16="http://schemas.microsoft.com/office/drawing/2014/main" id="{DF16066E-C0A2-4876-B51D-4E36CEAE27A3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596" name="Text Box 3">
          <a:extLst>
            <a:ext uri="{FF2B5EF4-FFF2-40B4-BE49-F238E27FC236}">
              <a16:creationId xmlns:a16="http://schemas.microsoft.com/office/drawing/2014/main" id="{FC473447-4D85-40D7-9C21-A5362DA0B4EE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597" name="Text Box 3">
          <a:extLst>
            <a:ext uri="{FF2B5EF4-FFF2-40B4-BE49-F238E27FC236}">
              <a16:creationId xmlns:a16="http://schemas.microsoft.com/office/drawing/2014/main" id="{8C07A2DE-6B3B-4FF0-98C1-3CE6C67DB4D7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598" name="Text Box 3">
          <a:extLst>
            <a:ext uri="{FF2B5EF4-FFF2-40B4-BE49-F238E27FC236}">
              <a16:creationId xmlns:a16="http://schemas.microsoft.com/office/drawing/2014/main" id="{FFE69E93-252C-41CF-950F-AE0F96292334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599" name="Text Box 3">
          <a:extLst>
            <a:ext uri="{FF2B5EF4-FFF2-40B4-BE49-F238E27FC236}">
              <a16:creationId xmlns:a16="http://schemas.microsoft.com/office/drawing/2014/main" id="{88BA168B-3AE3-40E8-B0EC-9AC553F87FED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600" name="Text Box 3">
          <a:extLst>
            <a:ext uri="{FF2B5EF4-FFF2-40B4-BE49-F238E27FC236}">
              <a16:creationId xmlns:a16="http://schemas.microsoft.com/office/drawing/2014/main" id="{ED94F27D-D748-41C3-A3EC-4F24A869EABB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601" name="Text Box 3">
          <a:extLst>
            <a:ext uri="{FF2B5EF4-FFF2-40B4-BE49-F238E27FC236}">
              <a16:creationId xmlns:a16="http://schemas.microsoft.com/office/drawing/2014/main" id="{6AC19CA4-844A-4617-91A0-F4EC7CF48ACE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602" name="Text Box 3">
          <a:extLst>
            <a:ext uri="{FF2B5EF4-FFF2-40B4-BE49-F238E27FC236}">
              <a16:creationId xmlns:a16="http://schemas.microsoft.com/office/drawing/2014/main" id="{C3B23AAA-D712-43C9-9AA2-0498F8FEB060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603" name="Text Box 3">
          <a:extLst>
            <a:ext uri="{FF2B5EF4-FFF2-40B4-BE49-F238E27FC236}">
              <a16:creationId xmlns:a16="http://schemas.microsoft.com/office/drawing/2014/main" id="{0FAC9D2A-CE6A-4E3C-A78F-DC7ACAE0A103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604" name="Text Box 3">
          <a:extLst>
            <a:ext uri="{FF2B5EF4-FFF2-40B4-BE49-F238E27FC236}">
              <a16:creationId xmlns:a16="http://schemas.microsoft.com/office/drawing/2014/main" id="{9AAC5402-700A-47C7-99D7-E74368E113C3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605" name="Text Box 3">
          <a:extLst>
            <a:ext uri="{FF2B5EF4-FFF2-40B4-BE49-F238E27FC236}">
              <a16:creationId xmlns:a16="http://schemas.microsoft.com/office/drawing/2014/main" id="{814565EE-F6ED-4D55-B00D-FB94E20E4E12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606" name="Text Box 3">
          <a:extLst>
            <a:ext uri="{FF2B5EF4-FFF2-40B4-BE49-F238E27FC236}">
              <a16:creationId xmlns:a16="http://schemas.microsoft.com/office/drawing/2014/main" id="{AA849AAC-1EE9-46F0-A98D-45835A5BE828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607" name="Text Box 3">
          <a:extLst>
            <a:ext uri="{FF2B5EF4-FFF2-40B4-BE49-F238E27FC236}">
              <a16:creationId xmlns:a16="http://schemas.microsoft.com/office/drawing/2014/main" id="{9E2A0EA5-B19E-4D3C-88B6-ED7525E4BF88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608" name="Text Box 3">
          <a:extLst>
            <a:ext uri="{FF2B5EF4-FFF2-40B4-BE49-F238E27FC236}">
              <a16:creationId xmlns:a16="http://schemas.microsoft.com/office/drawing/2014/main" id="{0AC226E9-1D1A-4B37-9993-080C994A230F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609" name="Text Box 3">
          <a:extLst>
            <a:ext uri="{FF2B5EF4-FFF2-40B4-BE49-F238E27FC236}">
              <a16:creationId xmlns:a16="http://schemas.microsoft.com/office/drawing/2014/main" id="{7D9CE09C-CA65-4D85-9B6E-479AFC8B5B7C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610" name="Text Box 3">
          <a:extLst>
            <a:ext uri="{FF2B5EF4-FFF2-40B4-BE49-F238E27FC236}">
              <a16:creationId xmlns:a16="http://schemas.microsoft.com/office/drawing/2014/main" id="{B4068223-0E52-414B-89D8-01223964F55B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611" name="Text Box 3">
          <a:extLst>
            <a:ext uri="{FF2B5EF4-FFF2-40B4-BE49-F238E27FC236}">
              <a16:creationId xmlns:a16="http://schemas.microsoft.com/office/drawing/2014/main" id="{0E547B7B-2A4B-40CB-9615-92CB9AB0FEBB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612" name="Text Box 3">
          <a:extLst>
            <a:ext uri="{FF2B5EF4-FFF2-40B4-BE49-F238E27FC236}">
              <a16:creationId xmlns:a16="http://schemas.microsoft.com/office/drawing/2014/main" id="{459CA809-26C9-4637-B367-3B2D14BBFA27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613" name="Text Box 3">
          <a:extLst>
            <a:ext uri="{FF2B5EF4-FFF2-40B4-BE49-F238E27FC236}">
              <a16:creationId xmlns:a16="http://schemas.microsoft.com/office/drawing/2014/main" id="{403DB778-7789-4839-9D15-30A437F66F1C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614" name="Text Box 3">
          <a:extLst>
            <a:ext uri="{FF2B5EF4-FFF2-40B4-BE49-F238E27FC236}">
              <a16:creationId xmlns:a16="http://schemas.microsoft.com/office/drawing/2014/main" id="{733705B2-4545-4B39-8AEC-CEAD3F5192F3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615" name="Text Box 3">
          <a:extLst>
            <a:ext uri="{FF2B5EF4-FFF2-40B4-BE49-F238E27FC236}">
              <a16:creationId xmlns:a16="http://schemas.microsoft.com/office/drawing/2014/main" id="{974CFE2C-5039-4268-9086-94CCEFB48F81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616" name="Text Box 3">
          <a:extLst>
            <a:ext uri="{FF2B5EF4-FFF2-40B4-BE49-F238E27FC236}">
              <a16:creationId xmlns:a16="http://schemas.microsoft.com/office/drawing/2014/main" id="{8989EA9E-83C5-4452-B0A2-EC5D76CA1D88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617" name="Text Box 3">
          <a:extLst>
            <a:ext uri="{FF2B5EF4-FFF2-40B4-BE49-F238E27FC236}">
              <a16:creationId xmlns:a16="http://schemas.microsoft.com/office/drawing/2014/main" id="{1C86FFE4-D062-4A80-AE25-635EF64EFEA2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618" name="Text Box 3">
          <a:extLst>
            <a:ext uri="{FF2B5EF4-FFF2-40B4-BE49-F238E27FC236}">
              <a16:creationId xmlns:a16="http://schemas.microsoft.com/office/drawing/2014/main" id="{AEE04F09-318B-4247-9C5F-C622057DAB38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619" name="Text Box 3">
          <a:extLst>
            <a:ext uri="{FF2B5EF4-FFF2-40B4-BE49-F238E27FC236}">
              <a16:creationId xmlns:a16="http://schemas.microsoft.com/office/drawing/2014/main" id="{9F3D5B62-26E2-4CCD-A465-9472E02C1166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620" name="Text Box 3">
          <a:extLst>
            <a:ext uri="{FF2B5EF4-FFF2-40B4-BE49-F238E27FC236}">
              <a16:creationId xmlns:a16="http://schemas.microsoft.com/office/drawing/2014/main" id="{C14495A6-4014-446C-8FCC-1FBA7318E2FA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621" name="Text Box 3">
          <a:extLst>
            <a:ext uri="{FF2B5EF4-FFF2-40B4-BE49-F238E27FC236}">
              <a16:creationId xmlns:a16="http://schemas.microsoft.com/office/drawing/2014/main" id="{2D7AA034-6E1E-4C68-A1E4-D882D85B09CA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622" name="Text Box 3">
          <a:extLst>
            <a:ext uri="{FF2B5EF4-FFF2-40B4-BE49-F238E27FC236}">
              <a16:creationId xmlns:a16="http://schemas.microsoft.com/office/drawing/2014/main" id="{C78424CC-52CD-49E2-B4BD-76C928FF5218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623" name="Text Box 3">
          <a:extLst>
            <a:ext uri="{FF2B5EF4-FFF2-40B4-BE49-F238E27FC236}">
              <a16:creationId xmlns:a16="http://schemas.microsoft.com/office/drawing/2014/main" id="{AA53A075-DE63-451B-9AB3-AE06565A0514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624" name="Text Box 3">
          <a:extLst>
            <a:ext uri="{FF2B5EF4-FFF2-40B4-BE49-F238E27FC236}">
              <a16:creationId xmlns:a16="http://schemas.microsoft.com/office/drawing/2014/main" id="{FDE73E96-55B2-47AA-AEB4-7FFA9FB73501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625" name="Text Box 3">
          <a:extLst>
            <a:ext uri="{FF2B5EF4-FFF2-40B4-BE49-F238E27FC236}">
              <a16:creationId xmlns:a16="http://schemas.microsoft.com/office/drawing/2014/main" id="{4A62486F-3271-4B65-88E2-FA332AE5025D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626" name="Text Box 3">
          <a:extLst>
            <a:ext uri="{FF2B5EF4-FFF2-40B4-BE49-F238E27FC236}">
              <a16:creationId xmlns:a16="http://schemas.microsoft.com/office/drawing/2014/main" id="{EBF04B6F-C5FE-4792-BE54-8150821168DC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3627" name="Text Box 3">
          <a:extLst>
            <a:ext uri="{FF2B5EF4-FFF2-40B4-BE49-F238E27FC236}">
              <a16:creationId xmlns:a16="http://schemas.microsoft.com/office/drawing/2014/main" id="{0D09B8E6-C501-4B9E-86C7-8F69094925C4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650</xdr:row>
      <xdr:rowOff>0</xdr:rowOff>
    </xdr:from>
    <xdr:ext cx="30480" cy="30480"/>
    <xdr:pic>
      <xdr:nvPicPr>
        <xdr:cNvPr id="4751" name="Picture 8">
          <a:extLst>
            <a:ext uri="{FF2B5EF4-FFF2-40B4-BE49-F238E27FC236}">
              <a16:creationId xmlns:a16="http://schemas.microsoft.com/office/drawing/2014/main" id="{3DD39BEF-C685-486C-B3D0-9186E8AA5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1132" y="173946553"/>
          <a:ext cx="3048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15240</xdr:colOff>
      <xdr:row>650</xdr:row>
      <xdr:rowOff>0</xdr:rowOff>
    </xdr:from>
    <xdr:ext cx="0" cy="30480"/>
    <xdr:pic>
      <xdr:nvPicPr>
        <xdr:cNvPr id="4752" name="Picture 8">
          <a:extLst>
            <a:ext uri="{FF2B5EF4-FFF2-40B4-BE49-F238E27FC236}">
              <a16:creationId xmlns:a16="http://schemas.microsoft.com/office/drawing/2014/main" id="{CDBFC977-E366-46DF-9B49-6CF239C23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72" y="173946553"/>
          <a:ext cx="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4753" name="Text Box 3">
          <a:extLst>
            <a:ext uri="{FF2B5EF4-FFF2-40B4-BE49-F238E27FC236}">
              <a16:creationId xmlns:a16="http://schemas.microsoft.com/office/drawing/2014/main" id="{3AB93D3F-24DF-4B6E-9306-EE3C08021233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4754" name="Text Box 3">
          <a:extLst>
            <a:ext uri="{FF2B5EF4-FFF2-40B4-BE49-F238E27FC236}">
              <a16:creationId xmlns:a16="http://schemas.microsoft.com/office/drawing/2014/main" id="{102CC090-68C0-4DDA-8ABF-BADF337FEC93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4755" name="Text Box 3">
          <a:extLst>
            <a:ext uri="{FF2B5EF4-FFF2-40B4-BE49-F238E27FC236}">
              <a16:creationId xmlns:a16="http://schemas.microsoft.com/office/drawing/2014/main" id="{AAD8DDE6-4F28-492D-84B2-2F49087BD358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4756" name="Text Box 3">
          <a:extLst>
            <a:ext uri="{FF2B5EF4-FFF2-40B4-BE49-F238E27FC236}">
              <a16:creationId xmlns:a16="http://schemas.microsoft.com/office/drawing/2014/main" id="{35B453FD-847B-4736-9875-406B79278B75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4757" name="Text Box 3">
          <a:extLst>
            <a:ext uri="{FF2B5EF4-FFF2-40B4-BE49-F238E27FC236}">
              <a16:creationId xmlns:a16="http://schemas.microsoft.com/office/drawing/2014/main" id="{456DC296-3E49-43C2-A93B-CF747F0B8FF2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4758" name="Text Box 3">
          <a:extLst>
            <a:ext uri="{FF2B5EF4-FFF2-40B4-BE49-F238E27FC236}">
              <a16:creationId xmlns:a16="http://schemas.microsoft.com/office/drawing/2014/main" id="{0BA6AC24-F4F4-484E-8F04-D102DA2585F0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4759" name="Text Box 3">
          <a:extLst>
            <a:ext uri="{FF2B5EF4-FFF2-40B4-BE49-F238E27FC236}">
              <a16:creationId xmlns:a16="http://schemas.microsoft.com/office/drawing/2014/main" id="{D9DCD92E-05AC-4DEC-BD24-E4A593AB1318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4760" name="Text Box 3">
          <a:extLst>
            <a:ext uri="{FF2B5EF4-FFF2-40B4-BE49-F238E27FC236}">
              <a16:creationId xmlns:a16="http://schemas.microsoft.com/office/drawing/2014/main" id="{6AEABCF3-130E-4226-B816-B1DE07EBA8E8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4761" name="Text Box 3">
          <a:extLst>
            <a:ext uri="{FF2B5EF4-FFF2-40B4-BE49-F238E27FC236}">
              <a16:creationId xmlns:a16="http://schemas.microsoft.com/office/drawing/2014/main" id="{4A2865D4-E6C7-4E7E-A621-BEEA7D0AD838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4762" name="Text Box 3">
          <a:extLst>
            <a:ext uri="{FF2B5EF4-FFF2-40B4-BE49-F238E27FC236}">
              <a16:creationId xmlns:a16="http://schemas.microsoft.com/office/drawing/2014/main" id="{E0F35F88-589F-4127-BA07-5FC613D2B3A5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4763" name="Text Box 3">
          <a:extLst>
            <a:ext uri="{FF2B5EF4-FFF2-40B4-BE49-F238E27FC236}">
              <a16:creationId xmlns:a16="http://schemas.microsoft.com/office/drawing/2014/main" id="{AFB45839-1A0C-4A3F-AF6D-651A06EF1E34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4764" name="Text Box 3">
          <a:extLst>
            <a:ext uri="{FF2B5EF4-FFF2-40B4-BE49-F238E27FC236}">
              <a16:creationId xmlns:a16="http://schemas.microsoft.com/office/drawing/2014/main" id="{93F51166-5993-4D8B-A650-757F413E60D4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4765" name="Text Box 3">
          <a:extLst>
            <a:ext uri="{FF2B5EF4-FFF2-40B4-BE49-F238E27FC236}">
              <a16:creationId xmlns:a16="http://schemas.microsoft.com/office/drawing/2014/main" id="{EBEDC087-509C-4F49-913C-E5A37F4629B7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4766" name="Text Box 3">
          <a:extLst>
            <a:ext uri="{FF2B5EF4-FFF2-40B4-BE49-F238E27FC236}">
              <a16:creationId xmlns:a16="http://schemas.microsoft.com/office/drawing/2014/main" id="{04CEEF5A-F960-483C-AB25-9FDA1601B41A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4767" name="Text Box 3">
          <a:extLst>
            <a:ext uri="{FF2B5EF4-FFF2-40B4-BE49-F238E27FC236}">
              <a16:creationId xmlns:a16="http://schemas.microsoft.com/office/drawing/2014/main" id="{AFDE6642-1045-410D-AFEC-FF835134294F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4768" name="Text Box 3">
          <a:extLst>
            <a:ext uri="{FF2B5EF4-FFF2-40B4-BE49-F238E27FC236}">
              <a16:creationId xmlns:a16="http://schemas.microsoft.com/office/drawing/2014/main" id="{DC8C2ABE-0A8A-459F-B341-79567866D964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4769" name="Text Box 3">
          <a:extLst>
            <a:ext uri="{FF2B5EF4-FFF2-40B4-BE49-F238E27FC236}">
              <a16:creationId xmlns:a16="http://schemas.microsoft.com/office/drawing/2014/main" id="{C638EE92-EDAE-4419-AEF8-22BA760FEAD0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4770" name="Text Box 3">
          <a:extLst>
            <a:ext uri="{FF2B5EF4-FFF2-40B4-BE49-F238E27FC236}">
              <a16:creationId xmlns:a16="http://schemas.microsoft.com/office/drawing/2014/main" id="{DD674F0D-8E4D-48EB-80CA-B505D426B34B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4771" name="Text Box 3">
          <a:extLst>
            <a:ext uri="{FF2B5EF4-FFF2-40B4-BE49-F238E27FC236}">
              <a16:creationId xmlns:a16="http://schemas.microsoft.com/office/drawing/2014/main" id="{135BCD7F-BA34-4B66-AC27-081015EDF7B1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4772" name="Text Box 3">
          <a:extLst>
            <a:ext uri="{FF2B5EF4-FFF2-40B4-BE49-F238E27FC236}">
              <a16:creationId xmlns:a16="http://schemas.microsoft.com/office/drawing/2014/main" id="{832DA0FD-5C2C-40FD-873C-6D2141DD7EE3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4773" name="Text Box 3">
          <a:extLst>
            <a:ext uri="{FF2B5EF4-FFF2-40B4-BE49-F238E27FC236}">
              <a16:creationId xmlns:a16="http://schemas.microsoft.com/office/drawing/2014/main" id="{481F1945-EEB4-4C3F-871E-622DE5A78F85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4774" name="Text Box 3">
          <a:extLst>
            <a:ext uri="{FF2B5EF4-FFF2-40B4-BE49-F238E27FC236}">
              <a16:creationId xmlns:a16="http://schemas.microsoft.com/office/drawing/2014/main" id="{A437F107-0813-46AD-812F-36402B25CAC3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4775" name="Text Box 3">
          <a:extLst>
            <a:ext uri="{FF2B5EF4-FFF2-40B4-BE49-F238E27FC236}">
              <a16:creationId xmlns:a16="http://schemas.microsoft.com/office/drawing/2014/main" id="{BAA39D0F-6181-4E04-BECB-CDDFB35A1EEE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4776" name="Text Box 3">
          <a:extLst>
            <a:ext uri="{FF2B5EF4-FFF2-40B4-BE49-F238E27FC236}">
              <a16:creationId xmlns:a16="http://schemas.microsoft.com/office/drawing/2014/main" id="{DFFCA1A1-8B88-4912-9366-5444C283248D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4777" name="Text Box 3">
          <a:extLst>
            <a:ext uri="{FF2B5EF4-FFF2-40B4-BE49-F238E27FC236}">
              <a16:creationId xmlns:a16="http://schemas.microsoft.com/office/drawing/2014/main" id="{E8B98C8A-164C-4D21-B921-10CEBB02D8E0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4778" name="Text Box 3">
          <a:extLst>
            <a:ext uri="{FF2B5EF4-FFF2-40B4-BE49-F238E27FC236}">
              <a16:creationId xmlns:a16="http://schemas.microsoft.com/office/drawing/2014/main" id="{B6DCB00A-7633-4B5A-94B9-BF022DC0578E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4779" name="Text Box 3">
          <a:extLst>
            <a:ext uri="{FF2B5EF4-FFF2-40B4-BE49-F238E27FC236}">
              <a16:creationId xmlns:a16="http://schemas.microsoft.com/office/drawing/2014/main" id="{18219489-8858-4294-96D7-89D521BF08EB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4780" name="Text Box 3">
          <a:extLst>
            <a:ext uri="{FF2B5EF4-FFF2-40B4-BE49-F238E27FC236}">
              <a16:creationId xmlns:a16="http://schemas.microsoft.com/office/drawing/2014/main" id="{CB2F115E-5E38-44F1-9FB0-4AB30921ACF0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4781" name="Text Box 3">
          <a:extLst>
            <a:ext uri="{FF2B5EF4-FFF2-40B4-BE49-F238E27FC236}">
              <a16:creationId xmlns:a16="http://schemas.microsoft.com/office/drawing/2014/main" id="{5FA3F2F6-991E-4662-B7BD-7883D63FCD64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4782" name="Text Box 3">
          <a:extLst>
            <a:ext uri="{FF2B5EF4-FFF2-40B4-BE49-F238E27FC236}">
              <a16:creationId xmlns:a16="http://schemas.microsoft.com/office/drawing/2014/main" id="{146BE3A5-EF28-461F-B858-584FA5D8A46A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4783" name="Text Box 3">
          <a:extLst>
            <a:ext uri="{FF2B5EF4-FFF2-40B4-BE49-F238E27FC236}">
              <a16:creationId xmlns:a16="http://schemas.microsoft.com/office/drawing/2014/main" id="{C867F317-001D-4527-8D9E-7B291B6EBAAA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4784" name="Text Box 3">
          <a:extLst>
            <a:ext uri="{FF2B5EF4-FFF2-40B4-BE49-F238E27FC236}">
              <a16:creationId xmlns:a16="http://schemas.microsoft.com/office/drawing/2014/main" id="{49B4EC54-CD4A-4C7A-9523-478EF91B58B3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4785" name="Text Box 3">
          <a:extLst>
            <a:ext uri="{FF2B5EF4-FFF2-40B4-BE49-F238E27FC236}">
              <a16:creationId xmlns:a16="http://schemas.microsoft.com/office/drawing/2014/main" id="{0EB59AC3-2AF3-407B-8A18-C14B88DDE34A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4786" name="Text Box 3">
          <a:extLst>
            <a:ext uri="{FF2B5EF4-FFF2-40B4-BE49-F238E27FC236}">
              <a16:creationId xmlns:a16="http://schemas.microsoft.com/office/drawing/2014/main" id="{FB47F3AA-731E-4469-BEF1-D6630AB6D0F9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4787" name="Text Box 3">
          <a:extLst>
            <a:ext uri="{FF2B5EF4-FFF2-40B4-BE49-F238E27FC236}">
              <a16:creationId xmlns:a16="http://schemas.microsoft.com/office/drawing/2014/main" id="{7D999BF8-53E0-45D1-BDCE-835746AF0BCA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4788" name="Text Box 3">
          <a:extLst>
            <a:ext uri="{FF2B5EF4-FFF2-40B4-BE49-F238E27FC236}">
              <a16:creationId xmlns:a16="http://schemas.microsoft.com/office/drawing/2014/main" id="{7B0025CB-76BB-4CF8-9CEB-DAE1BD8AF511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4789" name="Text Box 3">
          <a:extLst>
            <a:ext uri="{FF2B5EF4-FFF2-40B4-BE49-F238E27FC236}">
              <a16:creationId xmlns:a16="http://schemas.microsoft.com/office/drawing/2014/main" id="{E4FCE033-87B0-4A15-B3B0-AA2931285774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4790" name="Text Box 3">
          <a:extLst>
            <a:ext uri="{FF2B5EF4-FFF2-40B4-BE49-F238E27FC236}">
              <a16:creationId xmlns:a16="http://schemas.microsoft.com/office/drawing/2014/main" id="{C43102B1-C3B2-4CBF-A9DC-330A925DCD5D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4791" name="Text Box 3">
          <a:extLst>
            <a:ext uri="{FF2B5EF4-FFF2-40B4-BE49-F238E27FC236}">
              <a16:creationId xmlns:a16="http://schemas.microsoft.com/office/drawing/2014/main" id="{17041893-4AF8-41A5-BC47-84F41195533E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4792" name="Text Box 3">
          <a:extLst>
            <a:ext uri="{FF2B5EF4-FFF2-40B4-BE49-F238E27FC236}">
              <a16:creationId xmlns:a16="http://schemas.microsoft.com/office/drawing/2014/main" id="{F02B6642-989A-489B-B031-3EC28FA401F8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4793" name="Text Box 3">
          <a:extLst>
            <a:ext uri="{FF2B5EF4-FFF2-40B4-BE49-F238E27FC236}">
              <a16:creationId xmlns:a16="http://schemas.microsoft.com/office/drawing/2014/main" id="{72A8726F-0AE7-48CC-96A3-72C7A23A56BD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4794" name="Text Box 3">
          <a:extLst>
            <a:ext uri="{FF2B5EF4-FFF2-40B4-BE49-F238E27FC236}">
              <a16:creationId xmlns:a16="http://schemas.microsoft.com/office/drawing/2014/main" id="{A4E2F2C3-4366-4E2D-A6F9-24DE3E7CE9C1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4795" name="Text Box 3">
          <a:extLst>
            <a:ext uri="{FF2B5EF4-FFF2-40B4-BE49-F238E27FC236}">
              <a16:creationId xmlns:a16="http://schemas.microsoft.com/office/drawing/2014/main" id="{88C06D0E-A75A-49F4-9547-B68CC7A2BC0E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4796" name="Text Box 3">
          <a:extLst>
            <a:ext uri="{FF2B5EF4-FFF2-40B4-BE49-F238E27FC236}">
              <a16:creationId xmlns:a16="http://schemas.microsoft.com/office/drawing/2014/main" id="{30FFBDEB-F23F-4DE7-9C5E-D68288FAE866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4797" name="Text Box 3">
          <a:extLst>
            <a:ext uri="{FF2B5EF4-FFF2-40B4-BE49-F238E27FC236}">
              <a16:creationId xmlns:a16="http://schemas.microsoft.com/office/drawing/2014/main" id="{E3F04F07-A5AD-4730-8CA1-BED4E22BA70F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4798" name="Text Box 3">
          <a:extLst>
            <a:ext uri="{FF2B5EF4-FFF2-40B4-BE49-F238E27FC236}">
              <a16:creationId xmlns:a16="http://schemas.microsoft.com/office/drawing/2014/main" id="{290079F0-F3E7-48F2-B3B2-997FB30E5DDF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4799" name="Text Box 3">
          <a:extLst>
            <a:ext uri="{FF2B5EF4-FFF2-40B4-BE49-F238E27FC236}">
              <a16:creationId xmlns:a16="http://schemas.microsoft.com/office/drawing/2014/main" id="{227B0B48-1CA6-47C2-B6F4-FBC6F22BFA1F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4800" name="Text Box 3">
          <a:extLst>
            <a:ext uri="{FF2B5EF4-FFF2-40B4-BE49-F238E27FC236}">
              <a16:creationId xmlns:a16="http://schemas.microsoft.com/office/drawing/2014/main" id="{5CC7B71E-D29B-4EA5-9191-9204575162B1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4801" name="Text Box 3">
          <a:extLst>
            <a:ext uri="{FF2B5EF4-FFF2-40B4-BE49-F238E27FC236}">
              <a16:creationId xmlns:a16="http://schemas.microsoft.com/office/drawing/2014/main" id="{3DB9995D-7EDF-49F9-A1DA-A910AE299E5D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4802" name="Text Box 3">
          <a:extLst>
            <a:ext uri="{FF2B5EF4-FFF2-40B4-BE49-F238E27FC236}">
              <a16:creationId xmlns:a16="http://schemas.microsoft.com/office/drawing/2014/main" id="{892395EA-2650-4396-91A3-2866DAFD4BCD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4803" name="Text Box 3">
          <a:extLst>
            <a:ext uri="{FF2B5EF4-FFF2-40B4-BE49-F238E27FC236}">
              <a16:creationId xmlns:a16="http://schemas.microsoft.com/office/drawing/2014/main" id="{4276843A-2248-4991-A103-975BED5AF589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4804" name="Text Box 3">
          <a:extLst>
            <a:ext uri="{FF2B5EF4-FFF2-40B4-BE49-F238E27FC236}">
              <a16:creationId xmlns:a16="http://schemas.microsoft.com/office/drawing/2014/main" id="{FB7E65A0-0777-44B8-AD77-D5E73C5B9521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4805" name="Text Box 3">
          <a:extLst>
            <a:ext uri="{FF2B5EF4-FFF2-40B4-BE49-F238E27FC236}">
              <a16:creationId xmlns:a16="http://schemas.microsoft.com/office/drawing/2014/main" id="{83AE7431-2565-476A-9AFD-7290DE7581A5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4806" name="Text Box 3">
          <a:extLst>
            <a:ext uri="{FF2B5EF4-FFF2-40B4-BE49-F238E27FC236}">
              <a16:creationId xmlns:a16="http://schemas.microsoft.com/office/drawing/2014/main" id="{0D2C8FAF-AFDE-4099-A990-4F4DF77E82D0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4807" name="Text Box 3">
          <a:extLst>
            <a:ext uri="{FF2B5EF4-FFF2-40B4-BE49-F238E27FC236}">
              <a16:creationId xmlns:a16="http://schemas.microsoft.com/office/drawing/2014/main" id="{A058B6AB-A6E3-46C2-94EE-9E55438B3744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4808" name="Text Box 3">
          <a:extLst>
            <a:ext uri="{FF2B5EF4-FFF2-40B4-BE49-F238E27FC236}">
              <a16:creationId xmlns:a16="http://schemas.microsoft.com/office/drawing/2014/main" id="{24C990D2-77E8-4AF0-BF43-1FC84C27D99C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4809" name="Text Box 3">
          <a:extLst>
            <a:ext uri="{FF2B5EF4-FFF2-40B4-BE49-F238E27FC236}">
              <a16:creationId xmlns:a16="http://schemas.microsoft.com/office/drawing/2014/main" id="{F55A46FD-63DB-461B-B848-ED98B53EDC48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4810" name="Text Box 3">
          <a:extLst>
            <a:ext uri="{FF2B5EF4-FFF2-40B4-BE49-F238E27FC236}">
              <a16:creationId xmlns:a16="http://schemas.microsoft.com/office/drawing/2014/main" id="{9DA2B8C4-A2DC-4E94-8696-7E4CD8AB05A4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4811" name="Text Box 3">
          <a:extLst>
            <a:ext uri="{FF2B5EF4-FFF2-40B4-BE49-F238E27FC236}">
              <a16:creationId xmlns:a16="http://schemas.microsoft.com/office/drawing/2014/main" id="{2358E0F6-AC0D-4C9B-93AE-98830A608F6B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4812" name="Text Box 3">
          <a:extLst>
            <a:ext uri="{FF2B5EF4-FFF2-40B4-BE49-F238E27FC236}">
              <a16:creationId xmlns:a16="http://schemas.microsoft.com/office/drawing/2014/main" id="{BF42104C-C706-4A54-84E5-2A2F9D5FACE1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4813" name="Text Box 3">
          <a:extLst>
            <a:ext uri="{FF2B5EF4-FFF2-40B4-BE49-F238E27FC236}">
              <a16:creationId xmlns:a16="http://schemas.microsoft.com/office/drawing/2014/main" id="{CCFFA538-0313-45A0-83D4-7D22E8CB1B58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4814" name="Text Box 3">
          <a:extLst>
            <a:ext uri="{FF2B5EF4-FFF2-40B4-BE49-F238E27FC236}">
              <a16:creationId xmlns:a16="http://schemas.microsoft.com/office/drawing/2014/main" id="{EEE0045B-AF5E-4918-8E9B-D2846D242A8E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4815" name="Text Box 3">
          <a:extLst>
            <a:ext uri="{FF2B5EF4-FFF2-40B4-BE49-F238E27FC236}">
              <a16:creationId xmlns:a16="http://schemas.microsoft.com/office/drawing/2014/main" id="{225FFF32-58FD-4970-8144-B66028789B33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4816" name="Text Box 3">
          <a:extLst>
            <a:ext uri="{FF2B5EF4-FFF2-40B4-BE49-F238E27FC236}">
              <a16:creationId xmlns:a16="http://schemas.microsoft.com/office/drawing/2014/main" id="{1D9297F8-EFDB-4142-93D2-DECDE21FC9F7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4817" name="Text Box 3">
          <a:extLst>
            <a:ext uri="{FF2B5EF4-FFF2-40B4-BE49-F238E27FC236}">
              <a16:creationId xmlns:a16="http://schemas.microsoft.com/office/drawing/2014/main" id="{2CFFC60D-A675-4275-872F-CBB9AFCC1E39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4818" name="Text Box 3">
          <a:extLst>
            <a:ext uri="{FF2B5EF4-FFF2-40B4-BE49-F238E27FC236}">
              <a16:creationId xmlns:a16="http://schemas.microsoft.com/office/drawing/2014/main" id="{4AD865D6-7064-4934-B2C2-1016AA300787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4819" name="Text Box 3">
          <a:extLst>
            <a:ext uri="{FF2B5EF4-FFF2-40B4-BE49-F238E27FC236}">
              <a16:creationId xmlns:a16="http://schemas.microsoft.com/office/drawing/2014/main" id="{A4F3E617-DC87-435D-BEF3-C9CD3D7A0F2F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4820" name="Text Box 3">
          <a:extLst>
            <a:ext uri="{FF2B5EF4-FFF2-40B4-BE49-F238E27FC236}">
              <a16:creationId xmlns:a16="http://schemas.microsoft.com/office/drawing/2014/main" id="{7A652E20-2185-4E43-BB4E-873184752B5E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4821" name="Text Box 3">
          <a:extLst>
            <a:ext uri="{FF2B5EF4-FFF2-40B4-BE49-F238E27FC236}">
              <a16:creationId xmlns:a16="http://schemas.microsoft.com/office/drawing/2014/main" id="{DC053A93-1CA6-4FDB-AAA1-CABD2610E322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4822" name="Text Box 3">
          <a:extLst>
            <a:ext uri="{FF2B5EF4-FFF2-40B4-BE49-F238E27FC236}">
              <a16:creationId xmlns:a16="http://schemas.microsoft.com/office/drawing/2014/main" id="{32C8B53A-9C16-46FA-B185-283186FC8441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4823" name="Text Box 3">
          <a:extLst>
            <a:ext uri="{FF2B5EF4-FFF2-40B4-BE49-F238E27FC236}">
              <a16:creationId xmlns:a16="http://schemas.microsoft.com/office/drawing/2014/main" id="{F9C90803-3BAB-4744-839B-0A31C7366FE9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4824" name="Text Box 3">
          <a:extLst>
            <a:ext uri="{FF2B5EF4-FFF2-40B4-BE49-F238E27FC236}">
              <a16:creationId xmlns:a16="http://schemas.microsoft.com/office/drawing/2014/main" id="{BD16851C-FC87-4803-9FB6-2FCA9BDD814E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4825" name="Text Box 3">
          <a:extLst>
            <a:ext uri="{FF2B5EF4-FFF2-40B4-BE49-F238E27FC236}">
              <a16:creationId xmlns:a16="http://schemas.microsoft.com/office/drawing/2014/main" id="{016E0C2D-DE00-41B2-835A-B9F10F837523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4826" name="Text Box 3">
          <a:extLst>
            <a:ext uri="{FF2B5EF4-FFF2-40B4-BE49-F238E27FC236}">
              <a16:creationId xmlns:a16="http://schemas.microsoft.com/office/drawing/2014/main" id="{9F31519F-60FB-4C1C-BA60-64F585FB4384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4827" name="Text Box 3">
          <a:extLst>
            <a:ext uri="{FF2B5EF4-FFF2-40B4-BE49-F238E27FC236}">
              <a16:creationId xmlns:a16="http://schemas.microsoft.com/office/drawing/2014/main" id="{0FE3E657-C023-499E-A9CC-C1728FCA9C12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4828" name="Text Box 3">
          <a:extLst>
            <a:ext uri="{FF2B5EF4-FFF2-40B4-BE49-F238E27FC236}">
              <a16:creationId xmlns:a16="http://schemas.microsoft.com/office/drawing/2014/main" id="{4DBE74D6-06BD-431E-8B50-7240B3238DA9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4829" name="Text Box 3">
          <a:extLst>
            <a:ext uri="{FF2B5EF4-FFF2-40B4-BE49-F238E27FC236}">
              <a16:creationId xmlns:a16="http://schemas.microsoft.com/office/drawing/2014/main" id="{2669E31B-FE8A-44B7-B862-F246895D02AB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4830" name="Text Box 3">
          <a:extLst>
            <a:ext uri="{FF2B5EF4-FFF2-40B4-BE49-F238E27FC236}">
              <a16:creationId xmlns:a16="http://schemas.microsoft.com/office/drawing/2014/main" id="{BE4DCCBC-C127-4AA4-A234-089969D1C6E2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4831" name="Text Box 3">
          <a:extLst>
            <a:ext uri="{FF2B5EF4-FFF2-40B4-BE49-F238E27FC236}">
              <a16:creationId xmlns:a16="http://schemas.microsoft.com/office/drawing/2014/main" id="{24829CE7-0EAF-4C3A-B698-48464909DBDF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4832" name="Text Box 3">
          <a:extLst>
            <a:ext uri="{FF2B5EF4-FFF2-40B4-BE49-F238E27FC236}">
              <a16:creationId xmlns:a16="http://schemas.microsoft.com/office/drawing/2014/main" id="{8684A5D8-02B5-4140-ACE6-AA0AE12FB3CD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4833" name="Text Box 3">
          <a:extLst>
            <a:ext uri="{FF2B5EF4-FFF2-40B4-BE49-F238E27FC236}">
              <a16:creationId xmlns:a16="http://schemas.microsoft.com/office/drawing/2014/main" id="{D36A80C6-14AF-4645-94BA-AF17E6E72315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4834" name="Text Box 3">
          <a:extLst>
            <a:ext uri="{FF2B5EF4-FFF2-40B4-BE49-F238E27FC236}">
              <a16:creationId xmlns:a16="http://schemas.microsoft.com/office/drawing/2014/main" id="{9A7EA296-9207-4285-B5E0-A485D4BB37AE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4835" name="Text Box 3">
          <a:extLst>
            <a:ext uri="{FF2B5EF4-FFF2-40B4-BE49-F238E27FC236}">
              <a16:creationId xmlns:a16="http://schemas.microsoft.com/office/drawing/2014/main" id="{763C1FE1-759D-448D-899C-6665A5A3184C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4836" name="Text Box 3">
          <a:extLst>
            <a:ext uri="{FF2B5EF4-FFF2-40B4-BE49-F238E27FC236}">
              <a16:creationId xmlns:a16="http://schemas.microsoft.com/office/drawing/2014/main" id="{B2B162FE-E106-4DA9-9A1D-F627D1238729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4837" name="Text Box 3">
          <a:extLst>
            <a:ext uri="{FF2B5EF4-FFF2-40B4-BE49-F238E27FC236}">
              <a16:creationId xmlns:a16="http://schemas.microsoft.com/office/drawing/2014/main" id="{B1441605-AD1A-4BC0-88DE-789E8B489D2C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4838" name="Text Box 3">
          <a:extLst>
            <a:ext uri="{FF2B5EF4-FFF2-40B4-BE49-F238E27FC236}">
              <a16:creationId xmlns:a16="http://schemas.microsoft.com/office/drawing/2014/main" id="{11B73641-0482-4717-9AED-98F43B79EE16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4839" name="Text Box 3">
          <a:extLst>
            <a:ext uri="{FF2B5EF4-FFF2-40B4-BE49-F238E27FC236}">
              <a16:creationId xmlns:a16="http://schemas.microsoft.com/office/drawing/2014/main" id="{9C46293F-D20A-4280-A06D-74C824CFE3EE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301191"/>
    <xdr:sp macro="" textlink="">
      <xdr:nvSpPr>
        <xdr:cNvPr id="4840" name="Text Box 3">
          <a:extLst>
            <a:ext uri="{FF2B5EF4-FFF2-40B4-BE49-F238E27FC236}">
              <a16:creationId xmlns:a16="http://schemas.microsoft.com/office/drawing/2014/main" id="{CC43CC60-A3BB-4F49-9156-F9ACDFFF8666}"/>
            </a:ext>
          </a:extLst>
        </xdr:cNvPr>
        <xdr:cNvSpPr txBox="1">
          <a:spLocks noChangeArrowheads="1"/>
        </xdr:cNvSpPr>
      </xdr:nvSpPr>
      <xdr:spPr bwMode="auto">
        <a:xfrm>
          <a:off x="6236368" y="173946553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301191"/>
    <xdr:sp macro="" textlink="">
      <xdr:nvSpPr>
        <xdr:cNvPr id="4841" name="Text Box 3">
          <a:extLst>
            <a:ext uri="{FF2B5EF4-FFF2-40B4-BE49-F238E27FC236}">
              <a16:creationId xmlns:a16="http://schemas.microsoft.com/office/drawing/2014/main" id="{8DFB9C05-FBA0-45FB-816A-28ECB8579DAD}"/>
            </a:ext>
          </a:extLst>
        </xdr:cNvPr>
        <xdr:cNvSpPr txBox="1">
          <a:spLocks noChangeArrowheads="1"/>
        </xdr:cNvSpPr>
      </xdr:nvSpPr>
      <xdr:spPr bwMode="auto">
        <a:xfrm>
          <a:off x="6236368" y="173946553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301191"/>
    <xdr:sp macro="" textlink="">
      <xdr:nvSpPr>
        <xdr:cNvPr id="4842" name="Text Box 3">
          <a:extLst>
            <a:ext uri="{FF2B5EF4-FFF2-40B4-BE49-F238E27FC236}">
              <a16:creationId xmlns:a16="http://schemas.microsoft.com/office/drawing/2014/main" id="{4BC4E8DC-85A4-416E-9B8D-425BF4FA3EE5}"/>
            </a:ext>
          </a:extLst>
        </xdr:cNvPr>
        <xdr:cNvSpPr txBox="1">
          <a:spLocks noChangeArrowheads="1"/>
        </xdr:cNvSpPr>
      </xdr:nvSpPr>
      <xdr:spPr bwMode="auto">
        <a:xfrm>
          <a:off x="6236368" y="173946553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301191"/>
    <xdr:sp macro="" textlink="">
      <xdr:nvSpPr>
        <xdr:cNvPr id="4843" name="Text Box 3">
          <a:extLst>
            <a:ext uri="{FF2B5EF4-FFF2-40B4-BE49-F238E27FC236}">
              <a16:creationId xmlns:a16="http://schemas.microsoft.com/office/drawing/2014/main" id="{2A030151-DAD4-4192-91DD-A6B01987C217}"/>
            </a:ext>
          </a:extLst>
        </xdr:cNvPr>
        <xdr:cNvSpPr txBox="1">
          <a:spLocks noChangeArrowheads="1"/>
        </xdr:cNvSpPr>
      </xdr:nvSpPr>
      <xdr:spPr bwMode="auto">
        <a:xfrm>
          <a:off x="6236368" y="173946553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301191"/>
    <xdr:sp macro="" textlink="">
      <xdr:nvSpPr>
        <xdr:cNvPr id="4844" name="Text Box 3">
          <a:extLst>
            <a:ext uri="{FF2B5EF4-FFF2-40B4-BE49-F238E27FC236}">
              <a16:creationId xmlns:a16="http://schemas.microsoft.com/office/drawing/2014/main" id="{F83DAC76-FE49-4AAC-B40A-857B17BAF92F}"/>
            </a:ext>
          </a:extLst>
        </xdr:cNvPr>
        <xdr:cNvSpPr txBox="1">
          <a:spLocks noChangeArrowheads="1"/>
        </xdr:cNvSpPr>
      </xdr:nvSpPr>
      <xdr:spPr bwMode="auto">
        <a:xfrm>
          <a:off x="6236368" y="173946553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301191"/>
    <xdr:sp macro="" textlink="">
      <xdr:nvSpPr>
        <xdr:cNvPr id="4845" name="Text Box 3">
          <a:extLst>
            <a:ext uri="{FF2B5EF4-FFF2-40B4-BE49-F238E27FC236}">
              <a16:creationId xmlns:a16="http://schemas.microsoft.com/office/drawing/2014/main" id="{67299E28-9121-476F-B25B-91C32206E0AC}"/>
            </a:ext>
          </a:extLst>
        </xdr:cNvPr>
        <xdr:cNvSpPr txBox="1">
          <a:spLocks noChangeArrowheads="1"/>
        </xdr:cNvSpPr>
      </xdr:nvSpPr>
      <xdr:spPr bwMode="auto">
        <a:xfrm>
          <a:off x="6236368" y="173946553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301191"/>
    <xdr:sp macro="" textlink="">
      <xdr:nvSpPr>
        <xdr:cNvPr id="4846" name="Text Box 3">
          <a:extLst>
            <a:ext uri="{FF2B5EF4-FFF2-40B4-BE49-F238E27FC236}">
              <a16:creationId xmlns:a16="http://schemas.microsoft.com/office/drawing/2014/main" id="{596879FC-301E-4EBC-8253-D856A0CE1EBA}"/>
            </a:ext>
          </a:extLst>
        </xdr:cNvPr>
        <xdr:cNvSpPr txBox="1">
          <a:spLocks noChangeArrowheads="1"/>
        </xdr:cNvSpPr>
      </xdr:nvSpPr>
      <xdr:spPr bwMode="auto">
        <a:xfrm>
          <a:off x="6236368" y="173946553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301191"/>
    <xdr:sp macro="" textlink="">
      <xdr:nvSpPr>
        <xdr:cNvPr id="4847" name="Text Box 3">
          <a:extLst>
            <a:ext uri="{FF2B5EF4-FFF2-40B4-BE49-F238E27FC236}">
              <a16:creationId xmlns:a16="http://schemas.microsoft.com/office/drawing/2014/main" id="{6D775D14-49CE-43FB-9EF4-21AF13AB0D25}"/>
            </a:ext>
          </a:extLst>
        </xdr:cNvPr>
        <xdr:cNvSpPr txBox="1">
          <a:spLocks noChangeArrowheads="1"/>
        </xdr:cNvSpPr>
      </xdr:nvSpPr>
      <xdr:spPr bwMode="auto">
        <a:xfrm>
          <a:off x="6236368" y="173946553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301191"/>
    <xdr:sp macro="" textlink="">
      <xdr:nvSpPr>
        <xdr:cNvPr id="4848" name="Text Box 3">
          <a:extLst>
            <a:ext uri="{FF2B5EF4-FFF2-40B4-BE49-F238E27FC236}">
              <a16:creationId xmlns:a16="http://schemas.microsoft.com/office/drawing/2014/main" id="{26F79472-8FAD-458E-AB2A-A72C0306D91F}"/>
            </a:ext>
          </a:extLst>
        </xdr:cNvPr>
        <xdr:cNvSpPr txBox="1">
          <a:spLocks noChangeArrowheads="1"/>
        </xdr:cNvSpPr>
      </xdr:nvSpPr>
      <xdr:spPr bwMode="auto">
        <a:xfrm>
          <a:off x="6236368" y="173946553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301191"/>
    <xdr:sp macro="" textlink="">
      <xdr:nvSpPr>
        <xdr:cNvPr id="4849" name="Text Box 3">
          <a:extLst>
            <a:ext uri="{FF2B5EF4-FFF2-40B4-BE49-F238E27FC236}">
              <a16:creationId xmlns:a16="http://schemas.microsoft.com/office/drawing/2014/main" id="{DF10A35D-40FE-4D83-B731-712ED5C80128}"/>
            </a:ext>
          </a:extLst>
        </xdr:cNvPr>
        <xdr:cNvSpPr txBox="1">
          <a:spLocks noChangeArrowheads="1"/>
        </xdr:cNvSpPr>
      </xdr:nvSpPr>
      <xdr:spPr bwMode="auto">
        <a:xfrm>
          <a:off x="6236368" y="173946553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301191"/>
    <xdr:sp macro="" textlink="">
      <xdr:nvSpPr>
        <xdr:cNvPr id="4850" name="Text Box 3">
          <a:extLst>
            <a:ext uri="{FF2B5EF4-FFF2-40B4-BE49-F238E27FC236}">
              <a16:creationId xmlns:a16="http://schemas.microsoft.com/office/drawing/2014/main" id="{720AB48C-261E-41D0-9062-AF8795590C91}"/>
            </a:ext>
          </a:extLst>
        </xdr:cNvPr>
        <xdr:cNvSpPr txBox="1">
          <a:spLocks noChangeArrowheads="1"/>
        </xdr:cNvSpPr>
      </xdr:nvSpPr>
      <xdr:spPr bwMode="auto">
        <a:xfrm>
          <a:off x="6236368" y="173946553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301191"/>
    <xdr:sp macro="" textlink="">
      <xdr:nvSpPr>
        <xdr:cNvPr id="4851" name="Text Box 3">
          <a:extLst>
            <a:ext uri="{FF2B5EF4-FFF2-40B4-BE49-F238E27FC236}">
              <a16:creationId xmlns:a16="http://schemas.microsoft.com/office/drawing/2014/main" id="{4C7C4327-0663-44CF-8428-C7F2D43437B2}"/>
            </a:ext>
          </a:extLst>
        </xdr:cNvPr>
        <xdr:cNvSpPr txBox="1">
          <a:spLocks noChangeArrowheads="1"/>
        </xdr:cNvSpPr>
      </xdr:nvSpPr>
      <xdr:spPr bwMode="auto">
        <a:xfrm>
          <a:off x="6236368" y="173946553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301191"/>
    <xdr:sp macro="" textlink="">
      <xdr:nvSpPr>
        <xdr:cNvPr id="4852" name="Text Box 3">
          <a:extLst>
            <a:ext uri="{FF2B5EF4-FFF2-40B4-BE49-F238E27FC236}">
              <a16:creationId xmlns:a16="http://schemas.microsoft.com/office/drawing/2014/main" id="{35FFA522-8A0B-4359-B830-4F9AEA5A6B0F}"/>
            </a:ext>
          </a:extLst>
        </xdr:cNvPr>
        <xdr:cNvSpPr txBox="1">
          <a:spLocks noChangeArrowheads="1"/>
        </xdr:cNvSpPr>
      </xdr:nvSpPr>
      <xdr:spPr bwMode="auto">
        <a:xfrm>
          <a:off x="6236368" y="173946553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4853" name="Text Box 3">
          <a:extLst>
            <a:ext uri="{FF2B5EF4-FFF2-40B4-BE49-F238E27FC236}">
              <a16:creationId xmlns:a16="http://schemas.microsoft.com/office/drawing/2014/main" id="{7D8CCC93-4D5F-4132-A905-6968C807EA60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4854" name="Text Box 3">
          <a:extLst>
            <a:ext uri="{FF2B5EF4-FFF2-40B4-BE49-F238E27FC236}">
              <a16:creationId xmlns:a16="http://schemas.microsoft.com/office/drawing/2014/main" id="{91164408-69A4-4C04-94D6-746FA3AC3000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4855" name="Text Box 3">
          <a:extLst>
            <a:ext uri="{FF2B5EF4-FFF2-40B4-BE49-F238E27FC236}">
              <a16:creationId xmlns:a16="http://schemas.microsoft.com/office/drawing/2014/main" id="{E6E2E74A-11A8-4A80-AFEE-4F7E753FE405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4856" name="Text Box 3">
          <a:extLst>
            <a:ext uri="{FF2B5EF4-FFF2-40B4-BE49-F238E27FC236}">
              <a16:creationId xmlns:a16="http://schemas.microsoft.com/office/drawing/2014/main" id="{D039FA6A-3628-49EF-AADB-420F87A05CD8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4857" name="Text Box 3">
          <a:extLst>
            <a:ext uri="{FF2B5EF4-FFF2-40B4-BE49-F238E27FC236}">
              <a16:creationId xmlns:a16="http://schemas.microsoft.com/office/drawing/2014/main" id="{BF5E1C06-5811-4136-A4B7-373C5CB75A0E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4858" name="Text Box 3">
          <a:extLst>
            <a:ext uri="{FF2B5EF4-FFF2-40B4-BE49-F238E27FC236}">
              <a16:creationId xmlns:a16="http://schemas.microsoft.com/office/drawing/2014/main" id="{9B34D38A-909B-4072-833A-A3F1A4C08598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4859" name="Text Box 3">
          <a:extLst>
            <a:ext uri="{FF2B5EF4-FFF2-40B4-BE49-F238E27FC236}">
              <a16:creationId xmlns:a16="http://schemas.microsoft.com/office/drawing/2014/main" id="{DB3A6449-A848-44DA-BBE5-438CDF9549B1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4860" name="Text Box 3">
          <a:extLst>
            <a:ext uri="{FF2B5EF4-FFF2-40B4-BE49-F238E27FC236}">
              <a16:creationId xmlns:a16="http://schemas.microsoft.com/office/drawing/2014/main" id="{CAA18A03-21B0-49CE-B777-4C9A0598EC33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4861" name="Text Box 3">
          <a:extLst>
            <a:ext uri="{FF2B5EF4-FFF2-40B4-BE49-F238E27FC236}">
              <a16:creationId xmlns:a16="http://schemas.microsoft.com/office/drawing/2014/main" id="{779F776F-BE32-4D10-AC94-32FA3AEE7D4F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4862" name="Text Box 3">
          <a:extLst>
            <a:ext uri="{FF2B5EF4-FFF2-40B4-BE49-F238E27FC236}">
              <a16:creationId xmlns:a16="http://schemas.microsoft.com/office/drawing/2014/main" id="{67F464AB-AF56-4380-9084-D3AEA5A89C9B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4863" name="Text Box 3">
          <a:extLst>
            <a:ext uri="{FF2B5EF4-FFF2-40B4-BE49-F238E27FC236}">
              <a16:creationId xmlns:a16="http://schemas.microsoft.com/office/drawing/2014/main" id="{D07A8B76-5381-4EC0-B4D5-B5A8A547AE88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4864" name="Text Box 3">
          <a:extLst>
            <a:ext uri="{FF2B5EF4-FFF2-40B4-BE49-F238E27FC236}">
              <a16:creationId xmlns:a16="http://schemas.microsoft.com/office/drawing/2014/main" id="{EB559162-CC7C-4CDB-AE25-7890EDA9B0B1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4865" name="Text Box 3">
          <a:extLst>
            <a:ext uri="{FF2B5EF4-FFF2-40B4-BE49-F238E27FC236}">
              <a16:creationId xmlns:a16="http://schemas.microsoft.com/office/drawing/2014/main" id="{C827AA1C-8B4F-4F37-BD77-0D9EBAA99B72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4866" name="Text Box 3">
          <a:extLst>
            <a:ext uri="{FF2B5EF4-FFF2-40B4-BE49-F238E27FC236}">
              <a16:creationId xmlns:a16="http://schemas.microsoft.com/office/drawing/2014/main" id="{071C9DA1-8C2A-4B2B-864D-257A49E363A8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4867" name="Text Box 3">
          <a:extLst>
            <a:ext uri="{FF2B5EF4-FFF2-40B4-BE49-F238E27FC236}">
              <a16:creationId xmlns:a16="http://schemas.microsoft.com/office/drawing/2014/main" id="{597DC041-E510-4C34-B3AA-02FA81BC36E4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4868" name="Text Box 3">
          <a:extLst>
            <a:ext uri="{FF2B5EF4-FFF2-40B4-BE49-F238E27FC236}">
              <a16:creationId xmlns:a16="http://schemas.microsoft.com/office/drawing/2014/main" id="{B49DBBA6-BA2E-4E18-ADB8-403538C08950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4869" name="Text Box 3">
          <a:extLst>
            <a:ext uri="{FF2B5EF4-FFF2-40B4-BE49-F238E27FC236}">
              <a16:creationId xmlns:a16="http://schemas.microsoft.com/office/drawing/2014/main" id="{1C842FFE-5CAD-41CC-8B70-2DAF3C50ADF8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4870" name="Text Box 3">
          <a:extLst>
            <a:ext uri="{FF2B5EF4-FFF2-40B4-BE49-F238E27FC236}">
              <a16:creationId xmlns:a16="http://schemas.microsoft.com/office/drawing/2014/main" id="{1FEBDB15-3349-4C37-BBA6-D361B57F177E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4871" name="Text Box 3">
          <a:extLst>
            <a:ext uri="{FF2B5EF4-FFF2-40B4-BE49-F238E27FC236}">
              <a16:creationId xmlns:a16="http://schemas.microsoft.com/office/drawing/2014/main" id="{907AAF6B-B3AE-4AF4-8F90-DE69D525E526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4872" name="Text Box 3">
          <a:extLst>
            <a:ext uri="{FF2B5EF4-FFF2-40B4-BE49-F238E27FC236}">
              <a16:creationId xmlns:a16="http://schemas.microsoft.com/office/drawing/2014/main" id="{5F866D90-47FE-493B-8168-0C3FC38A14D8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4873" name="Text Box 3">
          <a:extLst>
            <a:ext uri="{FF2B5EF4-FFF2-40B4-BE49-F238E27FC236}">
              <a16:creationId xmlns:a16="http://schemas.microsoft.com/office/drawing/2014/main" id="{2E5A8332-4D69-44E6-8DA6-32E15B0BF204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4874" name="Text Box 3">
          <a:extLst>
            <a:ext uri="{FF2B5EF4-FFF2-40B4-BE49-F238E27FC236}">
              <a16:creationId xmlns:a16="http://schemas.microsoft.com/office/drawing/2014/main" id="{B50B7A6F-A58E-4024-98CF-BABEC0A75986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4875" name="Text Box 3">
          <a:extLst>
            <a:ext uri="{FF2B5EF4-FFF2-40B4-BE49-F238E27FC236}">
              <a16:creationId xmlns:a16="http://schemas.microsoft.com/office/drawing/2014/main" id="{A9A61B34-F319-480F-B060-843D48CE20E8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4876" name="Text Box 3">
          <a:extLst>
            <a:ext uri="{FF2B5EF4-FFF2-40B4-BE49-F238E27FC236}">
              <a16:creationId xmlns:a16="http://schemas.microsoft.com/office/drawing/2014/main" id="{37E1C544-E2DC-4DEB-A632-28C6E6065BA2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4877" name="Text Box 3">
          <a:extLst>
            <a:ext uri="{FF2B5EF4-FFF2-40B4-BE49-F238E27FC236}">
              <a16:creationId xmlns:a16="http://schemas.microsoft.com/office/drawing/2014/main" id="{D35B6517-F252-4303-AAAE-51FF4BC946AC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4878" name="Text Box 3">
          <a:extLst>
            <a:ext uri="{FF2B5EF4-FFF2-40B4-BE49-F238E27FC236}">
              <a16:creationId xmlns:a16="http://schemas.microsoft.com/office/drawing/2014/main" id="{97FCC194-B62A-4BAA-9A9D-6E989CD7B4CF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4879" name="Text Box 3">
          <a:extLst>
            <a:ext uri="{FF2B5EF4-FFF2-40B4-BE49-F238E27FC236}">
              <a16:creationId xmlns:a16="http://schemas.microsoft.com/office/drawing/2014/main" id="{2F116228-3D67-4B25-9771-17EB63DD8D5D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4880" name="Text Box 3">
          <a:extLst>
            <a:ext uri="{FF2B5EF4-FFF2-40B4-BE49-F238E27FC236}">
              <a16:creationId xmlns:a16="http://schemas.microsoft.com/office/drawing/2014/main" id="{3C5B586A-BB86-40D6-93DD-1C8173675154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4881" name="Text Box 3">
          <a:extLst>
            <a:ext uri="{FF2B5EF4-FFF2-40B4-BE49-F238E27FC236}">
              <a16:creationId xmlns:a16="http://schemas.microsoft.com/office/drawing/2014/main" id="{372D81DA-2DDA-46D0-9F49-16149F2BEB34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4882" name="Text Box 3">
          <a:extLst>
            <a:ext uri="{FF2B5EF4-FFF2-40B4-BE49-F238E27FC236}">
              <a16:creationId xmlns:a16="http://schemas.microsoft.com/office/drawing/2014/main" id="{B30D8CF2-7EA7-4148-AC2F-D154FDD62EE7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4883" name="Text Box 3">
          <a:extLst>
            <a:ext uri="{FF2B5EF4-FFF2-40B4-BE49-F238E27FC236}">
              <a16:creationId xmlns:a16="http://schemas.microsoft.com/office/drawing/2014/main" id="{9D3F1A83-1BD8-4728-98D7-6C07B5BA0C8D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4884" name="Text Box 3">
          <a:extLst>
            <a:ext uri="{FF2B5EF4-FFF2-40B4-BE49-F238E27FC236}">
              <a16:creationId xmlns:a16="http://schemas.microsoft.com/office/drawing/2014/main" id="{461F5907-C622-41E2-A680-1322B3DC3222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4885" name="Text Box 3">
          <a:extLst>
            <a:ext uri="{FF2B5EF4-FFF2-40B4-BE49-F238E27FC236}">
              <a16:creationId xmlns:a16="http://schemas.microsoft.com/office/drawing/2014/main" id="{538C0600-471D-4457-9569-91507F99AE89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4886" name="Text Box 3">
          <a:extLst>
            <a:ext uri="{FF2B5EF4-FFF2-40B4-BE49-F238E27FC236}">
              <a16:creationId xmlns:a16="http://schemas.microsoft.com/office/drawing/2014/main" id="{A34B0BE8-16E8-4996-A115-DB2607394A7F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4887" name="Text Box 3">
          <a:extLst>
            <a:ext uri="{FF2B5EF4-FFF2-40B4-BE49-F238E27FC236}">
              <a16:creationId xmlns:a16="http://schemas.microsoft.com/office/drawing/2014/main" id="{A2E09F83-C7C5-47E3-946D-F12311D2EC89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4888" name="Text Box 3">
          <a:extLst>
            <a:ext uri="{FF2B5EF4-FFF2-40B4-BE49-F238E27FC236}">
              <a16:creationId xmlns:a16="http://schemas.microsoft.com/office/drawing/2014/main" id="{CB21BF7A-5856-44D8-A525-201348118285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4889" name="Text Box 3">
          <a:extLst>
            <a:ext uri="{FF2B5EF4-FFF2-40B4-BE49-F238E27FC236}">
              <a16:creationId xmlns:a16="http://schemas.microsoft.com/office/drawing/2014/main" id="{516D01D7-42E2-4470-A75E-E2C0C3C8D8BB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4890" name="Text Box 3">
          <a:extLst>
            <a:ext uri="{FF2B5EF4-FFF2-40B4-BE49-F238E27FC236}">
              <a16:creationId xmlns:a16="http://schemas.microsoft.com/office/drawing/2014/main" id="{E6331433-9AF6-4ACF-95CB-A9A86D700DC3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4891" name="Text Box 3">
          <a:extLst>
            <a:ext uri="{FF2B5EF4-FFF2-40B4-BE49-F238E27FC236}">
              <a16:creationId xmlns:a16="http://schemas.microsoft.com/office/drawing/2014/main" id="{2E166F12-2DD2-4CFC-AC33-7EE22D66AE54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4892" name="Text Box 3">
          <a:extLst>
            <a:ext uri="{FF2B5EF4-FFF2-40B4-BE49-F238E27FC236}">
              <a16:creationId xmlns:a16="http://schemas.microsoft.com/office/drawing/2014/main" id="{95FBA5F0-D88B-46D9-A6DB-D1514997DB36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4893" name="Text Box 3">
          <a:extLst>
            <a:ext uri="{FF2B5EF4-FFF2-40B4-BE49-F238E27FC236}">
              <a16:creationId xmlns:a16="http://schemas.microsoft.com/office/drawing/2014/main" id="{025C4E43-E1FD-45BC-9805-5F45791B2ECB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4894" name="Text Box 3">
          <a:extLst>
            <a:ext uri="{FF2B5EF4-FFF2-40B4-BE49-F238E27FC236}">
              <a16:creationId xmlns:a16="http://schemas.microsoft.com/office/drawing/2014/main" id="{D5E5EFAC-576E-4DAF-9173-CF85664539BD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4895" name="Text Box 3">
          <a:extLst>
            <a:ext uri="{FF2B5EF4-FFF2-40B4-BE49-F238E27FC236}">
              <a16:creationId xmlns:a16="http://schemas.microsoft.com/office/drawing/2014/main" id="{B7ACE5F5-23F5-4389-BE5C-6AD01C27F6FE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4896" name="Text Box 3">
          <a:extLst>
            <a:ext uri="{FF2B5EF4-FFF2-40B4-BE49-F238E27FC236}">
              <a16:creationId xmlns:a16="http://schemas.microsoft.com/office/drawing/2014/main" id="{15FB0731-03D5-43DF-9160-C484CFB1E307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4897" name="Text Box 3">
          <a:extLst>
            <a:ext uri="{FF2B5EF4-FFF2-40B4-BE49-F238E27FC236}">
              <a16:creationId xmlns:a16="http://schemas.microsoft.com/office/drawing/2014/main" id="{83C3C1DA-C2F1-48D7-876B-3F6A9C2F4526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4898" name="Text Box 3">
          <a:extLst>
            <a:ext uri="{FF2B5EF4-FFF2-40B4-BE49-F238E27FC236}">
              <a16:creationId xmlns:a16="http://schemas.microsoft.com/office/drawing/2014/main" id="{90C35649-F5DA-48F1-83B9-E8CC0B05C57F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4899" name="Text Box 3">
          <a:extLst>
            <a:ext uri="{FF2B5EF4-FFF2-40B4-BE49-F238E27FC236}">
              <a16:creationId xmlns:a16="http://schemas.microsoft.com/office/drawing/2014/main" id="{29BBC22A-E1A2-4387-BEFD-462F5EB493E3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4900" name="Text Box 3">
          <a:extLst>
            <a:ext uri="{FF2B5EF4-FFF2-40B4-BE49-F238E27FC236}">
              <a16:creationId xmlns:a16="http://schemas.microsoft.com/office/drawing/2014/main" id="{BDCE6E94-4CD4-4855-B2E1-524A0F27294B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4901" name="Text Box 3">
          <a:extLst>
            <a:ext uri="{FF2B5EF4-FFF2-40B4-BE49-F238E27FC236}">
              <a16:creationId xmlns:a16="http://schemas.microsoft.com/office/drawing/2014/main" id="{0B38C98C-92E5-451B-A001-11FE8D6E7939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4902" name="Text Box 3">
          <a:extLst>
            <a:ext uri="{FF2B5EF4-FFF2-40B4-BE49-F238E27FC236}">
              <a16:creationId xmlns:a16="http://schemas.microsoft.com/office/drawing/2014/main" id="{8606E727-045D-4E36-B280-C7079EE64857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4903" name="Text Box 3">
          <a:extLst>
            <a:ext uri="{FF2B5EF4-FFF2-40B4-BE49-F238E27FC236}">
              <a16:creationId xmlns:a16="http://schemas.microsoft.com/office/drawing/2014/main" id="{2D55BADE-9DBA-4C69-AC64-ED20BAD4FCEF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4904" name="Text Box 3">
          <a:extLst>
            <a:ext uri="{FF2B5EF4-FFF2-40B4-BE49-F238E27FC236}">
              <a16:creationId xmlns:a16="http://schemas.microsoft.com/office/drawing/2014/main" id="{40069597-5678-45D4-AADE-13DD8816B735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4905" name="Text Box 3">
          <a:extLst>
            <a:ext uri="{FF2B5EF4-FFF2-40B4-BE49-F238E27FC236}">
              <a16:creationId xmlns:a16="http://schemas.microsoft.com/office/drawing/2014/main" id="{572954D8-4E37-4035-BA9D-DBB82CDD7C36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4906" name="Text Box 3">
          <a:extLst>
            <a:ext uri="{FF2B5EF4-FFF2-40B4-BE49-F238E27FC236}">
              <a16:creationId xmlns:a16="http://schemas.microsoft.com/office/drawing/2014/main" id="{FA243237-BA90-44F7-A541-5E316D5E7BEC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4907" name="Text Box 3">
          <a:extLst>
            <a:ext uri="{FF2B5EF4-FFF2-40B4-BE49-F238E27FC236}">
              <a16:creationId xmlns:a16="http://schemas.microsoft.com/office/drawing/2014/main" id="{41EDBC2B-DF61-412C-B5CE-95958846A475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4908" name="Text Box 3">
          <a:extLst>
            <a:ext uri="{FF2B5EF4-FFF2-40B4-BE49-F238E27FC236}">
              <a16:creationId xmlns:a16="http://schemas.microsoft.com/office/drawing/2014/main" id="{C3FAD156-7A26-4387-A7F9-CA4FA09D661F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4909" name="Text Box 3">
          <a:extLst>
            <a:ext uri="{FF2B5EF4-FFF2-40B4-BE49-F238E27FC236}">
              <a16:creationId xmlns:a16="http://schemas.microsoft.com/office/drawing/2014/main" id="{E4B59232-EFDB-4B96-8661-877E2D2A2488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4910" name="Text Box 3">
          <a:extLst>
            <a:ext uri="{FF2B5EF4-FFF2-40B4-BE49-F238E27FC236}">
              <a16:creationId xmlns:a16="http://schemas.microsoft.com/office/drawing/2014/main" id="{9357A76D-8FB8-49D7-B0BC-BA9989977348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4911" name="Text Box 3">
          <a:extLst>
            <a:ext uri="{FF2B5EF4-FFF2-40B4-BE49-F238E27FC236}">
              <a16:creationId xmlns:a16="http://schemas.microsoft.com/office/drawing/2014/main" id="{7BCED1B3-8345-454E-8B83-DC9519B471BF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4912" name="Text Box 3">
          <a:extLst>
            <a:ext uri="{FF2B5EF4-FFF2-40B4-BE49-F238E27FC236}">
              <a16:creationId xmlns:a16="http://schemas.microsoft.com/office/drawing/2014/main" id="{A4F186EB-8B41-4871-AB8F-69DF02BFBF9D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4913" name="Text Box 3">
          <a:extLst>
            <a:ext uri="{FF2B5EF4-FFF2-40B4-BE49-F238E27FC236}">
              <a16:creationId xmlns:a16="http://schemas.microsoft.com/office/drawing/2014/main" id="{185FA294-3E2C-46BE-AB78-A5C5F158AD20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4914" name="Text Box 3">
          <a:extLst>
            <a:ext uri="{FF2B5EF4-FFF2-40B4-BE49-F238E27FC236}">
              <a16:creationId xmlns:a16="http://schemas.microsoft.com/office/drawing/2014/main" id="{AD9B170D-277A-445D-AA38-D36E76DA5468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4915" name="Text Box 3">
          <a:extLst>
            <a:ext uri="{FF2B5EF4-FFF2-40B4-BE49-F238E27FC236}">
              <a16:creationId xmlns:a16="http://schemas.microsoft.com/office/drawing/2014/main" id="{9B5C3B7D-1AB2-4E15-8DF0-D4931084B78E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4916" name="Text Box 3">
          <a:extLst>
            <a:ext uri="{FF2B5EF4-FFF2-40B4-BE49-F238E27FC236}">
              <a16:creationId xmlns:a16="http://schemas.microsoft.com/office/drawing/2014/main" id="{AA14FB56-8133-4CE5-B662-D290C003B50A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4917" name="Text Box 3">
          <a:extLst>
            <a:ext uri="{FF2B5EF4-FFF2-40B4-BE49-F238E27FC236}">
              <a16:creationId xmlns:a16="http://schemas.microsoft.com/office/drawing/2014/main" id="{65680067-2B29-406C-88BF-63A8C2BE17FD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4918" name="Text Box 3">
          <a:extLst>
            <a:ext uri="{FF2B5EF4-FFF2-40B4-BE49-F238E27FC236}">
              <a16:creationId xmlns:a16="http://schemas.microsoft.com/office/drawing/2014/main" id="{61CCFE59-2B38-4CFB-B064-18E3ED38976E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4919" name="Text Box 3">
          <a:extLst>
            <a:ext uri="{FF2B5EF4-FFF2-40B4-BE49-F238E27FC236}">
              <a16:creationId xmlns:a16="http://schemas.microsoft.com/office/drawing/2014/main" id="{F388E08B-439F-4715-BD57-F8DFE4C9B446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4920" name="Text Box 3">
          <a:extLst>
            <a:ext uri="{FF2B5EF4-FFF2-40B4-BE49-F238E27FC236}">
              <a16:creationId xmlns:a16="http://schemas.microsoft.com/office/drawing/2014/main" id="{1A8A76D4-C1F9-4425-B0DA-C825F8549503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4921" name="Text Box 3">
          <a:extLst>
            <a:ext uri="{FF2B5EF4-FFF2-40B4-BE49-F238E27FC236}">
              <a16:creationId xmlns:a16="http://schemas.microsoft.com/office/drawing/2014/main" id="{984E4F39-EDD8-4C62-883D-A41CB7B21344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4922" name="Text Box 3">
          <a:extLst>
            <a:ext uri="{FF2B5EF4-FFF2-40B4-BE49-F238E27FC236}">
              <a16:creationId xmlns:a16="http://schemas.microsoft.com/office/drawing/2014/main" id="{81FD79FC-ABBF-481B-8763-37BF23749F7C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4923" name="Text Box 3">
          <a:extLst>
            <a:ext uri="{FF2B5EF4-FFF2-40B4-BE49-F238E27FC236}">
              <a16:creationId xmlns:a16="http://schemas.microsoft.com/office/drawing/2014/main" id="{AC0DFAD1-2383-4EAC-AF88-090B6AFBBC80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4924" name="Text Box 3">
          <a:extLst>
            <a:ext uri="{FF2B5EF4-FFF2-40B4-BE49-F238E27FC236}">
              <a16:creationId xmlns:a16="http://schemas.microsoft.com/office/drawing/2014/main" id="{66FE731D-93AF-449D-9656-2E318113A6E5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4925" name="Text Box 3">
          <a:extLst>
            <a:ext uri="{FF2B5EF4-FFF2-40B4-BE49-F238E27FC236}">
              <a16:creationId xmlns:a16="http://schemas.microsoft.com/office/drawing/2014/main" id="{A25F76A4-0DE2-43CC-8F5B-46B27546D397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4926" name="Text Box 3">
          <a:extLst>
            <a:ext uri="{FF2B5EF4-FFF2-40B4-BE49-F238E27FC236}">
              <a16:creationId xmlns:a16="http://schemas.microsoft.com/office/drawing/2014/main" id="{5C257904-B1CD-4C33-9944-B8FD2952FB5C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4927" name="Text Box 3">
          <a:extLst>
            <a:ext uri="{FF2B5EF4-FFF2-40B4-BE49-F238E27FC236}">
              <a16:creationId xmlns:a16="http://schemas.microsoft.com/office/drawing/2014/main" id="{02C50C13-907F-4637-B838-CF5F8C30390C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4928" name="Text Box 3">
          <a:extLst>
            <a:ext uri="{FF2B5EF4-FFF2-40B4-BE49-F238E27FC236}">
              <a16:creationId xmlns:a16="http://schemas.microsoft.com/office/drawing/2014/main" id="{75580C21-087F-4724-95F4-73B672CF3150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4929" name="Text Box 3">
          <a:extLst>
            <a:ext uri="{FF2B5EF4-FFF2-40B4-BE49-F238E27FC236}">
              <a16:creationId xmlns:a16="http://schemas.microsoft.com/office/drawing/2014/main" id="{52FA3600-9F35-48DD-8016-5587D59CFE2C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4930" name="Text Box 3">
          <a:extLst>
            <a:ext uri="{FF2B5EF4-FFF2-40B4-BE49-F238E27FC236}">
              <a16:creationId xmlns:a16="http://schemas.microsoft.com/office/drawing/2014/main" id="{D6DD0864-8ECB-4F4D-8483-3D92DA583D4F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4931" name="Text Box 3">
          <a:extLst>
            <a:ext uri="{FF2B5EF4-FFF2-40B4-BE49-F238E27FC236}">
              <a16:creationId xmlns:a16="http://schemas.microsoft.com/office/drawing/2014/main" id="{B94A6122-9CC1-47D8-B526-CDD9BEB03F8D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4932" name="Text Box 3">
          <a:extLst>
            <a:ext uri="{FF2B5EF4-FFF2-40B4-BE49-F238E27FC236}">
              <a16:creationId xmlns:a16="http://schemas.microsoft.com/office/drawing/2014/main" id="{FD6E3357-BC5D-49BE-B505-463B0B09884D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4933" name="Text Box 3">
          <a:extLst>
            <a:ext uri="{FF2B5EF4-FFF2-40B4-BE49-F238E27FC236}">
              <a16:creationId xmlns:a16="http://schemas.microsoft.com/office/drawing/2014/main" id="{993C17F5-8627-41C5-9FCC-99A1FF780A09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4934" name="Text Box 3">
          <a:extLst>
            <a:ext uri="{FF2B5EF4-FFF2-40B4-BE49-F238E27FC236}">
              <a16:creationId xmlns:a16="http://schemas.microsoft.com/office/drawing/2014/main" id="{772D0325-A6B0-4F63-8453-840ECCB1C7FE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4935" name="Text Box 3">
          <a:extLst>
            <a:ext uri="{FF2B5EF4-FFF2-40B4-BE49-F238E27FC236}">
              <a16:creationId xmlns:a16="http://schemas.microsoft.com/office/drawing/2014/main" id="{0B37F175-9E9E-4DBE-BCA8-975C208D3D63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4936" name="Text Box 3">
          <a:extLst>
            <a:ext uri="{FF2B5EF4-FFF2-40B4-BE49-F238E27FC236}">
              <a16:creationId xmlns:a16="http://schemas.microsoft.com/office/drawing/2014/main" id="{A5D465D6-5673-4CE1-9292-F95A2882DFC7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39291"/>
    <xdr:sp macro="" textlink="">
      <xdr:nvSpPr>
        <xdr:cNvPr id="4937" name="Text Box 3">
          <a:extLst>
            <a:ext uri="{FF2B5EF4-FFF2-40B4-BE49-F238E27FC236}">
              <a16:creationId xmlns:a16="http://schemas.microsoft.com/office/drawing/2014/main" id="{8F7C1501-61CA-4A0B-A1EE-F2E00FA9C190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4938" name="Text Box 3">
          <a:extLst>
            <a:ext uri="{FF2B5EF4-FFF2-40B4-BE49-F238E27FC236}">
              <a16:creationId xmlns:a16="http://schemas.microsoft.com/office/drawing/2014/main" id="{154AC203-5299-4360-9398-754CC6B9FF9E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650</xdr:row>
      <xdr:rowOff>0</xdr:rowOff>
    </xdr:from>
    <xdr:ext cx="23662" cy="301191"/>
    <xdr:sp macro="" textlink="">
      <xdr:nvSpPr>
        <xdr:cNvPr id="4939" name="Text Box 3">
          <a:extLst>
            <a:ext uri="{FF2B5EF4-FFF2-40B4-BE49-F238E27FC236}">
              <a16:creationId xmlns:a16="http://schemas.microsoft.com/office/drawing/2014/main" id="{2F776961-124D-4960-BDD5-25AAA87AD4B0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301191"/>
    <xdr:sp macro="" textlink="">
      <xdr:nvSpPr>
        <xdr:cNvPr id="4940" name="Text Box 3">
          <a:extLst>
            <a:ext uri="{FF2B5EF4-FFF2-40B4-BE49-F238E27FC236}">
              <a16:creationId xmlns:a16="http://schemas.microsoft.com/office/drawing/2014/main" id="{D172E737-0908-4A0A-92C6-8D4929359C84}"/>
            </a:ext>
          </a:extLst>
        </xdr:cNvPr>
        <xdr:cNvSpPr txBox="1">
          <a:spLocks noChangeArrowheads="1"/>
        </xdr:cNvSpPr>
      </xdr:nvSpPr>
      <xdr:spPr bwMode="auto">
        <a:xfrm>
          <a:off x="6236368" y="173946553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301191"/>
    <xdr:sp macro="" textlink="">
      <xdr:nvSpPr>
        <xdr:cNvPr id="4941" name="Text Box 3">
          <a:extLst>
            <a:ext uri="{FF2B5EF4-FFF2-40B4-BE49-F238E27FC236}">
              <a16:creationId xmlns:a16="http://schemas.microsoft.com/office/drawing/2014/main" id="{4AB55BDE-5705-48F4-AA66-422CD90CD09E}"/>
            </a:ext>
          </a:extLst>
        </xdr:cNvPr>
        <xdr:cNvSpPr txBox="1">
          <a:spLocks noChangeArrowheads="1"/>
        </xdr:cNvSpPr>
      </xdr:nvSpPr>
      <xdr:spPr bwMode="auto">
        <a:xfrm>
          <a:off x="6236368" y="173946553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301191"/>
    <xdr:sp macro="" textlink="">
      <xdr:nvSpPr>
        <xdr:cNvPr id="4942" name="Text Box 3">
          <a:extLst>
            <a:ext uri="{FF2B5EF4-FFF2-40B4-BE49-F238E27FC236}">
              <a16:creationId xmlns:a16="http://schemas.microsoft.com/office/drawing/2014/main" id="{BC61CE96-2C04-4B8E-81D1-0D9B8C82FD69}"/>
            </a:ext>
          </a:extLst>
        </xdr:cNvPr>
        <xdr:cNvSpPr txBox="1">
          <a:spLocks noChangeArrowheads="1"/>
        </xdr:cNvSpPr>
      </xdr:nvSpPr>
      <xdr:spPr bwMode="auto">
        <a:xfrm>
          <a:off x="6236368" y="173946553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301191"/>
    <xdr:sp macro="" textlink="">
      <xdr:nvSpPr>
        <xdr:cNvPr id="4943" name="Text Box 3">
          <a:extLst>
            <a:ext uri="{FF2B5EF4-FFF2-40B4-BE49-F238E27FC236}">
              <a16:creationId xmlns:a16="http://schemas.microsoft.com/office/drawing/2014/main" id="{F718D6FE-F44C-456B-8B1C-6A9CC11CAE41}"/>
            </a:ext>
          </a:extLst>
        </xdr:cNvPr>
        <xdr:cNvSpPr txBox="1">
          <a:spLocks noChangeArrowheads="1"/>
        </xdr:cNvSpPr>
      </xdr:nvSpPr>
      <xdr:spPr bwMode="auto">
        <a:xfrm>
          <a:off x="6236368" y="173946553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301191"/>
    <xdr:sp macro="" textlink="">
      <xdr:nvSpPr>
        <xdr:cNvPr id="4944" name="Text Box 3">
          <a:extLst>
            <a:ext uri="{FF2B5EF4-FFF2-40B4-BE49-F238E27FC236}">
              <a16:creationId xmlns:a16="http://schemas.microsoft.com/office/drawing/2014/main" id="{9C2F7F19-B2F6-48DD-8896-ACEA8D39C248}"/>
            </a:ext>
          </a:extLst>
        </xdr:cNvPr>
        <xdr:cNvSpPr txBox="1">
          <a:spLocks noChangeArrowheads="1"/>
        </xdr:cNvSpPr>
      </xdr:nvSpPr>
      <xdr:spPr bwMode="auto">
        <a:xfrm>
          <a:off x="6236368" y="173946553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301191"/>
    <xdr:sp macro="" textlink="">
      <xdr:nvSpPr>
        <xdr:cNvPr id="4945" name="Text Box 3">
          <a:extLst>
            <a:ext uri="{FF2B5EF4-FFF2-40B4-BE49-F238E27FC236}">
              <a16:creationId xmlns:a16="http://schemas.microsoft.com/office/drawing/2014/main" id="{C3B94B61-8C10-451E-BF71-E6700C90632D}"/>
            </a:ext>
          </a:extLst>
        </xdr:cNvPr>
        <xdr:cNvSpPr txBox="1">
          <a:spLocks noChangeArrowheads="1"/>
        </xdr:cNvSpPr>
      </xdr:nvSpPr>
      <xdr:spPr bwMode="auto">
        <a:xfrm>
          <a:off x="6236368" y="173946553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301191"/>
    <xdr:sp macro="" textlink="">
      <xdr:nvSpPr>
        <xdr:cNvPr id="4946" name="Text Box 3">
          <a:extLst>
            <a:ext uri="{FF2B5EF4-FFF2-40B4-BE49-F238E27FC236}">
              <a16:creationId xmlns:a16="http://schemas.microsoft.com/office/drawing/2014/main" id="{F1730ECF-B9A6-4648-8779-7A8AD8ABE3F6}"/>
            </a:ext>
          </a:extLst>
        </xdr:cNvPr>
        <xdr:cNvSpPr txBox="1">
          <a:spLocks noChangeArrowheads="1"/>
        </xdr:cNvSpPr>
      </xdr:nvSpPr>
      <xdr:spPr bwMode="auto">
        <a:xfrm>
          <a:off x="6236368" y="173946553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301191"/>
    <xdr:sp macro="" textlink="">
      <xdr:nvSpPr>
        <xdr:cNvPr id="4947" name="Text Box 3">
          <a:extLst>
            <a:ext uri="{FF2B5EF4-FFF2-40B4-BE49-F238E27FC236}">
              <a16:creationId xmlns:a16="http://schemas.microsoft.com/office/drawing/2014/main" id="{2541E049-5C69-40E2-8C92-094CD2B36CE7}"/>
            </a:ext>
          </a:extLst>
        </xdr:cNvPr>
        <xdr:cNvSpPr txBox="1">
          <a:spLocks noChangeArrowheads="1"/>
        </xdr:cNvSpPr>
      </xdr:nvSpPr>
      <xdr:spPr bwMode="auto">
        <a:xfrm>
          <a:off x="6236368" y="173946553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301191"/>
    <xdr:sp macro="" textlink="">
      <xdr:nvSpPr>
        <xdr:cNvPr id="4948" name="Text Box 3">
          <a:extLst>
            <a:ext uri="{FF2B5EF4-FFF2-40B4-BE49-F238E27FC236}">
              <a16:creationId xmlns:a16="http://schemas.microsoft.com/office/drawing/2014/main" id="{3DDAE3EA-291D-46BC-82A4-BD24DA000BE9}"/>
            </a:ext>
          </a:extLst>
        </xdr:cNvPr>
        <xdr:cNvSpPr txBox="1">
          <a:spLocks noChangeArrowheads="1"/>
        </xdr:cNvSpPr>
      </xdr:nvSpPr>
      <xdr:spPr bwMode="auto">
        <a:xfrm>
          <a:off x="6236368" y="173946553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301191"/>
    <xdr:sp macro="" textlink="">
      <xdr:nvSpPr>
        <xdr:cNvPr id="4949" name="Text Box 3">
          <a:extLst>
            <a:ext uri="{FF2B5EF4-FFF2-40B4-BE49-F238E27FC236}">
              <a16:creationId xmlns:a16="http://schemas.microsoft.com/office/drawing/2014/main" id="{08508365-F515-443C-9731-B9C0F258B4B1}"/>
            </a:ext>
          </a:extLst>
        </xdr:cNvPr>
        <xdr:cNvSpPr txBox="1">
          <a:spLocks noChangeArrowheads="1"/>
        </xdr:cNvSpPr>
      </xdr:nvSpPr>
      <xdr:spPr bwMode="auto">
        <a:xfrm>
          <a:off x="6236368" y="173946553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301191"/>
    <xdr:sp macro="" textlink="">
      <xdr:nvSpPr>
        <xdr:cNvPr id="4950" name="Text Box 3">
          <a:extLst>
            <a:ext uri="{FF2B5EF4-FFF2-40B4-BE49-F238E27FC236}">
              <a16:creationId xmlns:a16="http://schemas.microsoft.com/office/drawing/2014/main" id="{68B7F136-D943-4EFD-8510-F53B4F517F7E}"/>
            </a:ext>
          </a:extLst>
        </xdr:cNvPr>
        <xdr:cNvSpPr txBox="1">
          <a:spLocks noChangeArrowheads="1"/>
        </xdr:cNvSpPr>
      </xdr:nvSpPr>
      <xdr:spPr bwMode="auto">
        <a:xfrm>
          <a:off x="6236368" y="173946553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301191"/>
    <xdr:sp macro="" textlink="">
      <xdr:nvSpPr>
        <xdr:cNvPr id="4951" name="Text Box 3">
          <a:extLst>
            <a:ext uri="{FF2B5EF4-FFF2-40B4-BE49-F238E27FC236}">
              <a16:creationId xmlns:a16="http://schemas.microsoft.com/office/drawing/2014/main" id="{C12A9727-5317-4D97-9C7D-4D0D430CABAE}"/>
            </a:ext>
          </a:extLst>
        </xdr:cNvPr>
        <xdr:cNvSpPr txBox="1">
          <a:spLocks noChangeArrowheads="1"/>
        </xdr:cNvSpPr>
      </xdr:nvSpPr>
      <xdr:spPr bwMode="auto">
        <a:xfrm>
          <a:off x="6236368" y="173946553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301191"/>
    <xdr:sp macro="" textlink="">
      <xdr:nvSpPr>
        <xdr:cNvPr id="4952" name="Text Box 3">
          <a:extLst>
            <a:ext uri="{FF2B5EF4-FFF2-40B4-BE49-F238E27FC236}">
              <a16:creationId xmlns:a16="http://schemas.microsoft.com/office/drawing/2014/main" id="{817A56B0-258F-440D-9364-264FB619CCEC}"/>
            </a:ext>
          </a:extLst>
        </xdr:cNvPr>
        <xdr:cNvSpPr txBox="1">
          <a:spLocks noChangeArrowheads="1"/>
        </xdr:cNvSpPr>
      </xdr:nvSpPr>
      <xdr:spPr bwMode="auto">
        <a:xfrm>
          <a:off x="6236368" y="173946553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650</xdr:row>
      <xdr:rowOff>0</xdr:rowOff>
    </xdr:from>
    <xdr:ext cx="30480" cy="30480"/>
    <xdr:pic>
      <xdr:nvPicPr>
        <xdr:cNvPr id="4953" name="Picture 8">
          <a:extLst>
            <a:ext uri="{FF2B5EF4-FFF2-40B4-BE49-F238E27FC236}">
              <a16:creationId xmlns:a16="http://schemas.microsoft.com/office/drawing/2014/main" id="{83A61E46-D004-4460-A03A-6AFCF73E3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1132" y="173946553"/>
          <a:ext cx="3048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15240</xdr:colOff>
      <xdr:row>650</xdr:row>
      <xdr:rowOff>0</xdr:rowOff>
    </xdr:from>
    <xdr:ext cx="0" cy="30480"/>
    <xdr:pic>
      <xdr:nvPicPr>
        <xdr:cNvPr id="4954" name="Picture 8">
          <a:extLst>
            <a:ext uri="{FF2B5EF4-FFF2-40B4-BE49-F238E27FC236}">
              <a16:creationId xmlns:a16="http://schemas.microsoft.com/office/drawing/2014/main" id="{160140BB-E701-4467-9B32-ADB019F9B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72" y="173946553"/>
          <a:ext cx="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1356360</xdr:colOff>
      <xdr:row>650</xdr:row>
      <xdr:rowOff>0</xdr:rowOff>
    </xdr:from>
    <xdr:ext cx="23662" cy="301191"/>
    <xdr:sp macro="" textlink="">
      <xdr:nvSpPr>
        <xdr:cNvPr id="4955" name="Text Box 3">
          <a:extLst>
            <a:ext uri="{FF2B5EF4-FFF2-40B4-BE49-F238E27FC236}">
              <a16:creationId xmlns:a16="http://schemas.microsoft.com/office/drawing/2014/main" id="{28372C8A-50F9-47A2-B39F-C1C26CC41387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01191"/>
    <xdr:sp macro="" textlink="">
      <xdr:nvSpPr>
        <xdr:cNvPr id="4956" name="Text Box 3">
          <a:extLst>
            <a:ext uri="{FF2B5EF4-FFF2-40B4-BE49-F238E27FC236}">
              <a16:creationId xmlns:a16="http://schemas.microsoft.com/office/drawing/2014/main" id="{1AE343CD-6B9F-4276-914A-2583C05C7DB1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39291"/>
    <xdr:sp macro="" textlink="">
      <xdr:nvSpPr>
        <xdr:cNvPr id="4957" name="Text Box 3">
          <a:extLst>
            <a:ext uri="{FF2B5EF4-FFF2-40B4-BE49-F238E27FC236}">
              <a16:creationId xmlns:a16="http://schemas.microsoft.com/office/drawing/2014/main" id="{6AC3D1B1-93A2-4EC2-8DA3-4FCDAEEC0F1C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39291"/>
    <xdr:sp macro="" textlink="">
      <xdr:nvSpPr>
        <xdr:cNvPr id="4958" name="Text Box 3">
          <a:extLst>
            <a:ext uri="{FF2B5EF4-FFF2-40B4-BE49-F238E27FC236}">
              <a16:creationId xmlns:a16="http://schemas.microsoft.com/office/drawing/2014/main" id="{16C222BD-9F2E-48F4-BC04-0962FF05A045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39291"/>
    <xdr:sp macro="" textlink="">
      <xdr:nvSpPr>
        <xdr:cNvPr id="4959" name="Text Box 3">
          <a:extLst>
            <a:ext uri="{FF2B5EF4-FFF2-40B4-BE49-F238E27FC236}">
              <a16:creationId xmlns:a16="http://schemas.microsoft.com/office/drawing/2014/main" id="{3B1C956F-4679-40DA-9AC6-79A4D269343A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39291"/>
    <xdr:sp macro="" textlink="">
      <xdr:nvSpPr>
        <xdr:cNvPr id="4960" name="Text Box 3">
          <a:extLst>
            <a:ext uri="{FF2B5EF4-FFF2-40B4-BE49-F238E27FC236}">
              <a16:creationId xmlns:a16="http://schemas.microsoft.com/office/drawing/2014/main" id="{4F1661FD-145E-4A97-8C75-3132FA5439B9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01191"/>
    <xdr:sp macro="" textlink="">
      <xdr:nvSpPr>
        <xdr:cNvPr id="4961" name="Text Box 3">
          <a:extLst>
            <a:ext uri="{FF2B5EF4-FFF2-40B4-BE49-F238E27FC236}">
              <a16:creationId xmlns:a16="http://schemas.microsoft.com/office/drawing/2014/main" id="{ADC81BB5-C339-4C4D-9C4A-53CAE0B3E983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01191"/>
    <xdr:sp macro="" textlink="">
      <xdr:nvSpPr>
        <xdr:cNvPr id="4962" name="Text Box 3">
          <a:extLst>
            <a:ext uri="{FF2B5EF4-FFF2-40B4-BE49-F238E27FC236}">
              <a16:creationId xmlns:a16="http://schemas.microsoft.com/office/drawing/2014/main" id="{D12383F9-F6EC-49CE-B506-6DD219A08CEE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01191"/>
    <xdr:sp macro="" textlink="">
      <xdr:nvSpPr>
        <xdr:cNvPr id="4963" name="Text Box 3">
          <a:extLst>
            <a:ext uri="{FF2B5EF4-FFF2-40B4-BE49-F238E27FC236}">
              <a16:creationId xmlns:a16="http://schemas.microsoft.com/office/drawing/2014/main" id="{16551DDC-62EC-458D-827F-4546D66C0C63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01191"/>
    <xdr:sp macro="" textlink="">
      <xdr:nvSpPr>
        <xdr:cNvPr id="4964" name="Text Box 3">
          <a:extLst>
            <a:ext uri="{FF2B5EF4-FFF2-40B4-BE49-F238E27FC236}">
              <a16:creationId xmlns:a16="http://schemas.microsoft.com/office/drawing/2014/main" id="{857FE617-94E7-4894-9FEF-03691A72B3F5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39291"/>
    <xdr:sp macro="" textlink="">
      <xdr:nvSpPr>
        <xdr:cNvPr id="4965" name="Text Box 3">
          <a:extLst>
            <a:ext uri="{FF2B5EF4-FFF2-40B4-BE49-F238E27FC236}">
              <a16:creationId xmlns:a16="http://schemas.microsoft.com/office/drawing/2014/main" id="{E9FB68EB-EF00-47D0-B59D-3141C763EEBB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39291"/>
    <xdr:sp macro="" textlink="">
      <xdr:nvSpPr>
        <xdr:cNvPr id="4966" name="Text Box 3">
          <a:extLst>
            <a:ext uri="{FF2B5EF4-FFF2-40B4-BE49-F238E27FC236}">
              <a16:creationId xmlns:a16="http://schemas.microsoft.com/office/drawing/2014/main" id="{6516E333-E22D-4220-95FE-45A0B0834A57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39291"/>
    <xdr:sp macro="" textlink="">
      <xdr:nvSpPr>
        <xdr:cNvPr id="4967" name="Text Box 3">
          <a:extLst>
            <a:ext uri="{FF2B5EF4-FFF2-40B4-BE49-F238E27FC236}">
              <a16:creationId xmlns:a16="http://schemas.microsoft.com/office/drawing/2014/main" id="{9C2DCB1F-1902-42F8-88D8-DE3787DB27BA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39291"/>
    <xdr:sp macro="" textlink="">
      <xdr:nvSpPr>
        <xdr:cNvPr id="4968" name="Text Box 3">
          <a:extLst>
            <a:ext uri="{FF2B5EF4-FFF2-40B4-BE49-F238E27FC236}">
              <a16:creationId xmlns:a16="http://schemas.microsoft.com/office/drawing/2014/main" id="{26EE0913-6E40-4D03-A75A-B4CEB069E6D4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01191"/>
    <xdr:sp macro="" textlink="">
      <xdr:nvSpPr>
        <xdr:cNvPr id="4969" name="Text Box 3">
          <a:extLst>
            <a:ext uri="{FF2B5EF4-FFF2-40B4-BE49-F238E27FC236}">
              <a16:creationId xmlns:a16="http://schemas.microsoft.com/office/drawing/2014/main" id="{B110C211-21EE-4710-A725-75BAB2993BFF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01191"/>
    <xdr:sp macro="" textlink="">
      <xdr:nvSpPr>
        <xdr:cNvPr id="4970" name="Text Box 3">
          <a:extLst>
            <a:ext uri="{FF2B5EF4-FFF2-40B4-BE49-F238E27FC236}">
              <a16:creationId xmlns:a16="http://schemas.microsoft.com/office/drawing/2014/main" id="{A8647809-FDC2-46CE-8A6C-CC34EDEE8CF5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01191"/>
    <xdr:sp macro="" textlink="">
      <xdr:nvSpPr>
        <xdr:cNvPr id="4971" name="Text Box 3">
          <a:extLst>
            <a:ext uri="{FF2B5EF4-FFF2-40B4-BE49-F238E27FC236}">
              <a16:creationId xmlns:a16="http://schemas.microsoft.com/office/drawing/2014/main" id="{B22AAF5F-C687-44F9-A710-989BA93995F2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01191"/>
    <xdr:sp macro="" textlink="">
      <xdr:nvSpPr>
        <xdr:cNvPr id="4972" name="Text Box 3">
          <a:extLst>
            <a:ext uri="{FF2B5EF4-FFF2-40B4-BE49-F238E27FC236}">
              <a16:creationId xmlns:a16="http://schemas.microsoft.com/office/drawing/2014/main" id="{CFFD1CB9-1B6A-4176-B414-690158404307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39291"/>
    <xdr:sp macro="" textlink="">
      <xdr:nvSpPr>
        <xdr:cNvPr id="4973" name="Text Box 3">
          <a:extLst>
            <a:ext uri="{FF2B5EF4-FFF2-40B4-BE49-F238E27FC236}">
              <a16:creationId xmlns:a16="http://schemas.microsoft.com/office/drawing/2014/main" id="{2DD5A1B3-6C27-46EE-AF12-6EE7642EEAE9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39291"/>
    <xdr:sp macro="" textlink="">
      <xdr:nvSpPr>
        <xdr:cNvPr id="4974" name="Text Box 3">
          <a:extLst>
            <a:ext uri="{FF2B5EF4-FFF2-40B4-BE49-F238E27FC236}">
              <a16:creationId xmlns:a16="http://schemas.microsoft.com/office/drawing/2014/main" id="{CC2B8F8F-15B1-4256-B958-C0FD8DC559FE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39291"/>
    <xdr:sp macro="" textlink="">
      <xdr:nvSpPr>
        <xdr:cNvPr id="4975" name="Text Box 3">
          <a:extLst>
            <a:ext uri="{FF2B5EF4-FFF2-40B4-BE49-F238E27FC236}">
              <a16:creationId xmlns:a16="http://schemas.microsoft.com/office/drawing/2014/main" id="{EEABB2B2-D27A-4A01-9B7F-6B02F36033B5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39291"/>
    <xdr:sp macro="" textlink="">
      <xdr:nvSpPr>
        <xdr:cNvPr id="4976" name="Text Box 3">
          <a:extLst>
            <a:ext uri="{FF2B5EF4-FFF2-40B4-BE49-F238E27FC236}">
              <a16:creationId xmlns:a16="http://schemas.microsoft.com/office/drawing/2014/main" id="{92244A5B-7374-4FCA-BA02-FCF42C41E9F0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01191"/>
    <xdr:sp macro="" textlink="">
      <xdr:nvSpPr>
        <xdr:cNvPr id="4977" name="Text Box 3">
          <a:extLst>
            <a:ext uri="{FF2B5EF4-FFF2-40B4-BE49-F238E27FC236}">
              <a16:creationId xmlns:a16="http://schemas.microsoft.com/office/drawing/2014/main" id="{5F48D8E9-96FD-43E7-AA20-3F7787915A85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01191"/>
    <xdr:sp macro="" textlink="">
      <xdr:nvSpPr>
        <xdr:cNvPr id="4978" name="Text Box 3">
          <a:extLst>
            <a:ext uri="{FF2B5EF4-FFF2-40B4-BE49-F238E27FC236}">
              <a16:creationId xmlns:a16="http://schemas.microsoft.com/office/drawing/2014/main" id="{27882980-49F0-4C6C-B6B4-F75644548027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39291"/>
    <xdr:sp macro="" textlink="">
      <xdr:nvSpPr>
        <xdr:cNvPr id="4979" name="Text Box 3">
          <a:extLst>
            <a:ext uri="{FF2B5EF4-FFF2-40B4-BE49-F238E27FC236}">
              <a16:creationId xmlns:a16="http://schemas.microsoft.com/office/drawing/2014/main" id="{1879E6F2-B4D2-4956-9CEC-7E77A38DAA78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39291"/>
    <xdr:sp macro="" textlink="">
      <xdr:nvSpPr>
        <xdr:cNvPr id="4980" name="Text Box 3">
          <a:extLst>
            <a:ext uri="{FF2B5EF4-FFF2-40B4-BE49-F238E27FC236}">
              <a16:creationId xmlns:a16="http://schemas.microsoft.com/office/drawing/2014/main" id="{358563AA-89E6-4A0D-8EEE-5E04ED872D9E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39291"/>
    <xdr:sp macro="" textlink="">
      <xdr:nvSpPr>
        <xdr:cNvPr id="4981" name="Text Box 3">
          <a:extLst>
            <a:ext uri="{FF2B5EF4-FFF2-40B4-BE49-F238E27FC236}">
              <a16:creationId xmlns:a16="http://schemas.microsoft.com/office/drawing/2014/main" id="{8603BAAD-3CF0-49AE-B09F-0AF555F65F03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39291"/>
    <xdr:sp macro="" textlink="">
      <xdr:nvSpPr>
        <xdr:cNvPr id="4982" name="Text Box 3">
          <a:extLst>
            <a:ext uri="{FF2B5EF4-FFF2-40B4-BE49-F238E27FC236}">
              <a16:creationId xmlns:a16="http://schemas.microsoft.com/office/drawing/2014/main" id="{6DBCEBE6-B248-4D1B-B77F-41A12286A6FC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01191"/>
    <xdr:sp macro="" textlink="">
      <xdr:nvSpPr>
        <xdr:cNvPr id="4983" name="Text Box 3">
          <a:extLst>
            <a:ext uri="{FF2B5EF4-FFF2-40B4-BE49-F238E27FC236}">
              <a16:creationId xmlns:a16="http://schemas.microsoft.com/office/drawing/2014/main" id="{B19FACEB-697A-48AA-B571-ED746229F724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01191"/>
    <xdr:sp macro="" textlink="">
      <xdr:nvSpPr>
        <xdr:cNvPr id="4984" name="Text Box 3">
          <a:extLst>
            <a:ext uri="{FF2B5EF4-FFF2-40B4-BE49-F238E27FC236}">
              <a16:creationId xmlns:a16="http://schemas.microsoft.com/office/drawing/2014/main" id="{5E4E4E5C-84A7-446E-8EC6-5CAD46C69F27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39291"/>
    <xdr:sp macro="" textlink="">
      <xdr:nvSpPr>
        <xdr:cNvPr id="4985" name="Text Box 3">
          <a:extLst>
            <a:ext uri="{FF2B5EF4-FFF2-40B4-BE49-F238E27FC236}">
              <a16:creationId xmlns:a16="http://schemas.microsoft.com/office/drawing/2014/main" id="{D8F5DA34-4239-463D-8B82-FCAD47238379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39291"/>
    <xdr:sp macro="" textlink="">
      <xdr:nvSpPr>
        <xdr:cNvPr id="4986" name="Text Box 3">
          <a:extLst>
            <a:ext uri="{FF2B5EF4-FFF2-40B4-BE49-F238E27FC236}">
              <a16:creationId xmlns:a16="http://schemas.microsoft.com/office/drawing/2014/main" id="{35D66D92-3132-4827-8554-BDC90239AD92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39291"/>
    <xdr:sp macro="" textlink="">
      <xdr:nvSpPr>
        <xdr:cNvPr id="4987" name="Text Box 3">
          <a:extLst>
            <a:ext uri="{FF2B5EF4-FFF2-40B4-BE49-F238E27FC236}">
              <a16:creationId xmlns:a16="http://schemas.microsoft.com/office/drawing/2014/main" id="{7BF614CC-A437-4B9F-B80D-EE6397D870F4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39291"/>
    <xdr:sp macro="" textlink="">
      <xdr:nvSpPr>
        <xdr:cNvPr id="4988" name="Text Box 3">
          <a:extLst>
            <a:ext uri="{FF2B5EF4-FFF2-40B4-BE49-F238E27FC236}">
              <a16:creationId xmlns:a16="http://schemas.microsoft.com/office/drawing/2014/main" id="{824A95BC-D342-4349-BE18-1271CA716A7E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01191"/>
    <xdr:sp macro="" textlink="">
      <xdr:nvSpPr>
        <xdr:cNvPr id="4989" name="Text Box 3">
          <a:extLst>
            <a:ext uri="{FF2B5EF4-FFF2-40B4-BE49-F238E27FC236}">
              <a16:creationId xmlns:a16="http://schemas.microsoft.com/office/drawing/2014/main" id="{E570ECEA-F97B-41C4-A04E-C86B35A9A2D5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01191"/>
    <xdr:sp macro="" textlink="">
      <xdr:nvSpPr>
        <xdr:cNvPr id="4990" name="Text Box 3">
          <a:extLst>
            <a:ext uri="{FF2B5EF4-FFF2-40B4-BE49-F238E27FC236}">
              <a16:creationId xmlns:a16="http://schemas.microsoft.com/office/drawing/2014/main" id="{ACCB480A-CADB-417B-AF84-D64B3AD42A1E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01191"/>
    <xdr:sp macro="" textlink="">
      <xdr:nvSpPr>
        <xdr:cNvPr id="4991" name="Text Box 3">
          <a:extLst>
            <a:ext uri="{FF2B5EF4-FFF2-40B4-BE49-F238E27FC236}">
              <a16:creationId xmlns:a16="http://schemas.microsoft.com/office/drawing/2014/main" id="{7453C1BF-4C2F-4567-94FE-FD0452A5BB51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01191"/>
    <xdr:sp macro="" textlink="">
      <xdr:nvSpPr>
        <xdr:cNvPr id="4992" name="Text Box 3">
          <a:extLst>
            <a:ext uri="{FF2B5EF4-FFF2-40B4-BE49-F238E27FC236}">
              <a16:creationId xmlns:a16="http://schemas.microsoft.com/office/drawing/2014/main" id="{4650C2B1-DB82-43B0-B211-0A86ADC73228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39291"/>
    <xdr:sp macro="" textlink="">
      <xdr:nvSpPr>
        <xdr:cNvPr id="4993" name="Text Box 3">
          <a:extLst>
            <a:ext uri="{FF2B5EF4-FFF2-40B4-BE49-F238E27FC236}">
              <a16:creationId xmlns:a16="http://schemas.microsoft.com/office/drawing/2014/main" id="{075E7D84-7C00-4EB0-8B84-A7BF545EF543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39291"/>
    <xdr:sp macro="" textlink="">
      <xdr:nvSpPr>
        <xdr:cNvPr id="4994" name="Text Box 3">
          <a:extLst>
            <a:ext uri="{FF2B5EF4-FFF2-40B4-BE49-F238E27FC236}">
              <a16:creationId xmlns:a16="http://schemas.microsoft.com/office/drawing/2014/main" id="{1117887B-C7DE-4DA2-B387-17B6980D1997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39291"/>
    <xdr:sp macro="" textlink="">
      <xdr:nvSpPr>
        <xdr:cNvPr id="4995" name="Text Box 3">
          <a:extLst>
            <a:ext uri="{FF2B5EF4-FFF2-40B4-BE49-F238E27FC236}">
              <a16:creationId xmlns:a16="http://schemas.microsoft.com/office/drawing/2014/main" id="{9F267A2D-2E42-4B36-88F6-3902BB47258D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39291"/>
    <xdr:sp macro="" textlink="">
      <xdr:nvSpPr>
        <xdr:cNvPr id="4996" name="Text Box 3">
          <a:extLst>
            <a:ext uri="{FF2B5EF4-FFF2-40B4-BE49-F238E27FC236}">
              <a16:creationId xmlns:a16="http://schemas.microsoft.com/office/drawing/2014/main" id="{D0D85073-EFEB-4791-BCC3-4CEED901FA67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01191"/>
    <xdr:sp macro="" textlink="">
      <xdr:nvSpPr>
        <xdr:cNvPr id="4997" name="Text Box 3">
          <a:extLst>
            <a:ext uri="{FF2B5EF4-FFF2-40B4-BE49-F238E27FC236}">
              <a16:creationId xmlns:a16="http://schemas.microsoft.com/office/drawing/2014/main" id="{2176E2D4-5773-41F8-8F3E-A9D22925B15E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01191"/>
    <xdr:sp macro="" textlink="">
      <xdr:nvSpPr>
        <xdr:cNvPr id="4998" name="Text Box 3">
          <a:extLst>
            <a:ext uri="{FF2B5EF4-FFF2-40B4-BE49-F238E27FC236}">
              <a16:creationId xmlns:a16="http://schemas.microsoft.com/office/drawing/2014/main" id="{6A679C9C-E8A3-43D5-9917-870BA0DEC6BB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01191"/>
    <xdr:sp macro="" textlink="">
      <xdr:nvSpPr>
        <xdr:cNvPr id="4999" name="Text Box 3">
          <a:extLst>
            <a:ext uri="{FF2B5EF4-FFF2-40B4-BE49-F238E27FC236}">
              <a16:creationId xmlns:a16="http://schemas.microsoft.com/office/drawing/2014/main" id="{6DF06164-23C5-430E-8EC4-2448D9717E3B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01191"/>
    <xdr:sp macro="" textlink="">
      <xdr:nvSpPr>
        <xdr:cNvPr id="5000" name="Text Box 3">
          <a:extLst>
            <a:ext uri="{FF2B5EF4-FFF2-40B4-BE49-F238E27FC236}">
              <a16:creationId xmlns:a16="http://schemas.microsoft.com/office/drawing/2014/main" id="{9AEE0AC3-5CD7-433D-83C5-0C69B84B76F7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39291"/>
    <xdr:sp macro="" textlink="">
      <xdr:nvSpPr>
        <xdr:cNvPr id="5001" name="Text Box 3">
          <a:extLst>
            <a:ext uri="{FF2B5EF4-FFF2-40B4-BE49-F238E27FC236}">
              <a16:creationId xmlns:a16="http://schemas.microsoft.com/office/drawing/2014/main" id="{CE0DCDE6-7B62-4315-920B-BE2B83FF1BDB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39291"/>
    <xdr:sp macro="" textlink="">
      <xdr:nvSpPr>
        <xdr:cNvPr id="5002" name="Text Box 3">
          <a:extLst>
            <a:ext uri="{FF2B5EF4-FFF2-40B4-BE49-F238E27FC236}">
              <a16:creationId xmlns:a16="http://schemas.microsoft.com/office/drawing/2014/main" id="{45421895-3E0D-44EA-B318-B7BD2245518E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39291"/>
    <xdr:sp macro="" textlink="">
      <xdr:nvSpPr>
        <xdr:cNvPr id="5003" name="Text Box 3">
          <a:extLst>
            <a:ext uri="{FF2B5EF4-FFF2-40B4-BE49-F238E27FC236}">
              <a16:creationId xmlns:a16="http://schemas.microsoft.com/office/drawing/2014/main" id="{0C0296A6-26F6-4B1B-B7E2-9DC54CD3F3FB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39291"/>
    <xdr:sp macro="" textlink="">
      <xdr:nvSpPr>
        <xdr:cNvPr id="5004" name="Text Box 3">
          <a:extLst>
            <a:ext uri="{FF2B5EF4-FFF2-40B4-BE49-F238E27FC236}">
              <a16:creationId xmlns:a16="http://schemas.microsoft.com/office/drawing/2014/main" id="{DADF7760-3AC4-4E16-8DFB-45929071D09E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01191"/>
    <xdr:sp macro="" textlink="">
      <xdr:nvSpPr>
        <xdr:cNvPr id="5005" name="Text Box 3">
          <a:extLst>
            <a:ext uri="{FF2B5EF4-FFF2-40B4-BE49-F238E27FC236}">
              <a16:creationId xmlns:a16="http://schemas.microsoft.com/office/drawing/2014/main" id="{24368725-CB33-42AB-BFC8-DA5241AC0D8D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01191"/>
    <xdr:sp macro="" textlink="">
      <xdr:nvSpPr>
        <xdr:cNvPr id="5006" name="Text Box 3">
          <a:extLst>
            <a:ext uri="{FF2B5EF4-FFF2-40B4-BE49-F238E27FC236}">
              <a16:creationId xmlns:a16="http://schemas.microsoft.com/office/drawing/2014/main" id="{B3008D76-C64B-4B12-8B9C-A0B2BAD4552E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01191"/>
    <xdr:sp macro="" textlink="">
      <xdr:nvSpPr>
        <xdr:cNvPr id="5007" name="Text Box 3">
          <a:extLst>
            <a:ext uri="{FF2B5EF4-FFF2-40B4-BE49-F238E27FC236}">
              <a16:creationId xmlns:a16="http://schemas.microsoft.com/office/drawing/2014/main" id="{1B97C56D-B696-4D47-B86F-36AFC43D0BA2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39291"/>
    <xdr:sp macro="" textlink="">
      <xdr:nvSpPr>
        <xdr:cNvPr id="5008" name="Text Box 3">
          <a:extLst>
            <a:ext uri="{FF2B5EF4-FFF2-40B4-BE49-F238E27FC236}">
              <a16:creationId xmlns:a16="http://schemas.microsoft.com/office/drawing/2014/main" id="{25E674AD-645A-4978-8F8E-681DA0494BA7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39291"/>
    <xdr:sp macro="" textlink="">
      <xdr:nvSpPr>
        <xdr:cNvPr id="5009" name="Text Box 3">
          <a:extLst>
            <a:ext uri="{FF2B5EF4-FFF2-40B4-BE49-F238E27FC236}">
              <a16:creationId xmlns:a16="http://schemas.microsoft.com/office/drawing/2014/main" id="{D9CB0EBD-F286-4852-80AC-610506FDF8C0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39291"/>
    <xdr:sp macro="" textlink="">
      <xdr:nvSpPr>
        <xdr:cNvPr id="5010" name="Text Box 3">
          <a:extLst>
            <a:ext uri="{FF2B5EF4-FFF2-40B4-BE49-F238E27FC236}">
              <a16:creationId xmlns:a16="http://schemas.microsoft.com/office/drawing/2014/main" id="{EAE46D94-E792-4CE8-B138-F797BA042762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39291"/>
    <xdr:sp macro="" textlink="">
      <xdr:nvSpPr>
        <xdr:cNvPr id="5011" name="Text Box 3">
          <a:extLst>
            <a:ext uri="{FF2B5EF4-FFF2-40B4-BE49-F238E27FC236}">
              <a16:creationId xmlns:a16="http://schemas.microsoft.com/office/drawing/2014/main" id="{38A6D279-10DC-409D-964A-3AACCD6B714E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01191"/>
    <xdr:sp macro="" textlink="">
      <xdr:nvSpPr>
        <xdr:cNvPr id="5012" name="Text Box 3">
          <a:extLst>
            <a:ext uri="{FF2B5EF4-FFF2-40B4-BE49-F238E27FC236}">
              <a16:creationId xmlns:a16="http://schemas.microsoft.com/office/drawing/2014/main" id="{F957FFC1-7AB5-492B-BE7B-7C1B3FC98D14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01191"/>
    <xdr:sp macro="" textlink="">
      <xdr:nvSpPr>
        <xdr:cNvPr id="5013" name="Text Box 3">
          <a:extLst>
            <a:ext uri="{FF2B5EF4-FFF2-40B4-BE49-F238E27FC236}">
              <a16:creationId xmlns:a16="http://schemas.microsoft.com/office/drawing/2014/main" id="{F3FF3E82-39C7-4B11-AAC6-A7D5BF847132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39291"/>
    <xdr:sp macro="" textlink="">
      <xdr:nvSpPr>
        <xdr:cNvPr id="5014" name="Text Box 3">
          <a:extLst>
            <a:ext uri="{FF2B5EF4-FFF2-40B4-BE49-F238E27FC236}">
              <a16:creationId xmlns:a16="http://schemas.microsoft.com/office/drawing/2014/main" id="{F54AF49C-3065-4A06-8FFC-CE4AF78E7E39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39291"/>
    <xdr:sp macro="" textlink="">
      <xdr:nvSpPr>
        <xdr:cNvPr id="5015" name="Text Box 3">
          <a:extLst>
            <a:ext uri="{FF2B5EF4-FFF2-40B4-BE49-F238E27FC236}">
              <a16:creationId xmlns:a16="http://schemas.microsoft.com/office/drawing/2014/main" id="{9BD7837A-40AF-4BBB-9A26-55AEF558D83B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39291"/>
    <xdr:sp macro="" textlink="">
      <xdr:nvSpPr>
        <xdr:cNvPr id="5016" name="Text Box 3">
          <a:extLst>
            <a:ext uri="{FF2B5EF4-FFF2-40B4-BE49-F238E27FC236}">
              <a16:creationId xmlns:a16="http://schemas.microsoft.com/office/drawing/2014/main" id="{A8ADCBC7-90A0-4FE3-A53E-AF6D285451A7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39291"/>
    <xdr:sp macro="" textlink="">
      <xdr:nvSpPr>
        <xdr:cNvPr id="5017" name="Text Box 3">
          <a:extLst>
            <a:ext uri="{FF2B5EF4-FFF2-40B4-BE49-F238E27FC236}">
              <a16:creationId xmlns:a16="http://schemas.microsoft.com/office/drawing/2014/main" id="{C2599DF5-16C2-4FD8-83A9-36435679866E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01191"/>
    <xdr:sp macro="" textlink="">
      <xdr:nvSpPr>
        <xdr:cNvPr id="5018" name="Text Box 3">
          <a:extLst>
            <a:ext uri="{FF2B5EF4-FFF2-40B4-BE49-F238E27FC236}">
              <a16:creationId xmlns:a16="http://schemas.microsoft.com/office/drawing/2014/main" id="{A09864C5-5878-4310-A1B2-F6FFF22CD7C2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01191"/>
    <xdr:sp macro="" textlink="">
      <xdr:nvSpPr>
        <xdr:cNvPr id="5019" name="Text Box 3">
          <a:extLst>
            <a:ext uri="{FF2B5EF4-FFF2-40B4-BE49-F238E27FC236}">
              <a16:creationId xmlns:a16="http://schemas.microsoft.com/office/drawing/2014/main" id="{8157443E-C15E-4361-A1F6-707508D17266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39291"/>
    <xdr:sp macro="" textlink="">
      <xdr:nvSpPr>
        <xdr:cNvPr id="5020" name="Text Box 3">
          <a:extLst>
            <a:ext uri="{FF2B5EF4-FFF2-40B4-BE49-F238E27FC236}">
              <a16:creationId xmlns:a16="http://schemas.microsoft.com/office/drawing/2014/main" id="{967A4F33-4436-47AA-B833-1504D7C167A8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39291"/>
    <xdr:sp macro="" textlink="">
      <xdr:nvSpPr>
        <xdr:cNvPr id="5021" name="Text Box 3">
          <a:extLst>
            <a:ext uri="{FF2B5EF4-FFF2-40B4-BE49-F238E27FC236}">
              <a16:creationId xmlns:a16="http://schemas.microsoft.com/office/drawing/2014/main" id="{A580FE61-4451-4B54-9FB3-5F053479354D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39291"/>
    <xdr:sp macro="" textlink="">
      <xdr:nvSpPr>
        <xdr:cNvPr id="5022" name="Text Box 3">
          <a:extLst>
            <a:ext uri="{FF2B5EF4-FFF2-40B4-BE49-F238E27FC236}">
              <a16:creationId xmlns:a16="http://schemas.microsoft.com/office/drawing/2014/main" id="{CD5B29CC-20FD-47A4-BF45-06626A420A7B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39291"/>
    <xdr:sp macro="" textlink="">
      <xdr:nvSpPr>
        <xdr:cNvPr id="5023" name="Text Box 3">
          <a:extLst>
            <a:ext uri="{FF2B5EF4-FFF2-40B4-BE49-F238E27FC236}">
              <a16:creationId xmlns:a16="http://schemas.microsoft.com/office/drawing/2014/main" id="{1CAF4DEB-3636-4C6C-9E47-DFC8B8114C74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01191"/>
    <xdr:sp macro="" textlink="">
      <xdr:nvSpPr>
        <xdr:cNvPr id="5024" name="Text Box 3">
          <a:extLst>
            <a:ext uri="{FF2B5EF4-FFF2-40B4-BE49-F238E27FC236}">
              <a16:creationId xmlns:a16="http://schemas.microsoft.com/office/drawing/2014/main" id="{D505D320-7166-4C73-B3F8-A999CAF46914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01191"/>
    <xdr:sp macro="" textlink="">
      <xdr:nvSpPr>
        <xdr:cNvPr id="5025" name="Text Box 3">
          <a:extLst>
            <a:ext uri="{FF2B5EF4-FFF2-40B4-BE49-F238E27FC236}">
              <a16:creationId xmlns:a16="http://schemas.microsoft.com/office/drawing/2014/main" id="{9D9B8A57-237D-4627-8DB4-79C87D298F18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39291"/>
    <xdr:sp macro="" textlink="">
      <xdr:nvSpPr>
        <xdr:cNvPr id="5026" name="Text Box 3">
          <a:extLst>
            <a:ext uri="{FF2B5EF4-FFF2-40B4-BE49-F238E27FC236}">
              <a16:creationId xmlns:a16="http://schemas.microsoft.com/office/drawing/2014/main" id="{6F4FFE6C-4864-4728-B37D-208393583C9F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39291"/>
    <xdr:sp macro="" textlink="">
      <xdr:nvSpPr>
        <xdr:cNvPr id="5027" name="Text Box 3">
          <a:extLst>
            <a:ext uri="{FF2B5EF4-FFF2-40B4-BE49-F238E27FC236}">
              <a16:creationId xmlns:a16="http://schemas.microsoft.com/office/drawing/2014/main" id="{5FF7EFDC-2779-46CC-964A-CFACD1206CB1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39291"/>
    <xdr:sp macro="" textlink="">
      <xdr:nvSpPr>
        <xdr:cNvPr id="5028" name="Text Box 3">
          <a:extLst>
            <a:ext uri="{FF2B5EF4-FFF2-40B4-BE49-F238E27FC236}">
              <a16:creationId xmlns:a16="http://schemas.microsoft.com/office/drawing/2014/main" id="{F842C52D-2E49-4296-8DD8-894AF248713F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39291"/>
    <xdr:sp macro="" textlink="">
      <xdr:nvSpPr>
        <xdr:cNvPr id="5029" name="Text Box 3">
          <a:extLst>
            <a:ext uri="{FF2B5EF4-FFF2-40B4-BE49-F238E27FC236}">
              <a16:creationId xmlns:a16="http://schemas.microsoft.com/office/drawing/2014/main" id="{6461471F-6FE0-40CB-9D94-DC5DBEE5340B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01191"/>
    <xdr:sp macro="" textlink="">
      <xdr:nvSpPr>
        <xdr:cNvPr id="5030" name="Text Box 3">
          <a:extLst>
            <a:ext uri="{FF2B5EF4-FFF2-40B4-BE49-F238E27FC236}">
              <a16:creationId xmlns:a16="http://schemas.microsoft.com/office/drawing/2014/main" id="{883CA67D-ABCC-4B2E-A7F6-0A66E4235B3C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01191"/>
    <xdr:sp macro="" textlink="">
      <xdr:nvSpPr>
        <xdr:cNvPr id="5031" name="Text Box 3">
          <a:extLst>
            <a:ext uri="{FF2B5EF4-FFF2-40B4-BE49-F238E27FC236}">
              <a16:creationId xmlns:a16="http://schemas.microsoft.com/office/drawing/2014/main" id="{7AAFA52A-8466-47BA-9735-FC67C2608AD2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01191"/>
    <xdr:sp macro="" textlink="">
      <xdr:nvSpPr>
        <xdr:cNvPr id="5032" name="Text Box 3">
          <a:extLst>
            <a:ext uri="{FF2B5EF4-FFF2-40B4-BE49-F238E27FC236}">
              <a16:creationId xmlns:a16="http://schemas.microsoft.com/office/drawing/2014/main" id="{4847FD5F-065A-4503-8C1B-495F97014D23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01191"/>
    <xdr:sp macro="" textlink="">
      <xdr:nvSpPr>
        <xdr:cNvPr id="5033" name="Text Box 3">
          <a:extLst>
            <a:ext uri="{FF2B5EF4-FFF2-40B4-BE49-F238E27FC236}">
              <a16:creationId xmlns:a16="http://schemas.microsoft.com/office/drawing/2014/main" id="{FADB7A71-953D-4A19-BFA4-BB5C2BECA16A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01191"/>
    <xdr:sp macro="" textlink="">
      <xdr:nvSpPr>
        <xdr:cNvPr id="5034" name="Text Box 3">
          <a:extLst>
            <a:ext uri="{FF2B5EF4-FFF2-40B4-BE49-F238E27FC236}">
              <a16:creationId xmlns:a16="http://schemas.microsoft.com/office/drawing/2014/main" id="{D663D94D-B039-49F0-A0FC-9C69C0B75CDD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01191"/>
    <xdr:sp macro="" textlink="">
      <xdr:nvSpPr>
        <xdr:cNvPr id="5035" name="Text Box 3">
          <a:extLst>
            <a:ext uri="{FF2B5EF4-FFF2-40B4-BE49-F238E27FC236}">
              <a16:creationId xmlns:a16="http://schemas.microsoft.com/office/drawing/2014/main" id="{7BE770E3-7880-4B22-B4B1-38214B8AAA72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39291"/>
    <xdr:sp macro="" textlink="">
      <xdr:nvSpPr>
        <xdr:cNvPr id="5036" name="Text Box 3">
          <a:extLst>
            <a:ext uri="{FF2B5EF4-FFF2-40B4-BE49-F238E27FC236}">
              <a16:creationId xmlns:a16="http://schemas.microsoft.com/office/drawing/2014/main" id="{F07F6265-18DE-4355-BF79-897765CD528A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39291"/>
    <xdr:sp macro="" textlink="">
      <xdr:nvSpPr>
        <xdr:cNvPr id="5037" name="Text Box 3">
          <a:extLst>
            <a:ext uri="{FF2B5EF4-FFF2-40B4-BE49-F238E27FC236}">
              <a16:creationId xmlns:a16="http://schemas.microsoft.com/office/drawing/2014/main" id="{4C98825D-4C74-41D5-AD5A-044C00A8BC3D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39291"/>
    <xdr:sp macro="" textlink="">
      <xdr:nvSpPr>
        <xdr:cNvPr id="5038" name="Text Box 3">
          <a:extLst>
            <a:ext uri="{FF2B5EF4-FFF2-40B4-BE49-F238E27FC236}">
              <a16:creationId xmlns:a16="http://schemas.microsoft.com/office/drawing/2014/main" id="{FC4FA535-B170-4AFF-A6E7-3A0464014CB6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39291"/>
    <xdr:sp macro="" textlink="">
      <xdr:nvSpPr>
        <xdr:cNvPr id="5039" name="Text Box 3">
          <a:extLst>
            <a:ext uri="{FF2B5EF4-FFF2-40B4-BE49-F238E27FC236}">
              <a16:creationId xmlns:a16="http://schemas.microsoft.com/office/drawing/2014/main" id="{0ACABC41-6EC7-4F57-9B0C-FDD7FFC83E09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01191"/>
    <xdr:sp macro="" textlink="">
      <xdr:nvSpPr>
        <xdr:cNvPr id="5040" name="Text Box 3">
          <a:extLst>
            <a:ext uri="{FF2B5EF4-FFF2-40B4-BE49-F238E27FC236}">
              <a16:creationId xmlns:a16="http://schemas.microsoft.com/office/drawing/2014/main" id="{DBA7956F-F8B3-4805-A4AB-E16141D90AD3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650</xdr:row>
      <xdr:rowOff>0</xdr:rowOff>
    </xdr:from>
    <xdr:ext cx="23662" cy="301191"/>
    <xdr:sp macro="" textlink="">
      <xdr:nvSpPr>
        <xdr:cNvPr id="5041" name="Text Box 3">
          <a:extLst>
            <a:ext uri="{FF2B5EF4-FFF2-40B4-BE49-F238E27FC236}">
              <a16:creationId xmlns:a16="http://schemas.microsoft.com/office/drawing/2014/main" id="{6C13C2C3-03C2-4147-8425-C50E34C8D035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301191"/>
    <xdr:sp macro="" textlink="">
      <xdr:nvSpPr>
        <xdr:cNvPr id="5042" name="Text Box 3">
          <a:extLst>
            <a:ext uri="{FF2B5EF4-FFF2-40B4-BE49-F238E27FC236}">
              <a16:creationId xmlns:a16="http://schemas.microsoft.com/office/drawing/2014/main" id="{002F7522-8CD1-4D7F-9474-BDCC529E5480}"/>
            </a:ext>
          </a:extLst>
        </xdr:cNvPr>
        <xdr:cNvSpPr txBox="1">
          <a:spLocks noChangeArrowheads="1"/>
        </xdr:cNvSpPr>
      </xdr:nvSpPr>
      <xdr:spPr bwMode="auto">
        <a:xfrm>
          <a:off x="6236368" y="173946553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301191"/>
    <xdr:sp macro="" textlink="">
      <xdr:nvSpPr>
        <xdr:cNvPr id="5043" name="Text Box 3">
          <a:extLst>
            <a:ext uri="{FF2B5EF4-FFF2-40B4-BE49-F238E27FC236}">
              <a16:creationId xmlns:a16="http://schemas.microsoft.com/office/drawing/2014/main" id="{8D7C7FC3-EC6F-4F52-8236-E6348E64CCA0}"/>
            </a:ext>
          </a:extLst>
        </xdr:cNvPr>
        <xdr:cNvSpPr txBox="1">
          <a:spLocks noChangeArrowheads="1"/>
        </xdr:cNvSpPr>
      </xdr:nvSpPr>
      <xdr:spPr bwMode="auto">
        <a:xfrm>
          <a:off x="6236368" y="173946553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301191"/>
    <xdr:sp macro="" textlink="">
      <xdr:nvSpPr>
        <xdr:cNvPr id="5044" name="Text Box 3">
          <a:extLst>
            <a:ext uri="{FF2B5EF4-FFF2-40B4-BE49-F238E27FC236}">
              <a16:creationId xmlns:a16="http://schemas.microsoft.com/office/drawing/2014/main" id="{89949DC9-6C33-45B7-89E2-ACDB2317CD14}"/>
            </a:ext>
          </a:extLst>
        </xdr:cNvPr>
        <xdr:cNvSpPr txBox="1">
          <a:spLocks noChangeArrowheads="1"/>
        </xdr:cNvSpPr>
      </xdr:nvSpPr>
      <xdr:spPr bwMode="auto">
        <a:xfrm>
          <a:off x="6236368" y="173946553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301191"/>
    <xdr:sp macro="" textlink="">
      <xdr:nvSpPr>
        <xdr:cNvPr id="5045" name="Text Box 3">
          <a:extLst>
            <a:ext uri="{FF2B5EF4-FFF2-40B4-BE49-F238E27FC236}">
              <a16:creationId xmlns:a16="http://schemas.microsoft.com/office/drawing/2014/main" id="{9E199630-AA7E-40F7-A2BA-5A102B52BFBF}"/>
            </a:ext>
          </a:extLst>
        </xdr:cNvPr>
        <xdr:cNvSpPr txBox="1">
          <a:spLocks noChangeArrowheads="1"/>
        </xdr:cNvSpPr>
      </xdr:nvSpPr>
      <xdr:spPr bwMode="auto">
        <a:xfrm>
          <a:off x="6236368" y="173946553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301191"/>
    <xdr:sp macro="" textlink="">
      <xdr:nvSpPr>
        <xdr:cNvPr id="5046" name="Text Box 3">
          <a:extLst>
            <a:ext uri="{FF2B5EF4-FFF2-40B4-BE49-F238E27FC236}">
              <a16:creationId xmlns:a16="http://schemas.microsoft.com/office/drawing/2014/main" id="{E3B922A3-2701-4FAF-B11E-C5B29889C469}"/>
            </a:ext>
          </a:extLst>
        </xdr:cNvPr>
        <xdr:cNvSpPr txBox="1">
          <a:spLocks noChangeArrowheads="1"/>
        </xdr:cNvSpPr>
      </xdr:nvSpPr>
      <xdr:spPr bwMode="auto">
        <a:xfrm>
          <a:off x="6236368" y="173946553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301191"/>
    <xdr:sp macro="" textlink="">
      <xdr:nvSpPr>
        <xdr:cNvPr id="5047" name="Text Box 3">
          <a:extLst>
            <a:ext uri="{FF2B5EF4-FFF2-40B4-BE49-F238E27FC236}">
              <a16:creationId xmlns:a16="http://schemas.microsoft.com/office/drawing/2014/main" id="{E4815FA2-D06C-4257-A5E0-DA5E6482FEDD}"/>
            </a:ext>
          </a:extLst>
        </xdr:cNvPr>
        <xdr:cNvSpPr txBox="1">
          <a:spLocks noChangeArrowheads="1"/>
        </xdr:cNvSpPr>
      </xdr:nvSpPr>
      <xdr:spPr bwMode="auto">
        <a:xfrm>
          <a:off x="6236368" y="173946553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301191"/>
    <xdr:sp macro="" textlink="">
      <xdr:nvSpPr>
        <xdr:cNvPr id="5048" name="Text Box 3">
          <a:extLst>
            <a:ext uri="{FF2B5EF4-FFF2-40B4-BE49-F238E27FC236}">
              <a16:creationId xmlns:a16="http://schemas.microsoft.com/office/drawing/2014/main" id="{451A1079-3EC2-4578-97AA-2577C1C9AFEC}"/>
            </a:ext>
          </a:extLst>
        </xdr:cNvPr>
        <xdr:cNvSpPr txBox="1">
          <a:spLocks noChangeArrowheads="1"/>
        </xdr:cNvSpPr>
      </xdr:nvSpPr>
      <xdr:spPr bwMode="auto">
        <a:xfrm>
          <a:off x="6236368" y="173946553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301191"/>
    <xdr:sp macro="" textlink="">
      <xdr:nvSpPr>
        <xdr:cNvPr id="5049" name="Text Box 3">
          <a:extLst>
            <a:ext uri="{FF2B5EF4-FFF2-40B4-BE49-F238E27FC236}">
              <a16:creationId xmlns:a16="http://schemas.microsoft.com/office/drawing/2014/main" id="{A4820DA3-E481-4A34-82E2-AA14156527C1}"/>
            </a:ext>
          </a:extLst>
        </xdr:cNvPr>
        <xdr:cNvSpPr txBox="1">
          <a:spLocks noChangeArrowheads="1"/>
        </xdr:cNvSpPr>
      </xdr:nvSpPr>
      <xdr:spPr bwMode="auto">
        <a:xfrm>
          <a:off x="6236368" y="173946553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301191"/>
    <xdr:sp macro="" textlink="">
      <xdr:nvSpPr>
        <xdr:cNvPr id="5050" name="Text Box 3">
          <a:extLst>
            <a:ext uri="{FF2B5EF4-FFF2-40B4-BE49-F238E27FC236}">
              <a16:creationId xmlns:a16="http://schemas.microsoft.com/office/drawing/2014/main" id="{C25EA2BC-03A0-4327-B30E-4C1AD64A7304}"/>
            </a:ext>
          </a:extLst>
        </xdr:cNvPr>
        <xdr:cNvSpPr txBox="1">
          <a:spLocks noChangeArrowheads="1"/>
        </xdr:cNvSpPr>
      </xdr:nvSpPr>
      <xdr:spPr bwMode="auto">
        <a:xfrm>
          <a:off x="6236368" y="173946553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301191"/>
    <xdr:sp macro="" textlink="">
      <xdr:nvSpPr>
        <xdr:cNvPr id="5051" name="Text Box 3">
          <a:extLst>
            <a:ext uri="{FF2B5EF4-FFF2-40B4-BE49-F238E27FC236}">
              <a16:creationId xmlns:a16="http://schemas.microsoft.com/office/drawing/2014/main" id="{8F75EFB6-69EB-420B-AA26-51295BE8D357}"/>
            </a:ext>
          </a:extLst>
        </xdr:cNvPr>
        <xdr:cNvSpPr txBox="1">
          <a:spLocks noChangeArrowheads="1"/>
        </xdr:cNvSpPr>
      </xdr:nvSpPr>
      <xdr:spPr bwMode="auto">
        <a:xfrm>
          <a:off x="6236368" y="173946553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301191"/>
    <xdr:sp macro="" textlink="">
      <xdr:nvSpPr>
        <xdr:cNvPr id="5052" name="Text Box 3">
          <a:extLst>
            <a:ext uri="{FF2B5EF4-FFF2-40B4-BE49-F238E27FC236}">
              <a16:creationId xmlns:a16="http://schemas.microsoft.com/office/drawing/2014/main" id="{9EE0ED19-9E3E-4B4C-8A21-F3ED7AF2DE61}"/>
            </a:ext>
          </a:extLst>
        </xdr:cNvPr>
        <xdr:cNvSpPr txBox="1">
          <a:spLocks noChangeArrowheads="1"/>
        </xdr:cNvSpPr>
      </xdr:nvSpPr>
      <xdr:spPr bwMode="auto">
        <a:xfrm>
          <a:off x="6236368" y="173946553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301191"/>
    <xdr:sp macro="" textlink="">
      <xdr:nvSpPr>
        <xdr:cNvPr id="5053" name="Text Box 3">
          <a:extLst>
            <a:ext uri="{FF2B5EF4-FFF2-40B4-BE49-F238E27FC236}">
              <a16:creationId xmlns:a16="http://schemas.microsoft.com/office/drawing/2014/main" id="{0203AEBC-C137-4684-9436-A0CD9E968A1F}"/>
            </a:ext>
          </a:extLst>
        </xdr:cNvPr>
        <xdr:cNvSpPr txBox="1">
          <a:spLocks noChangeArrowheads="1"/>
        </xdr:cNvSpPr>
      </xdr:nvSpPr>
      <xdr:spPr bwMode="auto">
        <a:xfrm>
          <a:off x="6236368" y="173946553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301191"/>
    <xdr:sp macro="" textlink="">
      <xdr:nvSpPr>
        <xdr:cNvPr id="5054" name="Text Box 3">
          <a:extLst>
            <a:ext uri="{FF2B5EF4-FFF2-40B4-BE49-F238E27FC236}">
              <a16:creationId xmlns:a16="http://schemas.microsoft.com/office/drawing/2014/main" id="{68858332-99FF-4850-8AA0-C420A677D7F7}"/>
            </a:ext>
          </a:extLst>
        </xdr:cNvPr>
        <xdr:cNvSpPr txBox="1">
          <a:spLocks noChangeArrowheads="1"/>
        </xdr:cNvSpPr>
      </xdr:nvSpPr>
      <xdr:spPr bwMode="auto">
        <a:xfrm>
          <a:off x="6236368" y="173946553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055" name="Text Box 3">
          <a:extLst>
            <a:ext uri="{FF2B5EF4-FFF2-40B4-BE49-F238E27FC236}">
              <a16:creationId xmlns:a16="http://schemas.microsoft.com/office/drawing/2014/main" id="{981CC840-0C55-493D-A778-192658886DD9}"/>
            </a:ext>
          </a:extLst>
        </xdr:cNvPr>
        <xdr:cNvSpPr txBox="1">
          <a:spLocks noChangeArrowheads="1"/>
        </xdr:cNvSpPr>
      </xdr:nvSpPr>
      <xdr:spPr bwMode="auto">
        <a:xfrm>
          <a:off x="6236368" y="174217263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056" name="Text Box 3">
          <a:extLst>
            <a:ext uri="{FF2B5EF4-FFF2-40B4-BE49-F238E27FC236}">
              <a16:creationId xmlns:a16="http://schemas.microsoft.com/office/drawing/2014/main" id="{7FE962A6-D652-4AD0-9BAA-81DAEB193DBF}"/>
            </a:ext>
          </a:extLst>
        </xdr:cNvPr>
        <xdr:cNvSpPr txBox="1">
          <a:spLocks noChangeArrowheads="1"/>
        </xdr:cNvSpPr>
      </xdr:nvSpPr>
      <xdr:spPr bwMode="auto">
        <a:xfrm>
          <a:off x="6236368" y="174217263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057" name="Text Box 3">
          <a:extLst>
            <a:ext uri="{FF2B5EF4-FFF2-40B4-BE49-F238E27FC236}">
              <a16:creationId xmlns:a16="http://schemas.microsoft.com/office/drawing/2014/main" id="{6870714C-6A7E-4097-AB8D-78AAA1C7872A}"/>
            </a:ext>
          </a:extLst>
        </xdr:cNvPr>
        <xdr:cNvSpPr txBox="1">
          <a:spLocks noChangeArrowheads="1"/>
        </xdr:cNvSpPr>
      </xdr:nvSpPr>
      <xdr:spPr bwMode="auto">
        <a:xfrm>
          <a:off x="6236368" y="174217263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058" name="Text Box 3">
          <a:extLst>
            <a:ext uri="{FF2B5EF4-FFF2-40B4-BE49-F238E27FC236}">
              <a16:creationId xmlns:a16="http://schemas.microsoft.com/office/drawing/2014/main" id="{09EDE290-5A34-4883-9B0F-FDC309229D7A}"/>
            </a:ext>
          </a:extLst>
        </xdr:cNvPr>
        <xdr:cNvSpPr txBox="1">
          <a:spLocks noChangeArrowheads="1"/>
        </xdr:cNvSpPr>
      </xdr:nvSpPr>
      <xdr:spPr bwMode="auto">
        <a:xfrm>
          <a:off x="6236368" y="174217263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059" name="Text Box 3">
          <a:extLst>
            <a:ext uri="{FF2B5EF4-FFF2-40B4-BE49-F238E27FC236}">
              <a16:creationId xmlns:a16="http://schemas.microsoft.com/office/drawing/2014/main" id="{9070C197-1FDD-4F76-8767-1AC38205AD98}"/>
            </a:ext>
          </a:extLst>
        </xdr:cNvPr>
        <xdr:cNvSpPr txBox="1">
          <a:spLocks noChangeArrowheads="1"/>
        </xdr:cNvSpPr>
      </xdr:nvSpPr>
      <xdr:spPr bwMode="auto">
        <a:xfrm>
          <a:off x="6236368" y="174217263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060" name="Text Box 3">
          <a:extLst>
            <a:ext uri="{FF2B5EF4-FFF2-40B4-BE49-F238E27FC236}">
              <a16:creationId xmlns:a16="http://schemas.microsoft.com/office/drawing/2014/main" id="{AE6041D8-6E36-404E-93D4-D9FBEFA675DD}"/>
            </a:ext>
          </a:extLst>
        </xdr:cNvPr>
        <xdr:cNvSpPr txBox="1">
          <a:spLocks noChangeArrowheads="1"/>
        </xdr:cNvSpPr>
      </xdr:nvSpPr>
      <xdr:spPr bwMode="auto">
        <a:xfrm>
          <a:off x="6236368" y="174217263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061" name="Text Box 3">
          <a:extLst>
            <a:ext uri="{FF2B5EF4-FFF2-40B4-BE49-F238E27FC236}">
              <a16:creationId xmlns:a16="http://schemas.microsoft.com/office/drawing/2014/main" id="{BE7DFB7A-760C-4174-96E2-E8531533214C}"/>
            </a:ext>
          </a:extLst>
        </xdr:cNvPr>
        <xdr:cNvSpPr txBox="1">
          <a:spLocks noChangeArrowheads="1"/>
        </xdr:cNvSpPr>
      </xdr:nvSpPr>
      <xdr:spPr bwMode="auto">
        <a:xfrm>
          <a:off x="6236368" y="174217263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062" name="Text Box 3">
          <a:extLst>
            <a:ext uri="{FF2B5EF4-FFF2-40B4-BE49-F238E27FC236}">
              <a16:creationId xmlns:a16="http://schemas.microsoft.com/office/drawing/2014/main" id="{BDDBA159-0CA9-4059-88E7-919254625AD3}"/>
            </a:ext>
          </a:extLst>
        </xdr:cNvPr>
        <xdr:cNvSpPr txBox="1">
          <a:spLocks noChangeArrowheads="1"/>
        </xdr:cNvSpPr>
      </xdr:nvSpPr>
      <xdr:spPr bwMode="auto">
        <a:xfrm>
          <a:off x="6236368" y="174217263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063" name="Text Box 3">
          <a:extLst>
            <a:ext uri="{FF2B5EF4-FFF2-40B4-BE49-F238E27FC236}">
              <a16:creationId xmlns:a16="http://schemas.microsoft.com/office/drawing/2014/main" id="{7E4B8F93-3E03-497C-9D9C-B7D8E6CB3C0B}"/>
            </a:ext>
          </a:extLst>
        </xdr:cNvPr>
        <xdr:cNvSpPr txBox="1">
          <a:spLocks noChangeArrowheads="1"/>
        </xdr:cNvSpPr>
      </xdr:nvSpPr>
      <xdr:spPr bwMode="auto">
        <a:xfrm>
          <a:off x="6236368" y="174217263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064" name="Text Box 3">
          <a:extLst>
            <a:ext uri="{FF2B5EF4-FFF2-40B4-BE49-F238E27FC236}">
              <a16:creationId xmlns:a16="http://schemas.microsoft.com/office/drawing/2014/main" id="{19CA7C87-4AB4-4D86-A82A-993D5168CB7E}"/>
            </a:ext>
          </a:extLst>
        </xdr:cNvPr>
        <xdr:cNvSpPr txBox="1">
          <a:spLocks noChangeArrowheads="1"/>
        </xdr:cNvSpPr>
      </xdr:nvSpPr>
      <xdr:spPr bwMode="auto">
        <a:xfrm>
          <a:off x="6236368" y="174217263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065" name="Text Box 3">
          <a:extLst>
            <a:ext uri="{FF2B5EF4-FFF2-40B4-BE49-F238E27FC236}">
              <a16:creationId xmlns:a16="http://schemas.microsoft.com/office/drawing/2014/main" id="{6D4CFD06-6B8C-4284-BB79-053CB7226920}"/>
            </a:ext>
          </a:extLst>
        </xdr:cNvPr>
        <xdr:cNvSpPr txBox="1">
          <a:spLocks noChangeArrowheads="1"/>
        </xdr:cNvSpPr>
      </xdr:nvSpPr>
      <xdr:spPr bwMode="auto">
        <a:xfrm>
          <a:off x="6236368" y="174217263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066" name="Text Box 3">
          <a:extLst>
            <a:ext uri="{FF2B5EF4-FFF2-40B4-BE49-F238E27FC236}">
              <a16:creationId xmlns:a16="http://schemas.microsoft.com/office/drawing/2014/main" id="{174EFE30-FDBC-40F1-86DF-D7F03436A54E}"/>
            </a:ext>
          </a:extLst>
        </xdr:cNvPr>
        <xdr:cNvSpPr txBox="1">
          <a:spLocks noChangeArrowheads="1"/>
        </xdr:cNvSpPr>
      </xdr:nvSpPr>
      <xdr:spPr bwMode="auto">
        <a:xfrm>
          <a:off x="6236368" y="174217263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067" name="Text Box 3">
          <a:extLst>
            <a:ext uri="{FF2B5EF4-FFF2-40B4-BE49-F238E27FC236}">
              <a16:creationId xmlns:a16="http://schemas.microsoft.com/office/drawing/2014/main" id="{A2C1FBA2-5F65-4FC9-950E-34222AF610DC}"/>
            </a:ext>
          </a:extLst>
        </xdr:cNvPr>
        <xdr:cNvSpPr txBox="1">
          <a:spLocks noChangeArrowheads="1"/>
        </xdr:cNvSpPr>
      </xdr:nvSpPr>
      <xdr:spPr bwMode="auto">
        <a:xfrm>
          <a:off x="6236368" y="174217263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068" name="Text Box 3">
          <a:extLst>
            <a:ext uri="{FF2B5EF4-FFF2-40B4-BE49-F238E27FC236}">
              <a16:creationId xmlns:a16="http://schemas.microsoft.com/office/drawing/2014/main" id="{D7798E75-B005-4CC4-AC25-30DD738B9365}"/>
            </a:ext>
          </a:extLst>
        </xdr:cNvPr>
        <xdr:cNvSpPr txBox="1">
          <a:spLocks noChangeArrowheads="1"/>
        </xdr:cNvSpPr>
      </xdr:nvSpPr>
      <xdr:spPr bwMode="auto">
        <a:xfrm>
          <a:off x="6236368" y="174217263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069" name="Text Box 3">
          <a:extLst>
            <a:ext uri="{FF2B5EF4-FFF2-40B4-BE49-F238E27FC236}">
              <a16:creationId xmlns:a16="http://schemas.microsoft.com/office/drawing/2014/main" id="{E6FB3A32-4C0B-4D65-B55C-5848C2BDB81C}"/>
            </a:ext>
          </a:extLst>
        </xdr:cNvPr>
        <xdr:cNvSpPr txBox="1">
          <a:spLocks noChangeArrowheads="1"/>
        </xdr:cNvSpPr>
      </xdr:nvSpPr>
      <xdr:spPr bwMode="auto">
        <a:xfrm>
          <a:off x="6236368" y="174217263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070" name="Text Box 3">
          <a:extLst>
            <a:ext uri="{FF2B5EF4-FFF2-40B4-BE49-F238E27FC236}">
              <a16:creationId xmlns:a16="http://schemas.microsoft.com/office/drawing/2014/main" id="{FAEC16F2-B1A1-466E-9307-CE759F51D87B}"/>
            </a:ext>
          </a:extLst>
        </xdr:cNvPr>
        <xdr:cNvSpPr txBox="1">
          <a:spLocks noChangeArrowheads="1"/>
        </xdr:cNvSpPr>
      </xdr:nvSpPr>
      <xdr:spPr bwMode="auto">
        <a:xfrm>
          <a:off x="6236368" y="174217263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071" name="Text Box 3">
          <a:extLst>
            <a:ext uri="{FF2B5EF4-FFF2-40B4-BE49-F238E27FC236}">
              <a16:creationId xmlns:a16="http://schemas.microsoft.com/office/drawing/2014/main" id="{AD90C89E-5F90-458A-82CE-11632B2F5A49}"/>
            </a:ext>
          </a:extLst>
        </xdr:cNvPr>
        <xdr:cNvSpPr txBox="1">
          <a:spLocks noChangeArrowheads="1"/>
        </xdr:cNvSpPr>
      </xdr:nvSpPr>
      <xdr:spPr bwMode="auto">
        <a:xfrm>
          <a:off x="6236368" y="174217263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072" name="Text Box 3">
          <a:extLst>
            <a:ext uri="{FF2B5EF4-FFF2-40B4-BE49-F238E27FC236}">
              <a16:creationId xmlns:a16="http://schemas.microsoft.com/office/drawing/2014/main" id="{155D9E45-4CE4-4BED-B014-1E56B2DC260C}"/>
            </a:ext>
          </a:extLst>
        </xdr:cNvPr>
        <xdr:cNvSpPr txBox="1">
          <a:spLocks noChangeArrowheads="1"/>
        </xdr:cNvSpPr>
      </xdr:nvSpPr>
      <xdr:spPr bwMode="auto">
        <a:xfrm>
          <a:off x="6236368" y="174217263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073" name="Text Box 3">
          <a:extLst>
            <a:ext uri="{FF2B5EF4-FFF2-40B4-BE49-F238E27FC236}">
              <a16:creationId xmlns:a16="http://schemas.microsoft.com/office/drawing/2014/main" id="{AFA96A1A-5483-4F71-BE78-F072F63ED6FA}"/>
            </a:ext>
          </a:extLst>
        </xdr:cNvPr>
        <xdr:cNvSpPr txBox="1">
          <a:spLocks noChangeArrowheads="1"/>
        </xdr:cNvSpPr>
      </xdr:nvSpPr>
      <xdr:spPr bwMode="auto">
        <a:xfrm>
          <a:off x="6236368" y="174217263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074" name="Text Box 3">
          <a:extLst>
            <a:ext uri="{FF2B5EF4-FFF2-40B4-BE49-F238E27FC236}">
              <a16:creationId xmlns:a16="http://schemas.microsoft.com/office/drawing/2014/main" id="{DB2BCB45-94FA-4DA2-A634-A20ED0018E86}"/>
            </a:ext>
          </a:extLst>
        </xdr:cNvPr>
        <xdr:cNvSpPr txBox="1">
          <a:spLocks noChangeArrowheads="1"/>
        </xdr:cNvSpPr>
      </xdr:nvSpPr>
      <xdr:spPr bwMode="auto">
        <a:xfrm>
          <a:off x="6236368" y="174217263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075" name="Text Box 3">
          <a:extLst>
            <a:ext uri="{FF2B5EF4-FFF2-40B4-BE49-F238E27FC236}">
              <a16:creationId xmlns:a16="http://schemas.microsoft.com/office/drawing/2014/main" id="{60140443-606A-42D1-BB41-A8904D305DC2}"/>
            </a:ext>
          </a:extLst>
        </xdr:cNvPr>
        <xdr:cNvSpPr txBox="1">
          <a:spLocks noChangeArrowheads="1"/>
        </xdr:cNvSpPr>
      </xdr:nvSpPr>
      <xdr:spPr bwMode="auto">
        <a:xfrm>
          <a:off x="6236368" y="174217263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076" name="Text Box 3">
          <a:extLst>
            <a:ext uri="{FF2B5EF4-FFF2-40B4-BE49-F238E27FC236}">
              <a16:creationId xmlns:a16="http://schemas.microsoft.com/office/drawing/2014/main" id="{0B03FB97-B176-4349-9FAB-D9F080D8A00E}"/>
            </a:ext>
          </a:extLst>
        </xdr:cNvPr>
        <xdr:cNvSpPr txBox="1">
          <a:spLocks noChangeArrowheads="1"/>
        </xdr:cNvSpPr>
      </xdr:nvSpPr>
      <xdr:spPr bwMode="auto">
        <a:xfrm>
          <a:off x="6236368" y="174217263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077" name="Text Box 3">
          <a:extLst>
            <a:ext uri="{FF2B5EF4-FFF2-40B4-BE49-F238E27FC236}">
              <a16:creationId xmlns:a16="http://schemas.microsoft.com/office/drawing/2014/main" id="{C0E90EA0-323B-41DD-A52C-2A1676DA1127}"/>
            </a:ext>
          </a:extLst>
        </xdr:cNvPr>
        <xdr:cNvSpPr txBox="1">
          <a:spLocks noChangeArrowheads="1"/>
        </xdr:cNvSpPr>
      </xdr:nvSpPr>
      <xdr:spPr bwMode="auto">
        <a:xfrm>
          <a:off x="6236368" y="174217263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078" name="Text Box 3">
          <a:extLst>
            <a:ext uri="{FF2B5EF4-FFF2-40B4-BE49-F238E27FC236}">
              <a16:creationId xmlns:a16="http://schemas.microsoft.com/office/drawing/2014/main" id="{670E5976-E418-4304-A234-97C5D3AB4E13}"/>
            </a:ext>
          </a:extLst>
        </xdr:cNvPr>
        <xdr:cNvSpPr txBox="1">
          <a:spLocks noChangeArrowheads="1"/>
        </xdr:cNvSpPr>
      </xdr:nvSpPr>
      <xdr:spPr bwMode="auto">
        <a:xfrm>
          <a:off x="6236368" y="174217263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079" name="Text Box 3">
          <a:extLst>
            <a:ext uri="{FF2B5EF4-FFF2-40B4-BE49-F238E27FC236}">
              <a16:creationId xmlns:a16="http://schemas.microsoft.com/office/drawing/2014/main" id="{80136DC2-7DFC-4589-B889-F455ED3C7A9F}"/>
            </a:ext>
          </a:extLst>
        </xdr:cNvPr>
        <xdr:cNvSpPr txBox="1">
          <a:spLocks noChangeArrowheads="1"/>
        </xdr:cNvSpPr>
      </xdr:nvSpPr>
      <xdr:spPr bwMode="auto">
        <a:xfrm>
          <a:off x="6236368" y="174217263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080" name="Text Box 3">
          <a:extLst>
            <a:ext uri="{FF2B5EF4-FFF2-40B4-BE49-F238E27FC236}">
              <a16:creationId xmlns:a16="http://schemas.microsoft.com/office/drawing/2014/main" id="{AE405053-6128-4BDF-84DB-32DB39E4337B}"/>
            </a:ext>
          </a:extLst>
        </xdr:cNvPr>
        <xdr:cNvSpPr txBox="1">
          <a:spLocks noChangeArrowheads="1"/>
        </xdr:cNvSpPr>
      </xdr:nvSpPr>
      <xdr:spPr bwMode="auto">
        <a:xfrm>
          <a:off x="6236368" y="174217263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081" name="Text Box 3">
          <a:extLst>
            <a:ext uri="{FF2B5EF4-FFF2-40B4-BE49-F238E27FC236}">
              <a16:creationId xmlns:a16="http://schemas.microsoft.com/office/drawing/2014/main" id="{95E9DB41-FEDA-4080-BEF4-57C7D4908EF4}"/>
            </a:ext>
          </a:extLst>
        </xdr:cNvPr>
        <xdr:cNvSpPr txBox="1">
          <a:spLocks noChangeArrowheads="1"/>
        </xdr:cNvSpPr>
      </xdr:nvSpPr>
      <xdr:spPr bwMode="auto">
        <a:xfrm>
          <a:off x="6236368" y="174217263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082" name="Text Box 3">
          <a:extLst>
            <a:ext uri="{FF2B5EF4-FFF2-40B4-BE49-F238E27FC236}">
              <a16:creationId xmlns:a16="http://schemas.microsoft.com/office/drawing/2014/main" id="{0B9EC8C4-609D-414C-A14C-F43974AE9B53}"/>
            </a:ext>
          </a:extLst>
        </xdr:cNvPr>
        <xdr:cNvSpPr txBox="1">
          <a:spLocks noChangeArrowheads="1"/>
        </xdr:cNvSpPr>
      </xdr:nvSpPr>
      <xdr:spPr bwMode="auto">
        <a:xfrm>
          <a:off x="6236368" y="174217263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083" name="Text Box 3">
          <a:extLst>
            <a:ext uri="{FF2B5EF4-FFF2-40B4-BE49-F238E27FC236}">
              <a16:creationId xmlns:a16="http://schemas.microsoft.com/office/drawing/2014/main" id="{4A73737C-C7D1-4432-AFC6-B399C932FD1D}"/>
            </a:ext>
          </a:extLst>
        </xdr:cNvPr>
        <xdr:cNvSpPr txBox="1">
          <a:spLocks noChangeArrowheads="1"/>
        </xdr:cNvSpPr>
      </xdr:nvSpPr>
      <xdr:spPr bwMode="auto">
        <a:xfrm>
          <a:off x="6236368" y="174217263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084" name="Text Box 3">
          <a:extLst>
            <a:ext uri="{FF2B5EF4-FFF2-40B4-BE49-F238E27FC236}">
              <a16:creationId xmlns:a16="http://schemas.microsoft.com/office/drawing/2014/main" id="{0911218A-266A-45FF-9C92-A1404D106115}"/>
            </a:ext>
          </a:extLst>
        </xdr:cNvPr>
        <xdr:cNvSpPr txBox="1">
          <a:spLocks noChangeArrowheads="1"/>
        </xdr:cNvSpPr>
      </xdr:nvSpPr>
      <xdr:spPr bwMode="auto">
        <a:xfrm>
          <a:off x="6236368" y="174217263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085" name="Text Box 3">
          <a:extLst>
            <a:ext uri="{FF2B5EF4-FFF2-40B4-BE49-F238E27FC236}">
              <a16:creationId xmlns:a16="http://schemas.microsoft.com/office/drawing/2014/main" id="{54AAAD2A-FAAD-4EE5-B829-723488495369}"/>
            </a:ext>
          </a:extLst>
        </xdr:cNvPr>
        <xdr:cNvSpPr txBox="1">
          <a:spLocks noChangeArrowheads="1"/>
        </xdr:cNvSpPr>
      </xdr:nvSpPr>
      <xdr:spPr bwMode="auto">
        <a:xfrm>
          <a:off x="6236368" y="174217263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086" name="Text Box 3">
          <a:extLst>
            <a:ext uri="{FF2B5EF4-FFF2-40B4-BE49-F238E27FC236}">
              <a16:creationId xmlns:a16="http://schemas.microsoft.com/office/drawing/2014/main" id="{8BDEE9CB-1C6E-4C64-AF82-34837B6103AA}"/>
            </a:ext>
          </a:extLst>
        </xdr:cNvPr>
        <xdr:cNvSpPr txBox="1">
          <a:spLocks noChangeArrowheads="1"/>
        </xdr:cNvSpPr>
      </xdr:nvSpPr>
      <xdr:spPr bwMode="auto">
        <a:xfrm>
          <a:off x="6236368" y="174217263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087" name="Text Box 3">
          <a:extLst>
            <a:ext uri="{FF2B5EF4-FFF2-40B4-BE49-F238E27FC236}">
              <a16:creationId xmlns:a16="http://schemas.microsoft.com/office/drawing/2014/main" id="{639174E1-219F-4FC2-933D-C51DD79B442C}"/>
            </a:ext>
          </a:extLst>
        </xdr:cNvPr>
        <xdr:cNvSpPr txBox="1">
          <a:spLocks noChangeArrowheads="1"/>
        </xdr:cNvSpPr>
      </xdr:nvSpPr>
      <xdr:spPr bwMode="auto">
        <a:xfrm>
          <a:off x="6236368" y="174217263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088" name="Text Box 3">
          <a:extLst>
            <a:ext uri="{FF2B5EF4-FFF2-40B4-BE49-F238E27FC236}">
              <a16:creationId xmlns:a16="http://schemas.microsoft.com/office/drawing/2014/main" id="{1EABC8F9-7B4F-4B25-8753-E3671396CCEB}"/>
            </a:ext>
          </a:extLst>
        </xdr:cNvPr>
        <xdr:cNvSpPr txBox="1">
          <a:spLocks noChangeArrowheads="1"/>
        </xdr:cNvSpPr>
      </xdr:nvSpPr>
      <xdr:spPr bwMode="auto">
        <a:xfrm>
          <a:off x="6236368" y="174217263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089" name="Text Box 3">
          <a:extLst>
            <a:ext uri="{FF2B5EF4-FFF2-40B4-BE49-F238E27FC236}">
              <a16:creationId xmlns:a16="http://schemas.microsoft.com/office/drawing/2014/main" id="{1A0AD04C-0C15-4637-9EFD-71D4ED1DC0EE}"/>
            </a:ext>
          </a:extLst>
        </xdr:cNvPr>
        <xdr:cNvSpPr txBox="1">
          <a:spLocks noChangeArrowheads="1"/>
        </xdr:cNvSpPr>
      </xdr:nvSpPr>
      <xdr:spPr bwMode="auto">
        <a:xfrm>
          <a:off x="6236368" y="174217263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090" name="Text Box 3">
          <a:extLst>
            <a:ext uri="{FF2B5EF4-FFF2-40B4-BE49-F238E27FC236}">
              <a16:creationId xmlns:a16="http://schemas.microsoft.com/office/drawing/2014/main" id="{6A3A4DA0-11EB-49EE-B141-B8A2CE7CB74C}"/>
            </a:ext>
          </a:extLst>
        </xdr:cNvPr>
        <xdr:cNvSpPr txBox="1">
          <a:spLocks noChangeArrowheads="1"/>
        </xdr:cNvSpPr>
      </xdr:nvSpPr>
      <xdr:spPr bwMode="auto">
        <a:xfrm>
          <a:off x="6236368" y="174217263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091" name="Text Box 3">
          <a:extLst>
            <a:ext uri="{FF2B5EF4-FFF2-40B4-BE49-F238E27FC236}">
              <a16:creationId xmlns:a16="http://schemas.microsoft.com/office/drawing/2014/main" id="{235E4D7E-8898-4A7C-A512-65B3A03FD28E}"/>
            </a:ext>
          </a:extLst>
        </xdr:cNvPr>
        <xdr:cNvSpPr txBox="1">
          <a:spLocks noChangeArrowheads="1"/>
        </xdr:cNvSpPr>
      </xdr:nvSpPr>
      <xdr:spPr bwMode="auto">
        <a:xfrm>
          <a:off x="6236368" y="174217263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092" name="Text Box 3">
          <a:extLst>
            <a:ext uri="{FF2B5EF4-FFF2-40B4-BE49-F238E27FC236}">
              <a16:creationId xmlns:a16="http://schemas.microsoft.com/office/drawing/2014/main" id="{0CDD2059-47FF-4029-B712-C2E41A16E44D}"/>
            </a:ext>
          </a:extLst>
        </xdr:cNvPr>
        <xdr:cNvSpPr txBox="1">
          <a:spLocks noChangeArrowheads="1"/>
        </xdr:cNvSpPr>
      </xdr:nvSpPr>
      <xdr:spPr bwMode="auto">
        <a:xfrm>
          <a:off x="6236368" y="174217263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093" name="Text Box 3">
          <a:extLst>
            <a:ext uri="{FF2B5EF4-FFF2-40B4-BE49-F238E27FC236}">
              <a16:creationId xmlns:a16="http://schemas.microsoft.com/office/drawing/2014/main" id="{C09E24C9-E484-44DB-9DF6-7B3C2C1A32C9}"/>
            </a:ext>
          </a:extLst>
        </xdr:cNvPr>
        <xdr:cNvSpPr txBox="1">
          <a:spLocks noChangeArrowheads="1"/>
        </xdr:cNvSpPr>
      </xdr:nvSpPr>
      <xdr:spPr bwMode="auto">
        <a:xfrm>
          <a:off x="6236368" y="174217263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094" name="Text Box 3">
          <a:extLst>
            <a:ext uri="{FF2B5EF4-FFF2-40B4-BE49-F238E27FC236}">
              <a16:creationId xmlns:a16="http://schemas.microsoft.com/office/drawing/2014/main" id="{2C2824A0-C452-4F44-BB3F-94A8852B502E}"/>
            </a:ext>
          </a:extLst>
        </xdr:cNvPr>
        <xdr:cNvSpPr txBox="1">
          <a:spLocks noChangeArrowheads="1"/>
        </xdr:cNvSpPr>
      </xdr:nvSpPr>
      <xdr:spPr bwMode="auto">
        <a:xfrm>
          <a:off x="6236368" y="17448797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095" name="Text Box 3">
          <a:extLst>
            <a:ext uri="{FF2B5EF4-FFF2-40B4-BE49-F238E27FC236}">
              <a16:creationId xmlns:a16="http://schemas.microsoft.com/office/drawing/2014/main" id="{CD4FFD20-07A7-4D4D-8452-F82CD5052E79}"/>
            </a:ext>
          </a:extLst>
        </xdr:cNvPr>
        <xdr:cNvSpPr txBox="1">
          <a:spLocks noChangeArrowheads="1"/>
        </xdr:cNvSpPr>
      </xdr:nvSpPr>
      <xdr:spPr bwMode="auto">
        <a:xfrm>
          <a:off x="6236368" y="17448797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096" name="Text Box 3">
          <a:extLst>
            <a:ext uri="{FF2B5EF4-FFF2-40B4-BE49-F238E27FC236}">
              <a16:creationId xmlns:a16="http://schemas.microsoft.com/office/drawing/2014/main" id="{5EC89F00-F769-40EB-B36A-F67E2C20B8D0}"/>
            </a:ext>
          </a:extLst>
        </xdr:cNvPr>
        <xdr:cNvSpPr txBox="1">
          <a:spLocks noChangeArrowheads="1"/>
        </xdr:cNvSpPr>
      </xdr:nvSpPr>
      <xdr:spPr bwMode="auto">
        <a:xfrm>
          <a:off x="6236368" y="17448797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097" name="Text Box 3">
          <a:extLst>
            <a:ext uri="{FF2B5EF4-FFF2-40B4-BE49-F238E27FC236}">
              <a16:creationId xmlns:a16="http://schemas.microsoft.com/office/drawing/2014/main" id="{006D21FA-A126-4233-8413-6A19E7C80459}"/>
            </a:ext>
          </a:extLst>
        </xdr:cNvPr>
        <xdr:cNvSpPr txBox="1">
          <a:spLocks noChangeArrowheads="1"/>
        </xdr:cNvSpPr>
      </xdr:nvSpPr>
      <xdr:spPr bwMode="auto">
        <a:xfrm>
          <a:off x="6236368" y="17448797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098" name="Text Box 3">
          <a:extLst>
            <a:ext uri="{FF2B5EF4-FFF2-40B4-BE49-F238E27FC236}">
              <a16:creationId xmlns:a16="http://schemas.microsoft.com/office/drawing/2014/main" id="{9E088074-ECEF-4C8E-8118-861E0A5A47B8}"/>
            </a:ext>
          </a:extLst>
        </xdr:cNvPr>
        <xdr:cNvSpPr txBox="1">
          <a:spLocks noChangeArrowheads="1"/>
        </xdr:cNvSpPr>
      </xdr:nvSpPr>
      <xdr:spPr bwMode="auto">
        <a:xfrm>
          <a:off x="6236368" y="17448797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099" name="Text Box 3">
          <a:extLst>
            <a:ext uri="{FF2B5EF4-FFF2-40B4-BE49-F238E27FC236}">
              <a16:creationId xmlns:a16="http://schemas.microsoft.com/office/drawing/2014/main" id="{8529BAE3-41C2-41CD-80BF-FF7E02554011}"/>
            </a:ext>
          </a:extLst>
        </xdr:cNvPr>
        <xdr:cNvSpPr txBox="1">
          <a:spLocks noChangeArrowheads="1"/>
        </xdr:cNvSpPr>
      </xdr:nvSpPr>
      <xdr:spPr bwMode="auto">
        <a:xfrm>
          <a:off x="6236368" y="17448797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100" name="Text Box 3">
          <a:extLst>
            <a:ext uri="{FF2B5EF4-FFF2-40B4-BE49-F238E27FC236}">
              <a16:creationId xmlns:a16="http://schemas.microsoft.com/office/drawing/2014/main" id="{FFE1F7D4-B41C-4A85-A353-237AC51C2AC4}"/>
            </a:ext>
          </a:extLst>
        </xdr:cNvPr>
        <xdr:cNvSpPr txBox="1">
          <a:spLocks noChangeArrowheads="1"/>
        </xdr:cNvSpPr>
      </xdr:nvSpPr>
      <xdr:spPr bwMode="auto">
        <a:xfrm>
          <a:off x="6236368" y="17448797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101" name="Text Box 3">
          <a:extLst>
            <a:ext uri="{FF2B5EF4-FFF2-40B4-BE49-F238E27FC236}">
              <a16:creationId xmlns:a16="http://schemas.microsoft.com/office/drawing/2014/main" id="{544BE87E-901B-4B81-86E8-8D15B9F52470}"/>
            </a:ext>
          </a:extLst>
        </xdr:cNvPr>
        <xdr:cNvSpPr txBox="1">
          <a:spLocks noChangeArrowheads="1"/>
        </xdr:cNvSpPr>
      </xdr:nvSpPr>
      <xdr:spPr bwMode="auto">
        <a:xfrm>
          <a:off x="6236368" y="17448797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102" name="Text Box 3">
          <a:extLst>
            <a:ext uri="{FF2B5EF4-FFF2-40B4-BE49-F238E27FC236}">
              <a16:creationId xmlns:a16="http://schemas.microsoft.com/office/drawing/2014/main" id="{E4DF64FE-2EAD-4C39-AC86-5E4D0032F727}"/>
            </a:ext>
          </a:extLst>
        </xdr:cNvPr>
        <xdr:cNvSpPr txBox="1">
          <a:spLocks noChangeArrowheads="1"/>
        </xdr:cNvSpPr>
      </xdr:nvSpPr>
      <xdr:spPr bwMode="auto">
        <a:xfrm>
          <a:off x="6236368" y="17448797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103" name="Text Box 3">
          <a:extLst>
            <a:ext uri="{FF2B5EF4-FFF2-40B4-BE49-F238E27FC236}">
              <a16:creationId xmlns:a16="http://schemas.microsoft.com/office/drawing/2014/main" id="{5E45A403-08FB-4C69-9AD3-1C35EB642B9D}"/>
            </a:ext>
          </a:extLst>
        </xdr:cNvPr>
        <xdr:cNvSpPr txBox="1">
          <a:spLocks noChangeArrowheads="1"/>
        </xdr:cNvSpPr>
      </xdr:nvSpPr>
      <xdr:spPr bwMode="auto">
        <a:xfrm>
          <a:off x="6236368" y="17448797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104" name="Text Box 3">
          <a:extLst>
            <a:ext uri="{FF2B5EF4-FFF2-40B4-BE49-F238E27FC236}">
              <a16:creationId xmlns:a16="http://schemas.microsoft.com/office/drawing/2014/main" id="{0D62CBD8-B079-422F-9867-EF0F6BA81DBE}"/>
            </a:ext>
          </a:extLst>
        </xdr:cNvPr>
        <xdr:cNvSpPr txBox="1">
          <a:spLocks noChangeArrowheads="1"/>
        </xdr:cNvSpPr>
      </xdr:nvSpPr>
      <xdr:spPr bwMode="auto">
        <a:xfrm>
          <a:off x="6236368" y="17448797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105" name="Text Box 3">
          <a:extLst>
            <a:ext uri="{FF2B5EF4-FFF2-40B4-BE49-F238E27FC236}">
              <a16:creationId xmlns:a16="http://schemas.microsoft.com/office/drawing/2014/main" id="{565368F1-9FC7-4B90-AFE2-8313A1680923}"/>
            </a:ext>
          </a:extLst>
        </xdr:cNvPr>
        <xdr:cNvSpPr txBox="1">
          <a:spLocks noChangeArrowheads="1"/>
        </xdr:cNvSpPr>
      </xdr:nvSpPr>
      <xdr:spPr bwMode="auto">
        <a:xfrm>
          <a:off x="6236368" y="17448797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106" name="Text Box 3">
          <a:extLst>
            <a:ext uri="{FF2B5EF4-FFF2-40B4-BE49-F238E27FC236}">
              <a16:creationId xmlns:a16="http://schemas.microsoft.com/office/drawing/2014/main" id="{B5DEA61F-383D-4305-8763-E9638464E753}"/>
            </a:ext>
          </a:extLst>
        </xdr:cNvPr>
        <xdr:cNvSpPr txBox="1">
          <a:spLocks noChangeArrowheads="1"/>
        </xdr:cNvSpPr>
      </xdr:nvSpPr>
      <xdr:spPr bwMode="auto">
        <a:xfrm>
          <a:off x="6236368" y="17448797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107" name="Text Box 3">
          <a:extLst>
            <a:ext uri="{FF2B5EF4-FFF2-40B4-BE49-F238E27FC236}">
              <a16:creationId xmlns:a16="http://schemas.microsoft.com/office/drawing/2014/main" id="{5F34EE86-C821-42CA-945B-DB0FCF342AE2}"/>
            </a:ext>
          </a:extLst>
        </xdr:cNvPr>
        <xdr:cNvSpPr txBox="1">
          <a:spLocks noChangeArrowheads="1"/>
        </xdr:cNvSpPr>
      </xdr:nvSpPr>
      <xdr:spPr bwMode="auto">
        <a:xfrm>
          <a:off x="6236368" y="17448797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108" name="Text Box 3">
          <a:extLst>
            <a:ext uri="{FF2B5EF4-FFF2-40B4-BE49-F238E27FC236}">
              <a16:creationId xmlns:a16="http://schemas.microsoft.com/office/drawing/2014/main" id="{E8745ADB-A3B5-4872-8A7A-A3E55B695C8F}"/>
            </a:ext>
          </a:extLst>
        </xdr:cNvPr>
        <xdr:cNvSpPr txBox="1">
          <a:spLocks noChangeArrowheads="1"/>
        </xdr:cNvSpPr>
      </xdr:nvSpPr>
      <xdr:spPr bwMode="auto">
        <a:xfrm>
          <a:off x="6236368" y="17448797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109" name="Text Box 3">
          <a:extLst>
            <a:ext uri="{FF2B5EF4-FFF2-40B4-BE49-F238E27FC236}">
              <a16:creationId xmlns:a16="http://schemas.microsoft.com/office/drawing/2014/main" id="{FDD891DF-6159-48A3-8CB8-5DBC57C804BF}"/>
            </a:ext>
          </a:extLst>
        </xdr:cNvPr>
        <xdr:cNvSpPr txBox="1">
          <a:spLocks noChangeArrowheads="1"/>
        </xdr:cNvSpPr>
      </xdr:nvSpPr>
      <xdr:spPr bwMode="auto">
        <a:xfrm>
          <a:off x="6236368" y="17448797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110" name="Text Box 3">
          <a:extLst>
            <a:ext uri="{FF2B5EF4-FFF2-40B4-BE49-F238E27FC236}">
              <a16:creationId xmlns:a16="http://schemas.microsoft.com/office/drawing/2014/main" id="{DA5BBE34-7948-49E4-B242-8700790CFD3C}"/>
            </a:ext>
          </a:extLst>
        </xdr:cNvPr>
        <xdr:cNvSpPr txBox="1">
          <a:spLocks noChangeArrowheads="1"/>
        </xdr:cNvSpPr>
      </xdr:nvSpPr>
      <xdr:spPr bwMode="auto">
        <a:xfrm>
          <a:off x="6236368" y="17448797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111" name="Text Box 3">
          <a:extLst>
            <a:ext uri="{FF2B5EF4-FFF2-40B4-BE49-F238E27FC236}">
              <a16:creationId xmlns:a16="http://schemas.microsoft.com/office/drawing/2014/main" id="{D410F2DC-3078-4DE9-8D03-A997F4897F26}"/>
            </a:ext>
          </a:extLst>
        </xdr:cNvPr>
        <xdr:cNvSpPr txBox="1">
          <a:spLocks noChangeArrowheads="1"/>
        </xdr:cNvSpPr>
      </xdr:nvSpPr>
      <xdr:spPr bwMode="auto">
        <a:xfrm>
          <a:off x="6236368" y="17448797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112" name="Text Box 3">
          <a:extLst>
            <a:ext uri="{FF2B5EF4-FFF2-40B4-BE49-F238E27FC236}">
              <a16:creationId xmlns:a16="http://schemas.microsoft.com/office/drawing/2014/main" id="{3597D556-6FAF-4CD7-9B67-70F0730E0FAC}"/>
            </a:ext>
          </a:extLst>
        </xdr:cNvPr>
        <xdr:cNvSpPr txBox="1">
          <a:spLocks noChangeArrowheads="1"/>
        </xdr:cNvSpPr>
      </xdr:nvSpPr>
      <xdr:spPr bwMode="auto">
        <a:xfrm>
          <a:off x="6236368" y="17448797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113" name="Text Box 3">
          <a:extLst>
            <a:ext uri="{FF2B5EF4-FFF2-40B4-BE49-F238E27FC236}">
              <a16:creationId xmlns:a16="http://schemas.microsoft.com/office/drawing/2014/main" id="{B805F070-6B5F-4E74-9ACD-BAA1779420B1}"/>
            </a:ext>
          </a:extLst>
        </xdr:cNvPr>
        <xdr:cNvSpPr txBox="1">
          <a:spLocks noChangeArrowheads="1"/>
        </xdr:cNvSpPr>
      </xdr:nvSpPr>
      <xdr:spPr bwMode="auto">
        <a:xfrm>
          <a:off x="6236368" y="17448797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114" name="Text Box 3">
          <a:extLst>
            <a:ext uri="{FF2B5EF4-FFF2-40B4-BE49-F238E27FC236}">
              <a16:creationId xmlns:a16="http://schemas.microsoft.com/office/drawing/2014/main" id="{7A4D7BF2-4053-4243-B230-93C1A34B787D}"/>
            </a:ext>
          </a:extLst>
        </xdr:cNvPr>
        <xdr:cNvSpPr txBox="1">
          <a:spLocks noChangeArrowheads="1"/>
        </xdr:cNvSpPr>
      </xdr:nvSpPr>
      <xdr:spPr bwMode="auto">
        <a:xfrm>
          <a:off x="6236368" y="17448797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115" name="Text Box 3">
          <a:extLst>
            <a:ext uri="{FF2B5EF4-FFF2-40B4-BE49-F238E27FC236}">
              <a16:creationId xmlns:a16="http://schemas.microsoft.com/office/drawing/2014/main" id="{C086FE75-01D1-4B87-B65F-B8BBF4B3F306}"/>
            </a:ext>
          </a:extLst>
        </xdr:cNvPr>
        <xdr:cNvSpPr txBox="1">
          <a:spLocks noChangeArrowheads="1"/>
        </xdr:cNvSpPr>
      </xdr:nvSpPr>
      <xdr:spPr bwMode="auto">
        <a:xfrm>
          <a:off x="6236368" y="17448797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116" name="Text Box 3">
          <a:extLst>
            <a:ext uri="{FF2B5EF4-FFF2-40B4-BE49-F238E27FC236}">
              <a16:creationId xmlns:a16="http://schemas.microsoft.com/office/drawing/2014/main" id="{D55E1C74-C408-45B5-8A4A-94D662972211}"/>
            </a:ext>
          </a:extLst>
        </xdr:cNvPr>
        <xdr:cNvSpPr txBox="1">
          <a:spLocks noChangeArrowheads="1"/>
        </xdr:cNvSpPr>
      </xdr:nvSpPr>
      <xdr:spPr bwMode="auto">
        <a:xfrm>
          <a:off x="6236368" y="17448797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117" name="Text Box 3">
          <a:extLst>
            <a:ext uri="{FF2B5EF4-FFF2-40B4-BE49-F238E27FC236}">
              <a16:creationId xmlns:a16="http://schemas.microsoft.com/office/drawing/2014/main" id="{9987E0A0-0A4B-4F2D-B8D4-767E278B0E5B}"/>
            </a:ext>
          </a:extLst>
        </xdr:cNvPr>
        <xdr:cNvSpPr txBox="1">
          <a:spLocks noChangeArrowheads="1"/>
        </xdr:cNvSpPr>
      </xdr:nvSpPr>
      <xdr:spPr bwMode="auto">
        <a:xfrm>
          <a:off x="6236368" y="17448797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118" name="Text Box 3">
          <a:extLst>
            <a:ext uri="{FF2B5EF4-FFF2-40B4-BE49-F238E27FC236}">
              <a16:creationId xmlns:a16="http://schemas.microsoft.com/office/drawing/2014/main" id="{50DEA603-A7AD-4D69-99BD-61EC51DE7B42}"/>
            </a:ext>
          </a:extLst>
        </xdr:cNvPr>
        <xdr:cNvSpPr txBox="1">
          <a:spLocks noChangeArrowheads="1"/>
        </xdr:cNvSpPr>
      </xdr:nvSpPr>
      <xdr:spPr bwMode="auto">
        <a:xfrm>
          <a:off x="6236368" y="17448797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119" name="Text Box 3">
          <a:extLst>
            <a:ext uri="{FF2B5EF4-FFF2-40B4-BE49-F238E27FC236}">
              <a16:creationId xmlns:a16="http://schemas.microsoft.com/office/drawing/2014/main" id="{90C43285-68BB-4A8D-A823-3573D845AAB8}"/>
            </a:ext>
          </a:extLst>
        </xdr:cNvPr>
        <xdr:cNvSpPr txBox="1">
          <a:spLocks noChangeArrowheads="1"/>
        </xdr:cNvSpPr>
      </xdr:nvSpPr>
      <xdr:spPr bwMode="auto">
        <a:xfrm>
          <a:off x="6236368" y="17448797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120" name="Text Box 3">
          <a:extLst>
            <a:ext uri="{FF2B5EF4-FFF2-40B4-BE49-F238E27FC236}">
              <a16:creationId xmlns:a16="http://schemas.microsoft.com/office/drawing/2014/main" id="{1F8EA287-1704-4B43-A29E-03F2AE0E9DE5}"/>
            </a:ext>
          </a:extLst>
        </xdr:cNvPr>
        <xdr:cNvSpPr txBox="1">
          <a:spLocks noChangeArrowheads="1"/>
        </xdr:cNvSpPr>
      </xdr:nvSpPr>
      <xdr:spPr bwMode="auto">
        <a:xfrm>
          <a:off x="6236368" y="17448797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121" name="Text Box 3">
          <a:extLst>
            <a:ext uri="{FF2B5EF4-FFF2-40B4-BE49-F238E27FC236}">
              <a16:creationId xmlns:a16="http://schemas.microsoft.com/office/drawing/2014/main" id="{FB8E6491-1724-4136-A545-6F6C4D261CD5}"/>
            </a:ext>
          </a:extLst>
        </xdr:cNvPr>
        <xdr:cNvSpPr txBox="1">
          <a:spLocks noChangeArrowheads="1"/>
        </xdr:cNvSpPr>
      </xdr:nvSpPr>
      <xdr:spPr bwMode="auto">
        <a:xfrm>
          <a:off x="6236368" y="17448797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122" name="Text Box 3">
          <a:extLst>
            <a:ext uri="{FF2B5EF4-FFF2-40B4-BE49-F238E27FC236}">
              <a16:creationId xmlns:a16="http://schemas.microsoft.com/office/drawing/2014/main" id="{D20CFD4A-3768-4692-AF17-CF52E77DC638}"/>
            </a:ext>
          </a:extLst>
        </xdr:cNvPr>
        <xdr:cNvSpPr txBox="1">
          <a:spLocks noChangeArrowheads="1"/>
        </xdr:cNvSpPr>
      </xdr:nvSpPr>
      <xdr:spPr bwMode="auto">
        <a:xfrm>
          <a:off x="6236368" y="17448797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123" name="Text Box 3">
          <a:extLst>
            <a:ext uri="{FF2B5EF4-FFF2-40B4-BE49-F238E27FC236}">
              <a16:creationId xmlns:a16="http://schemas.microsoft.com/office/drawing/2014/main" id="{491DECBC-35DC-49FC-9F7D-9D451228ED9A}"/>
            </a:ext>
          </a:extLst>
        </xdr:cNvPr>
        <xdr:cNvSpPr txBox="1">
          <a:spLocks noChangeArrowheads="1"/>
        </xdr:cNvSpPr>
      </xdr:nvSpPr>
      <xdr:spPr bwMode="auto">
        <a:xfrm>
          <a:off x="6236368" y="17448797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124" name="Text Box 3">
          <a:extLst>
            <a:ext uri="{FF2B5EF4-FFF2-40B4-BE49-F238E27FC236}">
              <a16:creationId xmlns:a16="http://schemas.microsoft.com/office/drawing/2014/main" id="{1E4FF866-888B-466D-A839-F67D399EF541}"/>
            </a:ext>
          </a:extLst>
        </xdr:cNvPr>
        <xdr:cNvSpPr txBox="1">
          <a:spLocks noChangeArrowheads="1"/>
        </xdr:cNvSpPr>
      </xdr:nvSpPr>
      <xdr:spPr bwMode="auto">
        <a:xfrm>
          <a:off x="6236368" y="17448797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125" name="Text Box 3">
          <a:extLst>
            <a:ext uri="{FF2B5EF4-FFF2-40B4-BE49-F238E27FC236}">
              <a16:creationId xmlns:a16="http://schemas.microsoft.com/office/drawing/2014/main" id="{35AE9DB1-C5EE-45C2-BA1C-328DCFD21BEB}"/>
            </a:ext>
          </a:extLst>
        </xdr:cNvPr>
        <xdr:cNvSpPr txBox="1">
          <a:spLocks noChangeArrowheads="1"/>
        </xdr:cNvSpPr>
      </xdr:nvSpPr>
      <xdr:spPr bwMode="auto">
        <a:xfrm>
          <a:off x="6236368" y="17448797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126" name="Text Box 3">
          <a:extLst>
            <a:ext uri="{FF2B5EF4-FFF2-40B4-BE49-F238E27FC236}">
              <a16:creationId xmlns:a16="http://schemas.microsoft.com/office/drawing/2014/main" id="{005F6C81-818E-4EFA-9642-BE76F2CF3273}"/>
            </a:ext>
          </a:extLst>
        </xdr:cNvPr>
        <xdr:cNvSpPr txBox="1">
          <a:spLocks noChangeArrowheads="1"/>
        </xdr:cNvSpPr>
      </xdr:nvSpPr>
      <xdr:spPr bwMode="auto">
        <a:xfrm>
          <a:off x="6236368" y="17448797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127" name="Text Box 3">
          <a:extLst>
            <a:ext uri="{FF2B5EF4-FFF2-40B4-BE49-F238E27FC236}">
              <a16:creationId xmlns:a16="http://schemas.microsoft.com/office/drawing/2014/main" id="{A0D80AEE-E104-4B08-A487-DCD109366C5D}"/>
            </a:ext>
          </a:extLst>
        </xdr:cNvPr>
        <xdr:cNvSpPr txBox="1">
          <a:spLocks noChangeArrowheads="1"/>
        </xdr:cNvSpPr>
      </xdr:nvSpPr>
      <xdr:spPr bwMode="auto">
        <a:xfrm>
          <a:off x="6236368" y="17448797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128" name="Text Box 3">
          <a:extLst>
            <a:ext uri="{FF2B5EF4-FFF2-40B4-BE49-F238E27FC236}">
              <a16:creationId xmlns:a16="http://schemas.microsoft.com/office/drawing/2014/main" id="{D860C5BF-038F-4FA3-AB57-789A4FCDDA52}"/>
            </a:ext>
          </a:extLst>
        </xdr:cNvPr>
        <xdr:cNvSpPr txBox="1">
          <a:spLocks noChangeArrowheads="1"/>
        </xdr:cNvSpPr>
      </xdr:nvSpPr>
      <xdr:spPr bwMode="auto">
        <a:xfrm>
          <a:off x="6236368" y="17448797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129" name="Text Box 3">
          <a:extLst>
            <a:ext uri="{FF2B5EF4-FFF2-40B4-BE49-F238E27FC236}">
              <a16:creationId xmlns:a16="http://schemas.microsoft.com/office/drawing/2014/main" id="{EE32987E-CFAF-4DB8-B38F-593800455DD9}"/>
            </a:ext>
          </a:extLst>
        </xdr:cNvPr>
        <xdr:cNvSpPr txBox="1">
          <a:spLocks noChangeArrowheads="1"/>
        </xdr:cNvSpPr>
      </xdr:nvSpPr>
      <xdr:spPr bwMode="auto">
        <a:xfrm>
          <a:off x="6236368" y="17448797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130" name="Text Box 3">
          <a:extLst>
            <a:ext uri="{FF2B5EF4-FFF2-40B4-BE49-F238E27FC236}">
              <a16:creationId xmlns:a16="http://schemas.microsoft.com/office/drawing/2014/main" id="{739F36BF-254C-47B8-BD89-95586AA7CF2E}"/>
            </a:ext>
          </a:extLst>
        </xdr:cNvPr>
        <xdr:cNvSpPr txBox="1">
          <a:spLocks noChangeArrowheads="1"/>
        </xdr:cNvSpPr>
      </xdr:nvSpPr>
      <xdr:spPr bwMode="auto">
        <a:xfrm>
          <a:off x="6236368" y="17448797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131" name="Text Box 3">
          <a:extLst>
            <a:ext uri="{FF2B5EF4-FFF2-40B4-BE49-F238E27FC236}">
              <a16:creationId xmlns:a16="http://schemas.microsoft.com/office/drawing/2014/main" id="{86155DF5-B493-4C1B-9BBA-764F9B862684}"/>
            </a:ext>
          </a:extLst>
        </xdr:cNvPr>
        <xdr:cNvSpPr txBox="1">
          <a:spLocks noChangeArrowheads="1"/>
        </xdr:cNvSpPr>
      </xdr:nvSpPr>
      <xdr:spPr bwMode="auto">
        <a:xfrm>
          <a:off x="6236368" y="17448797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132" name="Text Box 3">
          <a:extLst>
            <a:ext uri="{FF2B5EF4-FFF2-40B4-BE49-F238E27FC236}">
              <a16:creationId xmlns:a16="http://schemas.microsoft.com/office/drawing/2014/main" id="{736B353A-E707-4D88-9277-E4DF899E0F73}"/>
            </a:ext>
          </a:extLst>
        </xdr:cNvPr>
        <xdr:cNvSpPr txBox="1">
          <a:spLocks noChangeArrowheads="1"/>
        </xdr:cNvSpPr>
      </xdr:nvSpPr>
      <xdr:spPr bwMode="auto">
        <a:xfrm>
          <a:off x="6236368" y="17448797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133" name="Text Box 3">
          <a:extLst>
            <a:ext uri="{FF2B5EF4-FFF2-40B4-BE49-F238E27FC236}">
              <a16:creationId xmlns:a16="http://schemas.microsoft.com/office/drawing/2014/main" id="{DA81F076-E91C-49CB-ADDB-D5080FB78039}"/>
            </a:ext>
          </a:extLst>
        </xdr:cNvPr>
        <xdr:cNvSpPr txBox="1">
          <a:spLocks noChangeArrowheads="1"/>
        </xdr:cNvSpPr>
      </xdr:nvSpPr>
      <xdr:spPr bwMode="auto">
        <a:xfrm>
          <a:off x="6236368" y="17475868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134" name="Text Box 3">
          <a:extLst>
            <a:ext uri="{FF2B5EF4-FFF2-40B4-BE49-F238E27FC236}">
              <a16:creationId xmlns:a16="http://schemas.microsoft.com/office/drawing/2014/main" id="{D80A5C65-EB93-4D99-810B-B68E41A0B341}"/>
            </a:ext>
          </a:extLst>
        </xdr:cNvPr>
        <xdr:cNvSpPr txBox="1">
          <a:spLocks noChangeArrowheads="1"/>
        </xdr:cNvSpPr>
      </xdr:nvSpPr>
      <xdr:spPr bwMode="auto">
        <a:xfrm>
          <a:off x="6236368" y="17475868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135" name="Text Box 3">
          <a:extLst>
            <a:ext uri="{FF2B5EF4-FFF2-40B4-BE49-F238E27FC236}">
              <a16:creationId xmlns:a16="http://schemas.microsoft.com/office/drawing/2014/main" id="{9CE3ED21-C017-40BE-AD9C-148B26530B7F}"/>
            </a:ext>
          </a:extLst>
        </xdr:cNvPr>
        <xdr:cNvSpPr txBox="1">
          <a:spLocks noChangeArrowheads="1"/>
        </xdr:cNvSpPr>
      </xdr:nvSpPr>
      <xdr:spPr bwMode="auto">
        <a:xfrm>
          <a:off x="6236368" y="17475868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136" name="Text Box 3">
          <a:extLst>
            <a:ext uri="{FF2B5EF4-FFF2-40B4-BE49-F238E27FC236}">
              <a16:creationId xmlns:a16="http://schemas.microsoft.com/office/drawing/2014/main" id="{CB1A462E-0223-40AE-9292-BA7025A4C07E}"/>
            </a:ext>
          </a:extLst>
        </xdr:cNvPr>
        <xdr:cNvSpPr txBox="1">
          <a:spLocks noChangeArrowheads="1"/>
        </xdr:cNvSpPr>
      </xdr:nvSpPr>
      <xdr:spPr bwMode="auto">
        <a:xfrm>
          <a:off x="6236368" y="17475868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137" name="Text Box 3">
          <a:extLst>
            <a:ext uri="{FF2B5EF4-FFF2-40B4-BE49-F238E27FC236}">
              <a16:creationId xmlns:a16="http://schemas.microsoft.com/office/drawing/2014/main" id="{893A4B5C-AFF0-49F7-9A8E-46712C1CCA5A}"/>
            </a:ext>
          </a:extLst>
        </xdr:cNvPr>
        <xdr:cNvSpPr txBox="1">
          <a:spLocks noChangeArrowheads="1"/>
        </xdr:cNvSpPr>
      </xdr:nvSpPr>
      <xdr:spPr bwMode="auto">
        <a:xfrm>
          <a:off x="6236368" y="17475868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138" name="Text Box 3">
          <a:extLst>
            <a:ext uri="{FF2B5EF4-FFF2-40B4-BE49-F238E27FC236}">
              <a16:creationId xmlns:a16="http://schemas.microsoft.com/office/drawing/2014/main" id="{8D19D727-AB07-402D-A897-865923EB12C6}"/>
            </a:ext>
          </a:extLst>
        </xdr:cNvPr>
        <xdr:cNvSpPr txBox="1">
          <a:spLocks noChangeArrowheads="1"/>
        </xdr:cNvSpPr>
      </xdr:nvSpPr>
      <xdr:spPr bwMode="auto">
        <a:xfrm>
          <a:off x="6236368" y="17475868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139" name="Text Box 3">
          <a:extLst>
            <a:ext uri="{FF2B5EF4-FFF2-40B4-BE49-F238E27FC236}">
              <a16:creationId xmlns:a16="http://schemas.microsoft.com/office/drawing/2014/main" id="{EED89420-EC09-44CA-9E17-A068637B650E}"/>
            </a:ext>
          </a:extLst>
        </xdr:cNvPr>
        <xdr:cNvSpPr txBox="1">
          <a:spLocks noChangeArrowheads="1"/>
        </xdr:cNvSpPr>
      </xdr:nvSpPr>
      <xdr:spPr bwMode="auto">
        <a:xfrm>
          <a:off x="6236368" y="17475868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140" name="Text Box 3">
          <a:extLst>
            <a:ext uri="{FF2B5EF4-FFF2-40B4-BE49-F238E27FC236}">
              <a16:creationId xmlns:a16="http://schemas.microsoft.com/office/drawing/2014/main" id="{3EEC7A61-0DD3-4BBA-A6CB-3A8532FA7F99}"/>
            </a:ext>
          </a:extLst>
        </xdr:cNvPr>
        <xdr:cNvSpPr txBox="1">
          <a:spLocks noChangeArrowheads="1"/>
        </xdr:cNvSpPr>
      </xdr:nvSpPr>
      <xdr:spPr bwMode="auto">
        <a:xfrm>
          <a:off x="6236368" y="17475868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141" name="Text Box 3">
          <a:extLst>
            <a:ext uri="{FF2B5EF4-FFF2-40B4-BE49-F238E27FC236}">
              <a16:creationId xmlns:a16="http://schemas.microsoft.com/office/drawing/2014/main" id="{6C3F306E-04FA-474B-B785-629F7C93C1BD}"/>
            </a:ext>
          </a:extLst>
        </xdr:cNvPr>
        <xdr:cNvSpPr txBox="1">
          <a:spLocks noChangeArrowheads="1"/>
        </xdr:cNvSpPr>
      </xdr:nvSpPr>
      <xdr:spPr bwMode="auto">
        <a:xfrm>
          <a:off x="6236368" y="17475868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142" name="Text Box 3">
          <a:extLst>
            <a:ext uri="{FF2B5EF4-FFF2-40B4-BE49-F238E27FC236}">
              <a16:creationId xmlns:a16="http://schemas.microsoft.com/office/drawing/2014/main" id="{097F77EE-7EF0-447E-84B5-879B03DEBF1F}"/>
            </a:ext>
          </a:extLst>
        </xdr:cNvPr>
        <xdr:cNvSpPr txBox="1">
          <a:spLocks noChangeArrowheads="1"/>
        </xdr:cNvSpPr>
      </xdr:nvSpPr>
      <xdr:spPr bwMode="auto">
        <a:xfrm>
          <a:off x="6236368" y="17475868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143" name="Text Box 3">
          <a:extLst>
            <a:ext uri="{FF2B5EF4-FFF2-40B4-BE49-F238E27FC236}">
              <a16:creationId xmlns:a16="http://schemas.microsoft.com/office/drawing/2014/main" id="{BC0F5A22-27E8-4B5C-8502-34677331DC2E}"/>
            </a:ext>
          </a:extLst>
        </xdr:cNvPr>
        <xdr:cNvSpPr txBox="1">
          <a:spLocks noChangeArrowheads="1"/>
        </xdr:cNvSpPr>
      </xdr:nvSpPr>
      <xdr:spPr bwMode="auto">
        <a:xfrm>
          <a:off x="6236368" y="17475868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144" name="Text Box 3">
          <a:extLst>
            <a:ext uri="{FF2B5EF4-FFF2-40B4-BE49-F238E27FC236}">
              <a16:creationId xmlns:a16="http://schemas.microsoft.com/office/drawing/2014/main" id="{53C59F9F-A900-4087-8B1D-FFDAEB0B66F3}"/>
            </a:ext>
          </a:extLst>
        </xdr:cNvPr>
        <xdr:cNvSpPr txBox="1">
          <a:spLocks noChangeArrowheads="1"/>
        </xdr:cNvSpPr>
      </xdr:nvSpPr>
      <xdr:spPr bwMode="auto">
        <a:xfrm>
          <a:off x="6236368" y="17475868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145" name="Text Box 3">
          <a:extLst>
            <a:ext uri="{FF2B5EF4-FFF2-40B4-BE49-F238E27FC236}">
              <a16:creationId xmlns:a16="http://schemas.microsoft.com/office/drawing/2014/main" id="{C684E2D6-DA44-4D9A-9629-3E1ED7056949}"/>
            </a:ext>
          </a:extLst>
        </xdr:cNvPr>
        <xdr:cNvSpPr txBox="1">
          <a:spLocks noChangeArrowheads="1"/>
        </xdr:cNvSpPr>
      </xdr:nvSpPr>
      <xdr:spPr bwMode="auto">
        <a:xfrm>
          <a:off x="6236368" y="17475868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146" name="Text Box 3">
          <a:extLst>
            <a:ext uri="{FF2B5EF4-FFF2-40B4-BE49-F238E27FC236}">
              <a16:creationId xmlns:a16="http://schemas.microsoft.com/office/drawing/2014/main" id="{C720D289-64B6-4E98-88BF-73D819CDFBAB}"/>
            </a:ext>
          </a:extLst>
        </xdr:cNvPr>
        <xdr:cNvSpPr txBox="1">
          <a:spLocks noChangeArrowheads="1"/>
        </xdr:cNvSpPr>
      </xdr:nvSpPr>
      <xdr:spPr bwMode="auto">
        <a:xfrm>
          <a:off x="6236368" y="17475868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147" name="Text Box 3">
          <a:extLst>
            <a:ext uri="{FF2B5EF4-FFF2-40B4-BE49-F238E27FC236}">
              <a16:creationId xmlns:a16="http://schemas.microsoft.com/office/drawing/2014/main" id="{5A0CEAC1-DE47-4D95-86F3-44506F4C4116}"/>
            </a:ext>
          </a:extLst>
        </xdr:cNvPr>
        <xdr:cNvSpPr txBox="1">
          <a:spLocks noChangeArrowheads="1"/>
        </xdr:cNvSpPr>
      </xdr:nvSpPr>
      <xdr:spPr bwMode="auto">
        <a:xfrm>
          <a:off x="6236368" y="17475868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148" name="Text Box 3">
          <a:extLst>
            <a:ext uri="{FF2B5EF4-FFF2-40B4-BE49-F238E27FC236}">
              <a16:creationId xmlns:a16="http://schemas.microsoft.com/office/drawing/2014/main" id="{2FC85CFC-E80A-4F96-B59F-495A69B4A29B}"/>
            </a:ext>
          </a:extLst>
        </xdr:cNvPr>
        <xdr:cNvSpPr txBox="1">
          <a:spLocks noChangeArrowheads="1"/>
        </xdr:cNvSpPr>
      </xdr:nvSpPr>
      <xdr:spPr bwMode="auto">
        <a:xfrm>
          <a:off x="6236368" y="17475868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149" name="Text Box 3">
          <a:extLst>
            <a:ext uri="{FF2B5EF4-FFF2-40B4-BE49-F238E27FC236}">
              <a16:creationId xmlns:a16="http://schemas.microsoft.com/office/drawing/2014/main" id="{496A8965-9ABF-47D3-AF41-7BA0F4A6B3C4}"/>
            </a:ext>
          </a:extLst>
        </xdr:cNvPr>
        <xdr:cNvSpPr txBox="1">
          <a:spLocks noChangeArrowheads="1"/>
        </xdr:cNvSpPr>
      </xdr:nvSpPr>
      <xdr:spPr bwMode="auto">
        <a:xfrm>
          <a:off x="6236368" y="17475868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150" name="Text Box 3">
          <a:extLst>
            <a:ext uri="{FF2B5EF4-FFF2-40B4-BE49-F238E27FC236}">
              <a16:creationId xmlns:a16="http://schemas.microsoft.com/office/drawing/2014/main" id="{346E34B1-A325-4FE6-9A8B-5DB36B755484}"/>
            </a:ext>
          </a:extLst>
        </xdr:cNvPr>
        <xdr:cNvSpPr txBox="1">
          <a:spLocks noChangeArrowheads="1"/>
        </xdr:cNvSpPr>
      </xdr:nvSpPr>
      <xdr:spPr bwMode="auto">
        <a:xfrm>
          <a:off x="6236368" y="17475868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151" name="Text Box 3">
          <a:extLst>
            <a:ext uri="{FF2B5EF4-FFF2-40B4-BE49-F238E27FC236}">
              <a16:creationId xmlns:a16="http://schemas.microsoft.com/office/drawing/2014/main" id="{68E9E8D0-02E9-4825-A811-508504D41171}"/>
            </a:ext>
          </a:extLst>
        </xdr:cNvPr>
        <xdr:cNvSpPr txBox="1">
          <a:spLocks noChangeArrowheads="1"/>
        </xdr:cNvSpPr>
      </xdr:nvSpPr>
      <xdr:spPr bwMode="auto">
        <a:xfrm>
          <a:off x="6236368" y="17475868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152" name="Text Box 3">
          <a:extLst>
            <a:ext uri="{FF2B5EF4-FFF2-40B4-BE49-F238E27FC236}">
              <a16:creationId xmlns:a16="http://schemas.microsoft.com/office/drawing/2014/main" id="{6E3D0463-77E1-4CCE-ADCA-85F3283B8629}"/>
            </a:ext>
          </a:extLst>
        </xdr:cNvPr>
        <xdr:cNvSpPr txBox="1">
          <a:spLocks noChangeArrowheads="1"/>
        </xdr:cNvSpPr>
      </xdr:nvSpPr>
      <xdr:spPr bwMode="auto">
        <a:xfrm>
          <a:off x="6236368" y="17475868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153" name="Text Box 3">
          <a:extLst>
            <a:ext uri="{FF2B5EF4-FFF2-40B4-BE49-F238E27FC236}">
              <a16:creationId xmlns:a16="http://schemas.microsoft.com/office/drawing/2014/main" id="{A40D3E56-A5C5-4E99-A0AB-BFCDA2C2A026}"/>
            </a:ext>
          </a:extLst>
        </xdr:cNvPr>
        <xdr:cNvSpPr txBox="1">
          <a:spLocks noChangeArrowheads="1"/>
        </xdr:cNvSpPr>
      </xdr:nvSpPr>
      <xdr:spPr bwMode="auto">
        <a:xfrm>
          <a:off x="6236368" y="17475868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154" name="Text Box 3">
          <a:extLst>
            <a:ext uri="{FF2B5EF4-FFF2-40B4-BE49-F238E27FC236}">
              <a16:creationId xmlns:a16="http://schemas.microsoft.com/office/drawing/2014/main" id="{4039A79E-6F3B-45F0-A1C5-ACAC69DA8080}"/>
            </a:ext>
          </a:extLst>
        </xdr:cNvPr>
        <xdr:cNvSpPr txBox="1">
          <a:spLocks noChangeArrowheads="1"/>
        </xdr:cNvSpPr>
      </xdr:nvSpPr>
      <xdr:spPr bwMode="auto">
        <a:xfrm>
          <a:off x="6236368" y="17475868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155" name="Text Box 3">
          <a:extLst>
            <a:ext uri="{FF2B5EF4-FFF2-40B4-BE49-F238E27FC236}">
              <a16:creationId xmlns:a16="http://schemas.microsoft.com/office/drawing/2014/main" id="{E8BDB531-DA82-462B-8C1A-DFAB9731F64E}"/>
            </a:ext>
          </a:extLst>
        </xdr:cNvPr>
        <xdr:cNvSpPr txBox="1">
          <a:spLocks noChangeArrowheads="1"/>
        </xdr:cNvSpPr>
      </xdr:nvSpPr>
      <xdr:spPr bwMode="auto">
        <a:xfrm>
          <a:off x="6236368" y="17475868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156" name="Text Box 3">
          <a:extLst>
            <a:ext uri="{FF2B5EF4-FFF2-40B4-BE49-F238E27FC236}">
              <a16:creationId xmlns:a16="http://schemas.microsoft.com/office/drawing/2014/main" id="{D6D828BC-E291-46F6-B0CC-B6F80516E047}"/>
            </a:ext>
          </a:extLst>
        </xdr:cNvPr>
        <xdr:cNvSpPr txBox="1">
          <a:spLocks noChangeArrowheads="1"/>
        </xdr:cNvSpPr>
      </xdr:nvSpPr>
      <xdr:spPr bwMode="auto">
        <a:xfrm>
          <a:off x="6236368" y="17475868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157" name="Text Box 3">
          <a:extLst>
            <a:ext uri="{FF2B5EF4-FFF2-40B4-BE49-F238E27FC236}">
              <a16:creationId xmlns:a16="http://schemas.microsoft.com/office/drawing/2014/main" id="{3D8C1132-2DBC-46D5-A31E-8BBF380A4B26}"/>
            </a:ext>
          </a:extLst>
        </xdr:cNvPr>
        <xdr:cNvSpPr txBox="1">
          <a:spLocks noChangeArrowheads="1"/>
        </xdr:cNvSpPr>
      </xdr:nvSpPr>
      <xdr:spPr bwMode="auto">
        <a:xfrm>
          <a:off x="6236368" y="17475868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158" name="Text Box 3">
          <a:extLst>
            <a:ext uri="{FF2B5EF4-FFF2-40B4-BE49-F238E27FC236}">
              <a16:creationId xmlns:a16="http://schemas.microsoft.com/office/drawing/2014/main" id="{207D2D35-4D45-4084-91D5-E05C7208CFED}"/>
            </a:ext>
          </a:extLst>
        </xdr:cNvPr>
        <xdr:cNvSpPr txBox="1">
          <a:spLocks noChangeArrowheads="1"/>
        </xdr:cNvSpPr>
      </xdr:nvSpPr>
      <xdr:spPr bwMode="auto">
        <a:xfrm>
          <a:off x="6236368" y="17475868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159" name="Text Box 3">
          <a:extLst>
            <a:ext uri="{FF2B5EF4-FFF2-40B4-BE49-F238E27FC236}">
              <a16:creationId xmlns:a16="http://schemas.microsoft.com/office/drawing/2014/main" id="{09B97465-9FC7-4551-8ECC-17621FE7B202}"/>
            </a:ext>
          </a:extLst>
        </xdr:cNvPr>
        <xdr:cNvSpPr txBox="1">
          <a:spLocks noChangeArrowheads="1"/>
        </xdr:cNvSpPr>
      </xdr:nvSpPr>
      <xdr:spPr bwMode="auto">
        <a:xfrm>
          <a:off x="6236368" y="17475868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160" name="Text Box 3">
          <a:extLst>
            <a:ext uri="{FF2B5EF4-FFF2-40B4-BE49-F238E27FC236}">
              <a16:creationId xmlns:a16="http://schemas.microsoft.com/office/drawing/2014/main" id="{25B590A1-4FB2-46CE-AF51-71BB2AA68835}"/>
            </a:ext>
          </a:extLst>
        </xdr:cNvPr>
        <xdr:cNvSpPr txBox="1">
          <a:spLocks noChangeArrowheads="1"/>
        </xdr:cNvSpPr>
      </xdr:nvSpPr>
      <xdr:spPr bwMode="auto">
        <a:xfrm>
          <a:off x="6236368" y="17475868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161" name="Text Box 3">
          <a:extLst>
            <a:ext uri="{FF2B5EF4-FFF2-40B4-BE49-F238E27FC236}">
              <a16:creationId xmlns:a16="http://schemas.microsoft.com/office/drawing/2014/main" id="{025E82EA-8FC2-4685-AA03-B8E30688E10E}"/>
            </a:ext>
          </a:extLst>
        </xdr:cNvPr>
        <xdr:cNvSpPr txBox="1">
          <a:spLocks noChangeArrowheads="1"/>
        </xdr:cNvSpPr>
      </xdr:nvSpPr>
      <xdr:spPr bwMode="auto">
        <a:xfrm>
          <a:off x="6236368" y="17475868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162" name="Text Box 3">
          <a:extLst>
            <a:ext uri="{FF2B5EF4-FFF2-40B4-BE49-F238E27FC236}">
              <a16:creationId xmlns:a16="http://schemas.microsoft.com/office/drawing/2014/main" id="{B5E34B16-44E6-453D-B5B5-39B907CC1C14}"/>
            </a:ext>
          </a:extLst>
        </xdr:cNvPr>
        <xdr:cNvSpPr txBox="1">
          <a:spLocks noChangeArrowheads="1"/>
        </xdr:cNvSpPr>
      </xdr:nvSpPr>
      <xdr:spPr bwMode="auto">
        <a:xfrm>
          <a:off x="6236368" y="17475868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163" name="Text Box 3">
          <a:extLst>
            <a:ext uri="{FF2B5EF4-FFF2-40B4-BE49-F238E27FC236}">
              <a16:creationId xmlns:a16="http://schemas.microsoft.com/office/drawing/2014/main" id="{08AD99CD-D43B-4857-887C-523C062A5A1F}"/>
            </a:ext>
          </a:extLst>
        </xdr:cNvPr>
        <xdr:cNvSpPr txBox="1">
          <a:spLocks noChangeArrowheads="1"/>
        </xdr:cNvSpPr>
      </xdr:nvSpPr>
      <xdr:spPr bwMode="auto">
        <a:xfrm>
          <a:off x="6236368" y="17475868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164" name="Text Box 3">
          <a:extLst>
            <a:ext uri="{FF2B5EF4-FFF2-40B4-BE49-F238E27FC236}">
              <a16:creationId xmlns:a16="http://schemas.microsoft.com/office/drawing/2014/main" id="{F30ADF90-4D5F-4D1C-AECF-CFB664DB2408}"/>
            </a:ext>
          </a:extLst>
        </xdr:cNvPr>
        <xdr:cNvSpPr txBox="1">
          <a:spLocks noChangeArrowheads="1"/>
        </xdr:cNvSpPr>
      </xdr:nvSpPr>
      <xdr:spPr bwMode="auto">
        <a:xfrm>
          <a:off x="6236368" y="17475868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165" name="Text Box 3">
          <a:extLst>
            <a:ext uri="{FF2B5EF4-FFF2-40B4-BE49-F238E27FC236}">
              <a16:creationId xmlns:a16="http://schemas.microsoft.com/office/drawing/2014/main" id="{6EC4DD2F-6B0C-4BD3-8ED7-122E1263B9B6}"/>
            </a:ext>
          </a:extLst>
        </xdr:cNvPr>
        <xdr:cNvSpPr txBox="1">
          <a:spLocks noChangeArrowheads="1"/>
        </xdr:cNvSpPr>
      </xdr:nvSpPr>
      <xdr:spPr bwMode="auto">
        <a:xfrm>
          <a:off x="6236368" y="17475868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166" name="Text Box 3">
          <a:extLst>
            <a:ext uri="{FF2B5EF4-FFF2-40B4-BE49-F238E27FC236}">
              <a16:creationId xmlns:a16="http://schemas.microsoft.com/office/drawing/2014/main" id="{FD05C12C-4CE8-42A0-8A47-168451D07FEA}"/>
            </a:ext>
          </a:extLst>
        </xdr:cNvPr>
        <xdr:cNvSpPr txBox="1">
          <a:spLocks noChangeArrowheads="1"/>
        </xdr:cNvSpPr>
      </xdr:nvSpPr>
      <xdr:spPr bwMode="auto">
        <a:xfrm>
          <a:off x="6236368" y="17475868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167" name="Text Box 3">
          <a:extLst>
            <a:ext uri="{FF2B5EF4-FFF2-40B4-BE49-F238E27FC236}">
              <a16:creationId xmlns:a16="http://schemas.microsoft.com/office/drawing/2014/main" id="{259B0746-89DF-4B5C-85B0-DA1EBD8A56A8}"/>
            </a:ext>
          </a:extLst>
        </xdr:cNvPr>
        <xdr:cNvSpPr txBox="1">
          <a:spLocks noChangeArrowheads="1"/>
        </xdr:cNvSpPr>
      </xdr:nvSpPr>
      <xdr:spPr bwMode="auto">
        <a:xfrm>
          <a:off x="6236368" y="17475868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168" name="Text Box 3">
          <a:extLst>
            <a:ext uri="{FF2B5EF4-FFF2-40B4-BE49-F238E27FC236}">
              <a16:creationId xmlns:a16="http://schemas.microsoft.com/office/drawing/2014/main" id="{057778B3-2608-4A53-9971-ECDD3CD9BA2C}"/>
            </a:ext>
          </a:extLst>
        </xdr:cNvPr>
        <xdr:cNvSpPr txBox="1">
          <a:spLocks noChangeArrowheads="1"/>
        </xdr:cNvSpPr>
      </xdr:nvSpPr>
      <xdr:spPr bwMode="auto">
        <a:xfrm>
          <a:off x="6236368" y="17475868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169" name="Text Box 3">
          <a:extLst>
            <a:ext uri="{FF2B5EF4-FFF2-40B4-BE49-F238E27FC236}">
              <a16:creationId xmlns:a16="http://schemas.microsoft.com/office/drawing/2014/main" id="{10D34074-641D-4A83-B3DB-1FB5569ECA0B}"/>
            </a:ext>
          </a:extLst>
        </xdr:cNvPr>
        <xdr:cNvSpPr txBox="1">
          <a:spLocks noChangeArrowheads="1"/>
        </xdr:cNvSpPr>
      </xdr:nvSpPr>
      <xdr:spPr bwMode="auto">
        <a:xfrm>
          <a:off x="6236368" y="17475868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170" name="Text Box 3">
          <a:extLst>
            <a:ext uri="{FF2B5EF4-FFF2-40B4-BE49-F238E27FC236}">
              <a16:creationId xmlns:a16="http://schemas.microsoft.com/office/drawing/2014/main" id="{25AA7684-79DC-481E-8022-EA54471BB92E}"/>
            </a:ext>
          </a:extLst>
        </xdr:cNvPr>
        <xdr:cNvSpPr txBox="1">
          <a:spLocks noChangeArrowheads="1"/>
        </xdr:cNvSpPr>
      </xdr:nvSpPr>
      <xdr:spPr bwMode="auto">
        <a:xfrm>
          <a:off x="6236368" y="17475868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171" name="Text Box 3">
          <a:extLst>
            <a:ext uri="{FF2B5EF4-FFF2-40B4-BE49-F238E27FC236}">
              <a16:creationId xmlns:a16="http://schemas.microsoft.com/office/drawing/2014/main" id="{7E696DEE-4C0E-4F56-B664-C24A2DC9AE88}"/>
            </a:ext>
          </a:extLst>
        </xdr:cNvPr>
        <xdr:cNvSpPr txBox="1">
          <a:spLocks noChangeArrowheads="1"/>
        </xdr:cNvSpPr>
      </xdr:nvSpPr>
      <xdr:spPr bwMode="auto">
        <a:xfrm>
          <a:off x="6236368" y="17475868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172" name="Text Box 3">
          <a:extLst>
            <a:ext uri="{FF2B5EF4-FFF2-40B4-BE49-F238E27FC236}">
              <a16:creationId xmlns:a16="http://schemas.microsoft.com/office/drawing/2014/main" id="{EB60EE45-C7BE-418D-8E80-23B1DAA85DE8}"/>
            </a:ext>
          </a:extLst>
        </xdr:cNvPr>
        <xdr:cNvSpPr txBox="1">
          <a:spLocks noChangeArrowheads="1"/>
        </xdr:cNvSpPr>
      </xdr:nvSpPr>
      <xdr:spPr bwMode="auto">
        <a:xfrm>
          <a:off x="6236368" y="17502939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173" name="Text Box 3">
          <a:extLst>
            <a:ext uri="{FF2B5EF4-FFF2-40B4-BE49-F238E27FC236}">
              <a16:creationId xmlns:a16="http://schemas.microsoft.com/office/drawing/2014/main" id="{69C9CFC8-18BD-4BA7-B1FC-5111C75450D2}"/>
            </a:ext>
          </a:extLst>
        </xdr:cNvPr>
        <xdr:cNvSpPr txBox="1">
          <a:spLocks noChangeArrowheads="1"/>
        </xdr:cNvSpPr>
      </xdr:nvSpPr>
      <xdr:spPr bwMode="auto">
        <a:xfrm>
          <a:off x="6236368" y="17502939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174" name="Text Box 3">
          <a:extLst>
            <a:ext uri="{FF2B5EF4-FFF2-40B4-BE49-F238E27FC236}">
              <a16:creationId xmlns:a16="http://schemas.microsoft.com/office/drawing/2014/main" id="{DC609D8E-919C-4B0D-9E28-4C6813CFE8F4}"/>
            </a:ext>
          </a:extLst>
        </xdr:cNvPr>
        <xdr:cNvSpPr txBox="1">
          <a:spLocks noChangeArrowheads="1"/>
        </xdr:cNvSpPr>
      </xdr:nvSpPr>
      <xdr:spPr bwMode="auto">
        <a:xfrm>
          <a:off x="6236368" y="17502939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175" name="Text Box 3">
          <a:extLst>
            <a:ext uri="{FF2B5EF4-FFF2-40B4-BE49-F238E27FC236}">
              <a16:creationId xmlns:a16="http://schemas.microsoft.com/office/drawing/2014/main" id="{7047DB32-49FF-4B0E-B692-C6DBB6DCF83F}"/>
            </a:ext>
          </a:extLst>
        </xdr:cNvPr>
        <xdr:cNvSpPr txBox="1">
          <a:spLocks noChangeArrowheads="1"/>
        </xdr:cNvSpPr>
      </xdr:nvSpPr>
      <xdr:spPr bwMode="auto">
        <a:xfrm>
          <a:off x="6236368" y="17502939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176" name="Text Box 3">
          <a:extLst>
            <a:ext uri="{FF2B5EF4-FFF2-40B4-BE49-F238E27FC236}">
              <a16:creationId xmlns:a16="http://schemas.microsoft.com/office/drawing/2014/main" id="{DF0FF40C-69AF-4261-985C-9F4417FFD026}"/>
            </a:ext>
          </a:extLst>
        </xdr:cNvPr>
        <xdr:cNvSpPr txBox="1">
          <a:spLocks noChangeArrowheads="1"/>
        </xdr:cNvSpPr>
      </xdr:nvSpPr>
      <xdr:spPr bwMode="auto">
        <a:xfrm>
          <a:off x="6236368" y="17502939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177" name="Text Box 3">
          <a:extLst>
            <a:ext uri="{FF2B5EF4-FFF2-40B4-BE49-F238E27FC236}">
              <a16:creationId xmlns:a16="http://schemas.microsoft.com/office/drawing/2014/main" id="{B3DADB08-0D68-4381-89C3-B1CA33B2D042}"/>
            </a:ext>
          </a:extLst>
        </xdr:cNvPr>
        <xdr:cNvSpPr txBox="1">
          <a:spLocks noChangeArrowheads="1"/>
        </xdr:cNvSpPr>
      </xdr:nvSpPr>
      <xdr:spPr bwMode="auto">
        <a:xfrm>
          <a:off x="6236368" y="17502939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178" name="Text Box 3">
          <a:extLst>
            <a:ext uri="{FF2B5EF4-FFF2-40B4-BE49-F238E27FC236}">
              <a16:creationId xmlns:a16="http://schemas.microsoft.com/office/drawing/2014/main" id="{DFBFFED9-EFA0-4DA7-9140-06D236339718}"/>
            </a:ext>
          </a:extLst>
        </xdr:cNvPr>
        <xdr:cNvSpPr txBox="1">
          <a:spLocks noChangeArrowheads="1"/>
        </xdr:cNvSpPr>
      </xdr:nvSpPr>
      <xdr:spPr bwMode="auto">
        <a:xfrm>
          <a:off x="6236368" y="17502939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179" name="Text Box 3">
          <a:extLst>
            <a:ext uri="{FF2B5EF4-FFF2-40B4-BE49-F238E27FC236}">
              <a16:creationId xmlns:a16="http://schemas.microsoft.com/office/drawing/2014/main" id="{7BD6AA87-2C7C-4F87-B6E0-8C47F219E03F}"/>
            </a:ext>
          </a:extLst>
        </xdr:cNvPr>
        <xdr:cNvSpPr txBox="1">
          <a:spLocks noChangeArrowheads="1"/>
        </xdr:cNvSpPr>
      </xdr:nvSpPr>
      <xdr:spPr bwMode="auto">
        <a:xfrm>
          <a:off x="6236368" y="17502939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180" name="Text Box 3">
          <a:extLst>
            <a:ext uri="{FF2B5EF4-FFF2-40B4-BE49-F238E27FC236}">
              <a16:creationId xmlns:a16="http://schemas.microsoft.com/office/drawing/2014/main" id="{51303CEE-DC05-42BE-B43B-AE2309BCFE34}"/>
            </a:ext>
          </a:extLst>
        </xdr:cNvPr>
        <xdr:cNvSpPr txBox="1">
          <a:spLocks noChangeArrowheads="1"/>
        </xdr:cNvSpPr>
      </xdr:nvSpPr>
      <xdr:spPr bwMode="auto">
        <a:xfrm>
          <a:off x="6236368" y="17502939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181" name="Text Box 3">
          <a:extLst>
            <a:ext uri="{FF2B5EF4-FFF2-40B4-BE49-F238E27FC236}">
              <a16:creationId xmlns:a16="http://schemas.microsoft.com/office/drawing/2014/main" id="{71147F28-7B25-4D5C-91B3-C2B523F2A673}"/>
            </a:ext>
          </a:extLst>
        </xdr:cNvPr>
        <xdr:cNvSpPr txBox="1">
          <a:spLocks noChangeArrowheads="1"/>
        </xdr:cNvSpPr>
      </xdr:nvSpPr>
      <xdr:spPr bwMode="auto">
        <a:xfrm>
          <a:off x="6236368" y="17502939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182" name="Text Box 3">
          <a:extLst>
            <a:ext uri="{FF2B5EF4-FFF2-40B4-BE49-F238E27FC236}">
              <a16:creationId xmlns:a16="http://schemas.microsoft.com/office/drawing/2014/main" id="{79529899-1F7B-4A9D-91FC-1A34979E7813}"/>
            </a:ext>
          </a:extLst>
        </xdr:cNvPr>
        <xdr:cNvSpPr txBox="1">
          <a:spLocks noChangeArrowheads="1"/>
        </xdr:cNvSpPr>
      </xdr:nvSpPr>
      <xdr:spPr bwMode="auto">
        <a:xfrm>
          <a:off x="6236368" y="17502939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183" name="Text Box 3">
          <a:extLst>
            <a:ext uri="{FF2B5EF4-FFF2-40B4-BE49-F238E27FC236}">
              <a16:creationId xmlns:a16="http://schemas.microsoft.com/office/drawing/2014/main" id="{CEB6CA1B-49E8-41C7-A9B8-6EFBA3DFDFA9}"/>
            </a:ext>
          </a:extLst>
        </xdr:cNvPr>
        <xdr:cNvSpPr txBox="1">
          <a:spLocks noChangeArrowheads="1"/>
        </xdr:cNvSpPr>
      </xdr:nvSpPr>
      <xdr:spPr bwMode="auto">
        <a:xfrm>
          <a:off x="6236368" y="17502939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184" name="Text Box 3">
          <a:extLst>
            <a:ext uri="{FF2B5EF4-FFF2-40B4-BE49-F238E27FC236}">
              <a16:creationId xmlns:a16="http://schemas.microsoft.com/office/drawing/2014/main" id="{B126792E-F90D-41B1-BD7E-2EAFFCD3C64F}"/>
            </a:ext>
          </a:extLst>
        </xdr:cNvPr>
        <xdr:cNvSpPr txBox="1">
          <a:spLocks noChangeArrowheads="1"/>
        </xdr:cNvSpPr>
      </xdr:nvSpPr>
      <xdr:spPr bwMode="auto">
        <a:xfrm>
          <a:off x="6236368" y="17502939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185" name="Text Box 3">
          <a:extLst>
            <a:ext uri="{FF2B5EF4-FFF2-40B4-BE49-F238E27FC236}">
              <a16:creationId xmlns:a16="http://schemas.microsoft.com/office/drawing/2014/main" id="{D1F45A55-65B2-4F18-9287-54E0FF39492A}"/>
            </a:ext>
          </a:extLst>
        </xdr:cNvPr>
        <xdr:cNvSpPr txBox="1">
          <a:spLocks noChangeArrowheads="1"/>
        </xdr:cNvSpPr>
      </xdr:nvSpPr>
      <xdr:spPr bwMode="auto">
        <a:xfrm>
          <a:off x="6236368" y="17502939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186" name="Text Box 3">
          <a:extLst>
            <a:ext uri="{FF2B5EF4-FFF2-40B4-BE49-F238E27FC236}">
              <a16:creationId xmlns:a16="http://schemas.microsoft.com/office/drawing/2014/main" id="{53DEC025-F4EE-43E7-A7E5-4604E89646BD}"/>
            </a:ext>
          </a:extLst>
        </xdr:cNvPr>
        <xdr:cNvSpPr txBox="1">
          <a:spLocks noChangeArrowheads="1"/>
        </xdr:cNvSpPr>
      </xdr:nvSpPr>
      <xdr:spPr bwMode="auto">
        <a:xfrm>
          <a:off x="6236368" y="17502939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187" name="Text Box 3">
          <a:extLst>
            <a:ext uri="{FF2B5EF4-FFF2-40B4-BE49-F238E27FC236}">
              <a16:creationId xmlns:a16="http://schemas.microsoft.com/office/drawing/2014/main" id="{85E35856-3321-4080-88FC-319E1F63E0DF}"/>
            </a:ext>
          </a:extLst>
        </xdr:cNvPr>
        <xdr:cNvSpPr txBox="1">
          <a:spLocks noChangeArrowheads="1"/>
        </xdr:cNvSpPr>
      </xdr:nvSpPr>
      <xdr:spPr bwMode="auto">
        <a:xfrm>
          <a:off x="6236368" y="17502939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188" name="Text Box 3">
          <a:extLst>
            <a:ext uri="{FF2B5EF4-FFF2-40B4-BE49-F238E27FC236}">
              <a16:creationId xmlns:a16="http://schemas.microsoft.com/office/drawing/2014/main" id="{DB3BCF6B-5C16-4339-820B-5818243CD069}"/>
            </a:ext>
          </a:extLst>
        </xdr:cNvPr>
        <xdr:cNvSpPr txBox="1">
          <a:spLocks noChangeArrowheads="1"/>
        </xdr:cNvSpPr>
      </xdr:nvSpPr>
      <xdr:spPr bwMode="auto">
        <a:xfrm>
          <a:off x="6236368" y="17502939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189" name="Text Box 3">
          <a:extLst>
            <a:ext uri="{FF2B5EF4-FFF2-40B4-BE49-F238E27FC236}">
              <a16:creationId xmlns:a16="http://schemas.microsoft.com/office/drawing/2014/main" id="{EA0E0183-6221-49F9-BD2B-931C03AABDEC}"/>
            </a:ext>
          </a:extLst>
        </xdr:cNvPr>
        <xdr:cNvSpPr txBox="1">
          <a:spLocks noChangeArrowheads="1"/>
        </xdr:cNvSpPr>
      </xdr:nvSpPr>
      <xdr:spPr bwMode="auto">
        <a:xfrm>
          <a:off x="6236368" y="17502939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190" name="Text Box 3">
          <a:extLst>
            <a:ext uri="{FF2B5EF4-FFF2-40B4-BE49-F238E27FC236}">
              <a16:creationId xmlns:a16="http://schemas.microsoft.com/office/drawing/2014/main" id="{279F9C72-A2FE-4272-97D1-E32D7A77D1CA}"/>
            </a:ext>
          </a:extLst>
        </xdr:cNvPr>
        <xdr:cNvSpPr txBox="1">
          <a:spLocks noChangeArrowheads="1"/>
        </xdr:cNvSpPr>
      </xdr:nvSpPr>
      <xdr:spPr bwMode="auto">
        <a:xfrm>
          <a:off x="6236368" y="17502939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191" name="Text Box 3">
          <a:extLst>
            <a:ext uri="{FF2B5EF4-FFF2-40B4-BE49-F238E27FC236}">
              <a16:creationId xmlns:a16="http://schemas.microsoft.com/office/drawing/2014/main" id="{6EFB618F-5522-4A24-BFBD-EF1F6883F9CE}"/>
            </a:ext>
          </a:extLst>
        </xdr:cNvPr>
        <xdr:cNvSpPr txBox="1">
          <a:spLocks noChangeArrowheads="1"/>
        </xdr:cNvSpPr>
      </xdr:nvSpPr>
      <xdr:spPr bwMode="auto">
        <a:xfrm>
          <a:off x="6236368" y="17502939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192" name="Text Box 3">
          <a:extLst>
            <a:ext uri="{FF2B5EF4-FFF2-40B4-BE49-F238E27FC236}">
              <a16:creationId xmlns:a16="http://schemas.microsoft.com/office/drawing/2014/main" id="{AD3F95BB-FF4A-43B0-9BEB-D7281BDAFBB6}"/>
            </a:ext>
          </a:extLst>
        </xdr:cNvPr>
        <xdr:cNvSpPr txBox="1">
          <a:spLocks noChangeArrowheads="1"/>
        </xdr:cNvSpPr>
      </xdr:nvSpPr>
      <xdr:spPr bwMode="auto">
        <a:xfrm>
          <a:off x="6236368" y="17502939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193" name="Text Box 3">
          <a:extLst>
            <a:ext uri="{FF2B5EF4-FFF2-40B4-BE49-F238E27FC236}">
              <a16:creationId xmlns:a16="http://schemas.microsoft.com/office/drawing/2014/main" id="{61584EB8-A381-46D2-A1CD-B92BC40D475D}"/>
            </a:ext>
          </a:extLst>
        </xdr:cNvPr>
        <xdr:cNvSpPr txBox="1">
          <a:spLocks noChangeArrowheads="1"/>
        </xdr:cNvSpPr>
      </xdr:nvSpPr>
      <xdr:spPr bwMode="auto">
        <a:xfrm>
          <a:off x="6236368" y="17502939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194" name="Text Box 3">
          <a:extLst>
            <a:ext uri="{FF2B5EF4-FFF2-40B4-BE49-F238E27FC236}">
              <a16:creationId xmlns:a16="http://schemas.microsoft.com/office/drawing/2014/main" id="{31647D6D-0155-4007-B61B-544D5CA0B664}"/>
            </a:ext>
          </a:extLst>
        </xdr:cNvPr>
        <xdr:cNvSpPr txBox="1">
          <a:spLocks noChangeArrowheads="1"/>
        </xdr:cNvSpPr>
      </xdr:nvSpPr>
      <xdr:spPr bwMode="auto">
        <a:xfrm>
          <a:off x="6236368" y="17502939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195" name="Text Box 3">
          <a:extLst>
            <a:ext uri="{FF2B5EF4-FFF2-40B4-BE49-F238E27FC236}">
              <a16:creationId xmlns:a16="http://schemas.microsoft.com/office/drawing/2014/main" id="{0A47005A-FA3C-4FE4-B786-163283FDFE98}"/>
            </a:ext>
          </a:extLst>
        </xdr:cNvPr>
        <xdr:cNvSpPr txBox="1">
          <a:spLocks noChangeArrowheads="1"/>
        </xdr:cNvSpPr>
      </xdr:nvSpPr>
      <xdr:spPr bwMode="auto">
        <a:xfrm>
          <a:off x="6236368" y="17502939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196" name="Text Box 3">
          <a:extLst>
            <a:ext uri="{FF2B5EF4-FFF2-40B4-BE49-F238E27FC236}">
              <a16:creationId xmlns:a16="http://schemas.microsoft.com/office/drawing/2014/main" id="{7819971F-AB78-4AC8-B0CE-39FF5E2DA23A}"/>
            </a:ext>
          </a:extLst>
        </xdr:cNvPr>
        <xdr:cNvSpPr txBox="1">
          <a:spLocks noChangeArrowheads="1"/>
        </xdr:cNvSpPr>
      </xdr:nvSpPr>
      <xdr:spPr bwMode="auto">
        <a:xfrm>
          <a:off x="6236368" y="17502939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197" name="Text Box 3">
          <a:extLst>
            <a:ext uri="{FF2B5EF4-FFF2-40B4-BE49-F238E27FC236}">
              <a16:creationId xmlns:a16="http://schemas.microsoft.com/office/drawing/2014/main" id="{1F794ADA-D9DC-4C97-9E6B-BB4B89C91B6B}"/>
            </a:ext>
          </a:extLst>
        </xdr:cNvPr>
        <xdr:cNvSpPr txBox="1">
          <a:spLocks noChangeArrowheads="1"/>
        </xdr:cNvSpPr>
      </xdr:nvSpPr>
      <xdr:spPr bwMode="auto">
        <a:xfrm>
          <a:off x="6236368" y="17502939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198" name="Text Box 3">
          <a:extLst>
            <a:ext uri="{FF2B5EF4-FFF2-40B4-BE49-F238E27FC236}">
              <a16:creationId xmlns:a16="http://schemas.microsoft.com/office/drawing/2014/main" id="{B92EEFB1-36D3-4C49-AF6E-46AA294348A2}"/>
            </a:ext>
          </a:extLst>
        </xdr:cNvPr>
        <xdr:cNvSpPr txBox="1">
          <a:spLocks noChangeArrowheads="1"/>
        </xdr:cNvSpPr>
      </xdr:nvSpPr>
      <xdr:spPr bwMode="auto">
        <a:xfrm>
          <a:off x="6236368" y="17502939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199" name="Text Box 3">
          <a:extLst>
            <a:ext uri="{FF2B5EF4-FFF2-40B4-BE49-F238E27FC236}">
              <a16:creationId xmlns:a16="http://schemas.microsoft.com/office/drawing/2014/main" id="{2C3FFE8F-D8A1-4D1B-B037-273630B93393}"/>
            </a:ext>
          </a:extLst>
        </xdr:cNvPr>
        <xdr:cNvSpPr txBox="1">
          <a:spLocks noChangeArrowheads="1"/>
        </xdr:cNvSpPr>
      </xdr:nvSpPr>
      <xdr:spPr bwMode="auto">
        <a:xfrm>
          <a:off x="6236368" y="17502939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200" name="Text Box 3">
          <a:extLst>
            <a:ext uri="{FF2B5EF4-FFF2-40B4-BE49-F238E27FC236}">
              <a16:creationId xmlns:a16="http://schemas.microsoft.com/office/drawing/2014/main" id="{71477EDF-D9F0-49EB-9B3F-FB68BAB566CA}"/>
            </a:ext>
          </a:extLst>
        </xdr:cNvPr>
        <xdr:cNvSpPr txBox="1">
          <a:spLocks noChangeArrowheads="1"/>
        </xdr:cNvSpPr>
      </xdr:nvSpPr>
      <xdr:spPr bwMode="auto">
        <a:xfrm>
          <a:off x="6236368" y="17502939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201" name="Text Box 3">
          <a:extLst>
            <a:ext uri="{FF2B5EF4-FFF2-40B4-BE49-F238E27FC236}">
              <a16:creationId xmlns:a16="http://schemas.microsoft.com/office/drawing/2014/main" id="{6CA76B04-C4CD-4FFB-B6FD-E1C8DD1C675D}"/>
            </a:ext>
          </a:extLst>
        </xdr:cNvPr>
        <xdr:cNvSpPr txBox="1">
          <a:spLocks noChangeArrowheads="1"/>
        </xdr:cNvSpPr>
      </xdr:nvSpPr>
      <xdr:spPr bwMode="auto">
        <a:xfrm>
          <a:off x="6236368" y="17502939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202" name="Text Box 3">
          <a:extLst>
            <a:ext uri="{FF2B5EF4-FFF2-40B4-BE49-F238E27FC236}">
              <a16:creationId xmlns:a16="http://schemas.microsoft.com/office/drawing/2014/main" id="{8E35007C-67E4-4A52-B9A8-DA2BE6239694}"/>
            </a:ext>
          </a:extLst>
        </xdr:cNvPr>
        <xdr:cNvSpPr txBox="1">
          <a:spLocks noChangeArrowheads="1"/>
        </xdr:cNvSpPr>
      </xdr:nvSpPr>
      <xdr:spPr bwMode="auto">
        <a:xfrm>
          <a:off x="6236368" y="17502939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203" name="Text Box 3">
          <a:extLst>
            <a:ext uri="{FF2B5EF4-FFF2-40B4-BE49-F238E27FC236}">
              <a16:creationId xmlns:a16="http://schemas.microsoft.com/office/drawing/2014/main" id="{1304BDC1-48C2-418B-81D9-B14F91F7ADA0}"/>
            </a:ext>
          </a:extLst>
        </xdr:cNvPr>
        <xdr:cNvSpPr txBox="1">
          <a:spLocks noChangeArrowheads="1"/>
        </xdr:cNvSpPr>
      </xdr:nvSpPr>
      <xdr:spPr bwMode="auto">
        <a:xfrm>
          <a:off x="6236368" y="17502939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204" name="Text Box 3">
          <a:extLst>
            <a:ext uri="{FF2B5EF4-FFF2-40B4-BE49-F238E27FC236}">
              <a16:creationId xmlns:a16="http://schemas.microsoft.com/office/drawing/2014/main" id="{E100E5DA-D857-4C5D-A6A5-0A38EBF00702}"/>
            </a:ext>
          </a:extLst>
        </xdr:cNvPr>
        <xdr:cNvSpPr txBox="1">
          <a:spLocks noChangeArrowheads="1"/>
        </xdr:cNvSpPr>
      </xdr:nvSpPr>
      <xdr:spPr bwMode="auto">
        <a:xfrm>
          <a:off x="6236368" y="17502939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205" name="Text Box 3">
          <a:extLst>
            <a:ext uri="{FF2B5EF4-FFF2-40B4-BE49-F238E27FC236}">
              <a16:creationId xmlns:a16="http://schemas.microsoft.com/office/drawing/2014/main" id="{4C75EF00-91B4-4880-A189-E25C6E43A290}"/>
            </a:ext>
          </a:extLst>
        </xdr:cNvPr>
        <xdr:cNvSpPr txBox="1">
          <a:spLocks noChangeArrowheads="1"/>
        </xdr:cNvSpPr>
      </xdr:nvSpPr>
      <xdr:spPr bwMode="auto">
        <a:xfrm>
          <a:off x="6236368" y="17502939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206" name="Text Box 3">
          <a:extLst>
            <a:ext uri="{FF2B5EF4-FFF2-40B4-BE49-F238E27FC236}">
              <a16:creationId xmlns:a16="http://schemas.microsoft.com/office/drawing/2014/main" id="{0C9A4D6F-F0F0-4A2B-801E-469C52347FE4}"/>
            </a:ext>
          </a:extLst>
        </xdr:cNvPr>
        <xdr:cNvSpPr txBox="1">
          <a:spLocks noChangeArrowheads="1"/>
        </xdr:cNvSpPr>
      </xdr:nvSpPr>
      <xdr:spPr bwMode="auto">
        <a:xfrm>
          <a:off x="6236368" y="17502939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207" name="Text Box 3">
          <a:extLst>
            <a:ext uri="{FF2B5EF4-FFF2-40B4-BE49-F238E27FC236}">
              <a16:creationId xmlns:a16="http://schemas.microsoft.com/office/drawing/2014/main" id="{109690B7-DF97-48D1-9446-2DFE6BC73535}"/>
            </a:ext>
          </a:extLst>
        </xdr:cNvPr>
        <xdr:cNvSpPr txBox="1">
          <a:spLocks noChangeArrowheads="1"/>
        </xdr:cNvSpPr>
      </xdr:nvSpPr>
      <xdr:spPr bwMode="auto">
        <a:xfrm>
          <a:off x="6236368" y="17502939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208" name="Text Box 3">
          <a:extLst>
            <a:ext uri="{FF2B5EF4-FFF2-40B4-BE49-F238E27FC236}">
              <a16:creationId xmlns:a16="http://schemas.microsoft.com/office/drawing/2014/main" id="{7E6FD931-6039-44DD-B80C-112970C95D63}"/>
            </a:ext>
          </a:extLst>
        </xdr:cNvPr>
        <xdr:cNvSpPr txBox="1">
          <a:spLocks noChangeArrowheads="1"/>
        </xdr:cNvSpPr>
      </xdr:nvSpPr>
      <xdr:spPr bwMode="auto">
        <a:xfrm>
          <a:off x="6236368" y="17502939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209" name="Text Box 3">
          <a:extLst>
            <a:ext uri="{FF2B5EF4-FFF2-40B4-BE49-F238E27FC236}">
              <a16:creationId xmlns:a16="http://schemas.microsoft.com/office/drawing/2014/main" id="{7FF5EFAD-F8C1-4332-9580-3C8C7A138D63}"/>
            </a:ext>
          </a:extLst>
        </xdr:cNvPr>
        <xdr:cNvSpPr txBox="1">
          <a:spLocks noChangeArrowheads="1"/>
        </xdr:cNvSpPr>
      </xdr:nvSpPr>
      <xdr:spPr bwMode="auto">
        <a:xfrm>
          <a:off x="6236368" y="17502939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210" name="Text Box 3">
          <a:extLst>
            <a:ext uri="{FF2B5EF4-FFF2-40B4-BE49-F238E27FC236}">
              <a16:creationId xmlns:a16="http://schemas.microsoft.com/office/drawing/2014/main" id="{FAC99562-0BEC-47FB-9084-A476E0DEE522}"/>
            </a:ext>
          </a:extLst>
        </xdr:cNvPr>
        <xdr:cNvSpPr txBox="1">
          <a:spLocks noChangeArrowheads="1"/>
        </xdr:cNvSpPr>
      </xdr:nvSpPr>
      <xdr:spPr bwMode="auto">
        <a:xfrm>
          <a:off x="6236368" y="17502939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211" name="Text Box 3">
          <a:extLst>
            <a:ext uri="{FF2B5EF4-FFF2-40B4-BE49-F238E27FC236}">
              <a16:creationId xmlns:a16="http://schemas.microsoft.com/office/drawing/2014/main" id="{A7ADFF4F-E252-40B0-9C41-59A4AA82F2D1}"/>
            </a:ext>
          </a:extLst>
        </xdr:cNvPr>
        <xdr:cNvSpPr txBox="1">
          <a:spLocks noChangeArrowheads="1"/>
        </xdr:cNvSpPr>
      </xdr:nvSpPr>
      <xdr:spPr bwMode="auto">
        <a:xfrm>
          <a:off x="6236368" y="17530010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212" name="Text Box 3">
          <a:extLst>
            <a:ext uri="{FF2B5EF4-FFF2-40B4-BE49-F238E27FC236}">
              <a16:creationId xmlns:a16="http://schemas.microsoft.com/office/drawing/2014/main" id="{53A937B2-AA15-47A8-87D1-5BC5677FA827}"/>
            </a:ext>
          </a:extLst>
        </xdr:cNvPr>
        <xdr:cNvSpPr txBox="1">
          <a:spLocks noChangeArrowheads="1"/>
        </xdr:cNvSpPr>
      </xdr:nvSpPr>
      <xdr:spPr bwMode="auto">
        <a:xfrm>
          <a:off x="6236368" y="17530010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213" name="Text Box 3">
          <a:extLst>
            <a:ext uri="{FF2B5EF4-FFF2-40B4-BE49-F238E27FC236}">
              <a16:creationId xmlns:a16="http://schemas.microsoft.com/office/drawing/2014/main" id="{85CFB5BB-1D6D-4F05-8783-D1D54DB23930}"/>
            </a:ext>
          </a:extLst>
        </xdr:cNvPr>
        <xdr:cNvSpPr txBox="1">
          <a:spLocks noChangeArrowheads="1"/>
        </xdr:cNvSpPr>
      </xdr:nvSpPr>
      <xdr:spPr bwMode="auto">
        <a:xfrm>
          <a:off x="6236368" y="17530010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214" name="Text Box 3">
          <a:extLst>
            <a:ext uri="{FF2B5EF4-FFF2-40B4-BE49-F238E27FC236}">
              <a16:creationId xmlns:a16="http://schemas.microsoft.com/office/drawing/2014/main" id="{BA43F803-2AC2-4600-87FA-586567E5FFB5}"/>
            </a:ext>
          </a:extLst>
        </xdr:cNvPr>
        <xdr:cNvSpPr txBox="1">
          <a:spLocks noChangeArrowheads="1"/>
        </xdr:cNvSpPr>
      </xdr:nvSpPr>
      <xdr:spPr bwMode="auto">
        <a:xfrm>
          <a:off x="6236368" y="17530010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215" name="Text Box 3">
          <a:extLst>
            <a:ext uri="{FF2B5EF4-FFF2-40B4-BE49-F238E27FC236}">
              <a16:creationId xmlns:a16="http://schemas.microsoft.com/office/drawing/2014/main" id="{709AF642-0E2A-4612-AFC8-73B2F855ED1C}"/>
            </a:ext>
          </a:extLst>
        </xdr:cNvPr>
        <xdr:cNvSpPr txBox="1">
          <a:spLocks noChangeArrowheads="1"/>
        </xdr:cNvSpPr>
      </xdr:nvSpPr>
      <xdr:spPr bwMode="auto">
        <a:xfrm>
          <a:off x="6236368" y="17530010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216" name="Text Box 3">
          <a:extLst>
            <a:ext uri="{FF2B5EF4-FFF2-40B4-BE49-F238E27FC236}">
              <a16:creationId xmlns:a16="http://schemas.microsoft.com/office/drawing/2014/main" id="{63C34A8A-2633-4788-A54E-5368D01A6650}"/>
            </a:ext>
          </a:extLst>
        </xdr:cNvPr>
        <xdr:cNvSpPr txBox="1">
          <a:spLocks noChangeArrowheads="1"/>
        </xdr:cNvSpPr>
      </xdr:nvSpPr>
      <xdr:spPr bwMode="auto">
        <a:xfrm>
          <a:off x="6236368" y="17530010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217" name="Text Box 3">
          <a:extLst>
            <a:ext uri="{FF2B5EF4-FFF2-40B4-BE49-F238E27FC236}">
              <a16:creationId xmlns:a16="http://schemas.microsoft.com/office/drawing/2014/main" id="{A07F7069-49A0-4340-BCE0-ECE76799228E}"/>
            </a:ext>
          </a:extLst>
        </xdr:cNvPr>
        <xdr:cNvSpPr txBox="1">
          <a:spLocks noChangeArrowheads="1"/>
        </xdr:cNvSpPr>
      </xdr:nvSpPr>
      <xdr:spPr bwMode="auto">
        <a:xfrm>
          <a:off x="6236368" y="17530010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218" name="Text Box 3">
          <a:extLst>
            <a:ext uri="{FF2B5EF4-FFF2-40B4-BE49-F238E27FC236}">
              <a16:creationId xmlns:a16="http://schemas.microsoft.com/office/drawing/2014/main" id="{B0F03458-3192-4B48-8C29-478907C09374}"/>
            </a:ext>
          </a:extLst>
        </xdr:cNvPr>
        <xdr:cNvSpPr txBox="1">
          <a:spLocks noChangeArrowheads="1"/>
        </xdr:cNvSpPr>
      </xdr:nvSpPr>
      <xdr:spPr bwMode="auto">
        <a:xfrm>
          <a:off x="6236368" y="17530010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219" name="Text Box 3">
          <a:extLst>
            <a:ext uri="{FF2B5EF4-FFF2-40B4-BE49-F238E27FC236}">
              <a16:creationId xmlns:a16="http://schemas.microsoft.com/office/drawing/2014/main" id="{674858B8-883E-40EA-B72C-5CEF91E23594}"/>
            </a:ext>
          </a:extLst>
        </xdr:cNvPr>
        <xdr:cNvSpPr txBox="1">
          <a:spLocks noChangeArrowheads="1"/>
        </xdr:cNvSpPr>
      </xdr:nvSpPr>
      <xdr:spPr bwMode="auto">
        <a:xfrm>
          <a:off x="6236368" y="17530010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220" name="Text Box 3">
          <a:extLst>
            <a:ext uri="{FF2B5EF4-FFF2-40B4-BE49-F238E27FC236}">
              <a16:creationId xmlns:a16="http://schemas.microsoft.com/office/drawing/2014/main" id="{41FA7A53-9A71-4AC6-B2E5-AF0FCACDF6D2}"/>
            </a:ext>
          </a:extLst>
        </xdr:cNvPr>
        <xdr:cNvSpPr txBox="1">
          <a:spLocks noChangeArrowheads="1"/>
        </xdr:cNvSpPr>
      </xdr:nvSpPr>
      <xdr:spPr bwMode="auto">
        <a:xfrm>
          <a:off x="6236368" y="17530010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221" name="Text Box 3">
          <a:extLst>
            <a:ext uri="{FF2B5EF4-FFF2-40B4-BE49-F238E27FC236}">
              <a16:creationId xmlns:a16="http://schemas.microsoft.com/office/drawing/2014/main" id="{6531873E-E4D6-4355-AA6C-31B354003D53}"/>
            </a:ext>
          </a:extLst>
        </xdr:cNvPr>
        <xdr:cNvSpPr txBox="1">
          <a:spLocks noChangeArrowheads="1"/>
        </xdr:cNvSpPr>
      </xdr:nvSpPr>
      <xdr:spPr bwMode="auto">
        <a:xfrm>
          <a:off x="6236368" y="17530010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222" name="Text Box 3">
          <a:extLst>
            <a:ext uri="{FF2B5EF4-FFF2-40B4-BE49-F238E27FC236}">
              <a16:creationId xmlns:a16="http://schemas.microsoft.com/office/drawing/2014/main" id="{C0A9B5D6-1CA4-4773-A38F-C201BE994C35}"/>
            </a:ext>
          </a:extLst>
        </xdr:cNvPr>
        <xdr:cNvSpPr txBox="1">
          <a:spLocks noChangeArrowheads="1"/>
        </xdr:cNvSpPr>
      </xdr:nvSpPr>
      <xdr:spPr bwMode="auto">
        <a:xfrm>
          <a:off x="6236368" y="17530010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223" name="Text Box 3">
          <a:extLst>
            <a:ext uri="{FF2B5EF4-FFF2-40B4-BE49-F238E27FC236}">
              <a16:creationId xmlns:a16="http://schemas.microsoft.com/office/drawing/2014/main" id="{4CB091BF-25A4-428F-95D5-3EC4DC501EB6}"/>
            </a:ext>
          </a:extLst>
        </xdr:cNvPr>
        <xdr:cNvSpPr txBox="1">
          <a:spLocks noChangeArrowheads="1"/>
        </xdr:cNvSpPr>
      </xdr:nvSpPr>
      <xdr:spPr bwMode="auto">
        <a:xfrm>
          <a:off x="6236368" y="17530010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224" name="Text Box 3">
          <a:extLst>
            <a:ext uri="{FF2B5EF4-FFF2-40B4-BE49-F238E27FC236}">
              <a16:creationId xmlns:a16="http://schemas.microsoft.com/office/drawing/2014/main" id="{D11C2560-72B5-452D-9C6E-90EF5A5BE887}"/>
            </a:ext>
          </a:extLst>
        </xdr:cNvPr>
        <xdr:cNvSpPr txBox="1">
          <a:spLocks noChangeArrowheads="1"/>
        </xdr:cNvSpPr>
      </xdr:nvSpPr>
      <xdr:spPr bwMode="auto">
        <a:xfrm>
          <a:off x="6236368" y="17530010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225" name="Text Box 3">
          <a:extLst>
            <a:ext uri="{FF2B5EF4-FFF2-40B4-BE49-F238E27FC236}">
              <a16:creationId xmlns:a16="http://schemas.microsoft.com/office/drawing/2014/main" id="{C2662D2E-14D9-434B-A426-F68CD053E6AD}"/>
            </a:ext>
          </a:extLst>
        </xdr:cNvPr>
        <xdr:cNvSpPr txBox="1">
          <a:spLocks noChangeArrowheads="1"/>
        </xdr:cNvSpPr>
      </xdr:nvSpPr>
      <xdr:spPr bwMode="auto">
        <a:xfrm>
          <a:off x="6236368" y="17530010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226" name="Text Box 3">
          <a:extLst>
            <a:ext uri="{FF2B5EF4-FFF2-40B4-BE49-F238E27FC236}">
              <a16:creationId xmlns:a16="http://schemas.microsoft.com/office/drawing/2014/main" id="{FC328EA0-A841-42AD-ADFE-49A3480194B9}"/>
            </a:ext>
          </a:extLst>
        </xdr:cNvPr>
        <xdr:cNvSpPr txBox="1">
          <a:spLocks noChangeArrowheads="1"/>
        </xdr:cNvSpPr>
      </xdr:nvSpPr>
      <xdr:spPr bwMode="auto">
        <a:xfrm>
          <a:off x="6236368" y="17530010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227" name="Text Box 3">
          <a:extLst>
            <a:ext uri="{FF2B5EF4-FFF2-40B4-BE49-F238E27FC236}">
              <a16:creationId xmlns:a16="http://schemas.microsoft.com/office/drawing/2014/main" id="{1373A766-B385-4D18-8023-157D8A73B3AF}"/>
            </a:ext>
          </a:extLst>
        </xdr:cNvPr>
        <xdr:cNvSpPr txBox="1">
          <a:spLocks noChangeArrowheads="1"/>
        </xdr:cNvSpPr>
      </xdr:nvSpPr>
      <xdr:spPr bwMode="auto">
        <a:xfrm>
          <a:off x="6236368" y="17530010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228" name="Text Box 3">
          <a:extLst>
            <a:ext uri="{FF2B5EF4-FFF2-40B4-BE49-F238E27FC236}">
              <a16:creationId xmlns:a16="http://schemas.microsoft.com/office/drawing/2014/main" id="{2A55C821-80A3-4468-9D9B-AF5CE03CE298}"/>
            </a:ext>
          </a:extLst>
        </xdr:cNvPr>
        <xdr:cNvSpPr txBox="1">
          <a:spLocks noChangeArrowheads="1"/>
        </xdr:cNvSpPr>
      </xdr:nvSpPr>
      <xdr:spPr bwMode="auto">
        <a:xfrm>
          <a:off x="6236368" y="17530010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229" name="Text Box 3">
          <a:extLst>
            <a:ext uri="{FF2B5EF4-FFF2-40B4-BE49-F238E27FC236}">
              <a16:creationId xmlns:a16="http://schemas.microsoft.com/office/drawing/2014/main" id="{D158F804-D4DE-4FE5-A621-FA9DEB90ACB5}"/>
            </a:ext>
          </a:extLst>
        </xdr:cNvPr>
        <xdr:cNvSpPr txBox="1">
          <a:spLocks noChangeArrowheads="1"/>
        </xdr:cNvSpPr>
      </xdr:nvSpPr>
      <xdr:spPr bwMode="auto">
        <a:xfrm>
          <a:off x="6236368" y="17530010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230" name="Text Box 3">
          <a:extLst>
            <a:ext uri="{FF2B5EF4-FFF2-40B4-BE49-F238E27FC236}">
              <a16:creationId xmlns:a16="http://schemas.microsoft.com/office/drawing/2014/main" id="{C5FC1C5E-F4D1-4BF7-8C65-B194586A52B0}"/>
            </a:ext>
          </a:extLst>
        </xdr:cNvPr>
        <xdr:cNvSpPr txBox="1">
          <a:spLocks noChangeArrowheads="1"/>
        </xdr:cNvSpPr>
      </xdr:nvSpPr>
      <xdr:spPr bwMode="auto">
        <a:xfrm>
          <a:off x="6236368" y="17530010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231" name="Text Box 3">
          <a:extLst>
            <a:ext uri="{FF2B5EF4-FFF2-40B4-BE49-F238E27FC236}">
              <a16:creationId xmlns:a16="http://schemas.microsoft.com/office/drawing/2014/main" id="{9F1B55CE-71E4-4041-A3A9-2027DB4296AF}"/>
            </a:ext>
          </a:extLst>
        </xdr:cNvPr>
        <xdr:cNvSpPr txBox="1">
          <a:spLocks noChangeArrowheads="1"/>
        </xdr:cNvSpPr>
      </xdr:nvSpPr>
      <xdr:spPr bwMode="auto">
        <a:xfrm>
          <a:off x="6236368" y="17530010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232" name="Text Box 3">
          <a:extLst>
            <a:ext uri="{FF2B5EF4-FFF2-40B4-BE49-F238E27FC236}">
              <a16:creationId xmlns:a16="http://schemas.microsoft.com/office/drawing/2014/main" id="{E751BF38-610B-48DC-9E13-E53C82E961F5}"/>
            </a:ext>
          </a:extLst>
        </xdr:cNvPr>
        <xdr:cNvSpPr txBox="1">
          <a:spLocks noChangeArrowheads="1"/>
        </xdr:cNvSpPr>
      </xdr:nvSpPr>
      <xdr:spPr bwMode="auto">
        <a:xfrm>
          <a:off x="6236368" y="17530010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233" name="Text Box 3">
          <a:extLst>
            <a:ext uri="{FF2B5EF4-FFF2-40B4-BE49-F238E27FC236}">
              <a16:creationId xmlns:a16="http://schemas.microsoft.com/office/drawing/2014/main" id="{246A5AE9-3477-4929-8711-5DB43C16D886}"/>
            </a:ext>
          </a:extLst>
        </xdr:cNvPr>
        <xdr:cNvSpPr txBox="1">
          <a:spLocks noChangeArrowheads="1"/>
        </xdr:cNvSpPr>
      </xdr:nvSpPr>
      <xdr:spPr bwMode="auto">
        <a:xfrm>
          <a:off x="6236368" y="17530010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234" name="Text Box 3">
          <a:extLst>
            <a:ext uri="{FF2B5EF4-FFF2-40B4-BE49-F238E27FC236}">
              <a16:creationId xmlns:a16="http://schemas.microsoft.com/office/drawing/2014/main" id="{5C0C24A3-EF60-4865-91DE-3F94E273DE38}"/>
            </a:ext>
          </a:extLst>
        </xdr:cNvPr>
        <xdr:cNvSpPr txBox="1">
          <a:spLocks noChangeArrowheads="1"/>
        </xdr:cNvSpPr>
      </xdr:nvSpPr>
      <xdr:spPr bwMode="auto">
        <a:xfrm>
          <a:off x="6236368" y="17530010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235" name="Text Box 3">
          <a:extLst>
            <a:ext uri="{FF2B5EF4-FFF2-40B4-BE49-F238E27FC236}">
              <a16:creationId xmlns:a16="http://schemas.microsoft.com/office/drawing/2014/main" id="{8BA50112-E98D-4053-B4C8-3BEB762A4D9E}"/>
            </a:ext>
          </a:extLst>
        </xdr:cNvPr>
        <xdr:cNvSpPr txBox="1">
          <a:spLocks noChangeArrowheads="1"/>
        </xdr:cNvSpPr>
      </xdr:nvSpPr>
      <xdr:spPr bwMode="auto">
        <a:xfrm>
          <a:off x="6236368" y="17530010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236" name="Text Box 3">
          <a:extLst>
            <a:ext uri="{FF2B5EF4-FFF2-40B4-BE49-F238E27FC236}">
              <a16:creationId xmlns:a16="http://schemas.microsoft.com/office/drawing/2014/main" id="{21E723FD-63FF-4259-A572-EFB46ADF7A2C}"/>
            </a:ext>
          </a:extLst>
        </xdr:cNvPr>
        <xdr:cNvSpPr txBox="1">
          <a:spLocks noChangeArrowheads="1"/>
        </xdr:cNvSpPr>
      </xdr:nvSpPr>
      <xdr:spPr bwMode="auto">
        <a:xfrm>
          <a:off x="6236368" y="17530010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237" name="Text Box 3">
          <a:extLst>
            <a:ext uri="{FF2B5EF4-FFF2-40B4-BE49-F238E27FC236}">
              <a16:creationId xmlns:a16="http://schemas.microsoft.com/office/drawing/2014/main" id="{D7F718E1-53B9-408C-8581-4C0EA18E7F0B}"/>
            </a:ext>
          </a:extLst>
        </xdr:cNvPr>
        <xdr:cNvSpPr txBox="1">
          <a:spLocks noChangeArrowheads="1"/>
        </xdr:cNvSpPr>
      </xdr:nvSpPr>
      <xdr:spPr bwMode="auto">
        <a:xfrm>
          <a:off x="6236368" y="17530010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238" name="Text Box 3">
          <a:extLst>
            <a:ext uri="{FF2B5EF4-FFF2-40B4-BE49-F238E27FC236}">
              <a16:creationId xmlns:a16="http://schemas.microsoft.com/office/drawing/2014/main" id="{FCA3FAB3-634F-4530-9893-DF165A1218BB}"/>
            </a:ext>
          </a:extLst>
        </xdr:cNvPr>
        <xdr:cNvSpPr txBox="1">
          <a:spLocks noChangeArrowheads="1"/>
        </xdr:cNvSpPr>
      </xdr:nvSpPr>
      <xdr:spPr bwMode="auto">
        <a:xfrm>
          <a:off x="6236368" y="17530010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239" name="Text Box 3">
          <a:extLst>
            <a:ext uri="{FF2B5EF4-FFF2-40B4-BE49-F238E27FC236}">
              <a16:creationId xmlns:a16="http://schemas.microsoft.com/office/drawing/2014/main" id="{7820B913-9CEE-4A26-AA14-BD14CCE270C0}"/>
            </a:ext>
          </a:extLst>
        </xdr:cNvPr>
        <xdr:cNvSpPr txBox="1">
          <a:spLocks noChangeArrowheads="1"/>
        </xdr:cNvSpPr>
      </xdr:nvSpPr>
      <xdr:spPr bwMode="auto">
        <a:xfrm>
          <a:off x="6236368" y="17530010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240" name="Text Box 3">
          <a:extLst>
            <a:ext uri="{FF2B5EF4-FFF2-40B4-BE49-F238E27FC236}">
              <a16:creationId xmlns:a16="http://schemas.microsoft.com/office/drawing/2014/main" id="{8E2D8F08-1E0B-4B19-8FF2-F6CFDA6CFB03}"/>
            </a:ext>
          </a:extLst>
        </xdr:cNvPr>
        <xdr:cNvSpPr txBox="1">
          <a:spLocks noChangeArrowheads="1"/>
        </xdr:cNvSpPr>
      </xdr:nvSpPr>
      <xdr:spPr bwMode="auto">
        <a:xfrm>
          <a:off x="6236368" y="17530010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241" name="Text Box 3">
          <a:extLst>
            <a:ext uri="{FF2B5EF4-FFF2-40B4-BE49-F238E27FC236}">
              <a16:creationId xmlns:a16="http://schemas.microsoft.com/office/drawing/2014/main" id="{2EF1C224-969A-4925-B0CA-4178A79C02F9}"/>
            </a:ext>
          </a:extLst>
        </xdr:cNvPr>
        <xdr:cNvSpPr txBox="1">
          <a:spLocks noChangeArrowheads="1"/>
        </xdr:cNvSpPr>
      </xdr:nvSpPr>
      <xdr:spPr bwMode="auto">
        <a:xfrm>
          <a:off x="6236368" y="17530010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242" name="Text Box 3">
          <a:extLst>
            <a:ext uri="{FF2B5EF4-FFF2-40B4-BE49-F238E27FC236}">
              <a16:creationId xmlns:a16="http://schemas.microsoft.com/office/drawing/2014/main" id="{13CB6285-D580-4BC9-BBB9-4A1C0B027D2E}"/>
            </a:ext>
          </a:extLst>
        </xdr:cNvPr>
        <xdr:cNvSpPr txBox="1">
          <a:spLocks noChangeArrowheads="1"/>
        </xdr:cNvSpPr>
      </xdr:nvSpPr>
      <xdr:spPr bwMode="auto">
        <a:xfrm>
          <a:off x="6236368" y="17530010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243" name="Text Box 3">
          <a:extLst>
            <a:ext uri="{FF2B5EF4-FFF2-40B4-BE49-F238E27FC236}">
              <a16:creationId xmlns:a16="http://schemas.microsoft.com/office/drawing/2014/main" id="{8F854075-CF1C-4486-A5D0-78D1205F76BD}"/>
            </a:ext>
          </a:extLst>
        </xdr:cNvPr>
        <xdr:cNvSpPr txBox="1">
          <a:spLocks noChangeArrowheads="1"/>
        </xdr:cNvSpPr>
      </xdr:nvSpPr>
      <xdr:spPr bwMode="auto">
        <a:xfrm>
          <a:off x="6236368" y="17530010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244" name="Text Box 3">
          <a:extLst>
            <a:ext uri="{FF2B5EF4-FFF2-40B4-BE49-F238E27FC236}">
              <a16:creationId xmlns:a16="http://schemas.microsoft.com/office/drawing/2014/main" id="{5B0A0A92-A897-44D1-8849-02543A7F33BC}"/>
            </a:ext>
          </a:extLst>
        </xdr:cNvPr>
        <xdr:cNvSpPr txBox="1">
          <a:spLocks noChangeArrowheads="1"/>
        </xdr:cNvSpPr>
      </xdr:nvSpPr>
      <xdr:spPr bwMode="auto">
        <a:xfrm>
          <a:off x="6236368" y="17530010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245" name="Text Box 3">
          <a:extLst>
            <a:ext uri="{FF2B5EF4-FFF2-40B4-BE49-F238E27FC236}">
              <a16:creationId xmlns:a16="http://schemas.microsoft.com/office/drawing/2014/main" id="{90887959-2527-4CCC-9A13-85EB99C17F20}"/>
            </a:ext>
          </a:extLst>
        </xdr:cNvPr>
        <xdr:cNvSpPr txBox="1">
          <a:spLocks noChangeArrowheads="1"/>
        </xdr:cNvSpPr>
      </xdr:nvSpPr>
      <xdr:spPr bwMode="auto">
        <a:xfrm>
          <a:off x="6236368" y="17530010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246" name="Text Box 3">
          <a:extLst>
            <a:ext uri="{FF2B5EF4-FFF2-40B4-BE49-F238E27FC236}">
              <a16:creationId xmlns:a16="http://schemas.microsoft.com/office/drawing/2014/main" id="{835B8D81-F057-48E7-8947-7026EF2A039F}"/>
            </a:ext>
          </a:extLst>
        </xdr:cNvPr>
        <xdr:cNvSpPr txBox="1">
          <a:spLocks noChangeArrowheads="1"/>
        </xdr:cNvSpPr>
      </xdr:nvSpPr>
      <xdr:spPr bwMode="auto">
        <a:xfrm>
          <a:off x="6236368" y="17530010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247" name="Text Box 3">
          <a:extLst>
            <a:ext uri="{FF2B5EF4-FFF2-40B4-BE49-F238E27FC236}">
              <a16:creationId xmlns:a16="http://schemas.microsoft.com/office/drawing/2014/main" id="{FB4E1A47-A5C7-444B-B8CC-025E7D01D36E}"/>
            </a:ext>
          </a:extLst>
        </xdr:cNvPr>
        <xdr:cNvSpPr txBox="1">
          <a:spLocks noChangeArrowheads="1"/>
        </xdr:cNvSpPr>
      </xdr:nvSpPr>
      <xdr:spPr bwMode="auto">
        <a:xfrm>
          <a:off x="6236368" y="17530010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248" name="Text Box 3">
          <a:extLst>
            <a:ext uri="{FF2B5EF4-FFF2-40B4-BE49-F238E27FC236}">
              <a16:creationId xmlns:a16="http://schemas.microsoft.com/office/drawing/2014/main" id="{8CF48F9B-28AA-4E63-9697-174F7EAC7610}"/>
            </a:ext>
          </a:extLst>
        </xdr:cNvPr>
        <xdr:cNvSpPr txBox="1">
          <a:spLocks noChangeArrowheads="1"/>
        </xdr:cNvSpPr>
      </xdr:nvSpPr>
      <xdr:spPr bwMode="auto">
        <a:xfrm>
          <a:off x="6236368" y="17530010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249" name="Text Box 3">
          <a:extLst>
            <a:ext uri="{FF2B5EF4-FFF2-40B4-BE49-F238E27FC236}">
              <a16:creationId xmlns:a16="http://schemas.microsoft.com/office/drawing/2014/main" id="{FF2ECE48-E371-4D1B-B938-E3D1613E1CE1}"/>
            </a:ext>
          </a:extLst>
        </xdr:cNvPr>
        <xdr:cNvSpPr txBox="1">
          <a:spLocks noChangeArrowheads="1"/>
        </xdr:cNvSpPr>
      </xdr:nvSpPr>
      <xdr:spPr bwMode="auto">
        <a:xfrm>
          <a:off x="6236368" y="17530010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250" name="Text Box 3">
          <a:extLst>
            <a:ext uri="{FF2B5EF4-FFF2-40B4-BE49-F238E27FC236}">
              <a16:creationId xmlns:a16="http://schemas.microsoft.com/office/drawing/2014/main" id="{610C1342-45F1-4A40-9318-92B7A3FA409B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251" name="Text Box 3">
          <a:extLst>
            <a:ext uri="{FF2B5EF4-FFF2-40B4-BE49-F238E27FC236}">
              <a16:creationId xmlns:a16="http://schemas.microsoft.com/office/drawing/2014/main" id="{12FFC2D5-3B1C-48F0-9985-97E99EDCED1B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252" name="Text Box 3">
          <a:extLst>
            <a:ext uri="{FF2B5EF4-FFF2-40B4-BE49-F238E27FC236}">
              <a16:creationId xmlns:a16="http://schemas.microsoft.com/office/drawing/2014/main" id="{A94D4E4A-10A9-4E3D-AB06-33867E257EC6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253" name="Text Box 3">
          <a:extLst>
            <a:ext uri="{FF2B5EF4-FFF2-40B4-BE49-F238E27FC236}">
              <a16:creationId xmlns:a16="http://schemas.microsoft.com/office/drawing/2014/main" id="{2C42BDA6-52AB-45BD-8F35-0441B11939DB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254" name="Text Box 3">
          <a:extLst>
            <a:ext uri="{FF2B5EF4-FFF2-40B4-BE49-F238E27FC236}">
              <a16:creationId xmlns:a16="http://schemas.microsoft.com/office/drawing/2014/main" id="{B5D85B03-E7B2-409E-A713-75BA1179E3CD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255" name="Text Box 3">
          <a:extLst>
            <a:ext uri="{FF2B5EF4-FFF2-40B4-BE49-F238E27FC236}">
              <a16:creationId xmlns:a16="http://schemas.microsoft.com/office/drawing/2014/main" id="{A490DC96-791C-4084-9B08-23BC01AFB777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256" name="Text Box 3">
          <a:extLst>
            <a:ext uri="{FF2B5EF4-FFF2-40B4-BE49-F238E27FC236}">
              <a16:creationId xmlns:a16="http://schemas.microsoft.com/office/drawing/2014/main" id="{21114675-E0A4-4C04-8AC9-CDE01C586BC4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257" name="Text Box 3">
          <a:extLst>
            <a:ext uri="{FF2B5EF4-FFF2-40B4-BE49-F238E27FC236}">
              <a16:creationId xmlns:a16="http://schemas.microsoft.com/office/drawing/2014/main" id="{2044452C-D07F-46AE-8B2C-1EA61393AD4B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258" name="Text Box 3">
          <a:extLst>
            <a:ext uri="{FF2B5EF4-FFF2-40B4-BE49-F238E27FC236}">
              <a16:creationId xmlns:a16="http://schemas.microsoft.com/office/drawing/2014/main" id="{02F448E4-5520-41DB-B036-EDD99429B504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259" name="Text Box 3">
          <a:extLst>
            <a:ext uri="{FF2B5EF4-FFF2-40B4-BE49-F238E27FC236}">
              <a16:creationId xmlns:a16="http://schemas.microsoft.com/office/drawing/2014/main" id="{08FD8F18-1B8E-456D-98A1-27BC389B773E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260" name="Text Box 3">
          <a:extLst>
            <a:ext uri="{FF2B5EF4-FFF2-40B4-BE49-F238E27FC236}">
              <a16:creationId xmlns:a16="http://schemas.microsoft.com/office/drawing/2014/main" id="{636491BA-43B8-46ED-8CBE-E5B58ADF249F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261" name="Text Box 3">
          <a:extLst>
            <a:ext uri="{FF2B5EF4-FFF2-40B4-BE49-F238E27FC236}">
              <a16:creationId xmlns:a16="http://schemas.microsoft.com/office/drawing/2014/main" id="{E22291AE-8498-499E-B1EF-CE8C63B07EFC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262" name="Text Box 3">
          <a:extLst>
            <a:ext uri="{FF2B5EF4-FFF2-40B4-BE49-F238E27FC236}">
              <a16:creationId xmlns:a16="http://schemas.microsoft.com/office/drawing/2014/main" id="{7A70A46C-C543-483E-A007-36C5B2FE676C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263" name="Text Box 3">
          <a:extLst>
            <a:ext uri="{FF2B5EF4-FFF2-40B4-BE49-F238E27FC236}">
              <a16:creationId xmlns:a16="http://schemas.microsoft.com/office/drawing/2014/main" id="{60048E2D-F734-44CC-A97A-D60E8B9FD8A4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264" name="Text Box 3">
          <a:extLst>
            <a:ext uri="{FF2B5EF4-FFF2-40B4-BE49-F238E27FC236}">
              <a16:creationId xmlns:a16="http://schemas.microsoft.com/office/drawing/2014/main" id="{32AF50A6-A001-4598-91D2-78C893B9E140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265" name="Text Box 3">
          <a:extLst>
            <a:ext uri="{FF2B5EF4-FFF2-40B4-BE49-F238E27FC236}">
              <a16:creationId xmlns:a16="http://schemas.microsoft.com/office/drawing/2014/main" id="{0FFFB544-8496-49E4-8AC6-8B9E69208119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266" name="Text Box 3">
          <a:extLst>
            <a:ext uri="{FF2B5EF4-FFF2-40B4-BE49-F238E27FC236}">
              <a16:creationId xmlns:a16="http://schemas.microsoft.com/office/drawing/2014/main" id="{7B75A6FD-9077-4FE7-9CF6-46612DDF8839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267" name="Text Box 3">
          <a:extLst>
            <a:ext uri="{FF2B5EF4-FFF2-40B4-BE49-F238E27FC236}">
              <a16:creationId xmlns:a16="http://schemas.microsoft.com/office/drawing/2014/main" id="{D759539D-F64F-4C4B-AB2D-9A39AE1C809B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268" name="Text Box 3">
          <a:extLst>
            <a:ext uri="{FF2B5EF4-FFF2-40B4-BE49-F238E27FC236}">
              <a16:creationId xmlns:a16="http://schemas.microsoft.com/office/drawing/2014/main" id="{FCBC4DBC-DC11-49BD-A531-1525E72F2E52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269" name="Text Box 3">
          <a:extLst>
            <a:ext uri="{FF2B5EF4-FFF2-40B4-BE49-F238E27FC236}">
              <a16:creationId xmlns:a16="http://schemas.microsoft.com/office/drawing/2014/main" id="{75E8309D-A429-4390-80B6-1F7A4EAB9DCA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270" name="Text Box 3">
          <a:extLst>
            <a:ext uri="{FF2B5EF4-FFF2-40B4-BE49-F238E27FC236}">
              <a16:creationId xmlns:a16="http://schemas.microsoft.com/office/drawing/2014/main" id="{36A6B551-A93F-4E9F-85BC-D0384D1AF315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271" name="Text Box 3">
          <a:extLst>
            <a:ext uri="{FF2B5EF4-FFF2-40B4-BE49-F238E27FC236}">
              <a16:creationId xmlns:a16="http://schemas.microsoft.com/office/drawing/2014/main" id="{F25B73F2-D4F0-4197-A64F-71D506AE23E6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272" name="Text Box 3">
          <a:extLst>
            <a:ext uri="{FF2B5EF4-FFF2-40B4-BE49-F238E27FC236}">
              <a16:creationId xmlns:a16="http://schemas.microsoft.com/office/drawing/2014/main" id="{BB5358FC-9375-4824-91F7-6963F7829146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273" name="Text Box 3">
          <a:extLst>
            <a:ext uri="{FF2B5EF4-FFF2-40B4-BE49-F238E27FC236}">
              <a16:creationId xmlns:a16="http://schemas.microsoft.com/office/drawing/2014/main" id="{6F6BFDAE-02C9-465C-AF56-D8EBA7BDFE77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274" name="Text Box 3">
          <a:extLst>
            <a:ext uri="{FF2B5EF4-FFF2-40B4-BE49-F238E27FC236}">
              <a16:creationId xmlns:a16="http://schemas.microsoft.com/office/drawing/2014/main" id="{7084D461-DB5E-4FC1-A0AE-BCD9FCE43F76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275" name="Text Box 3">
          <a:extLst>
            <a:ext uri="{FF2B5EF4-FFF2-40B4-BE49-F238E27FC236}">
              <a16:creationId xmlns:a16="http://schemas.microsoft.com/office/drawing/2014/main" id="{6BD9C71F-29A6-41F6-BDE3-6B16BC6B8B37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276" name="Text Box 3">
          <a:extLst>
            <a:ext uri="{FF2B5EF4-FFF2-40B4-BE49-F238E27FC236}">
              <a16:creationId xmlns:a16="http://schemas.microsoft.com/office/drawing/2014/main" id="{623E1A24-6D31-4BF7-A5EF-55DA7ACB49DE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277" name="Text Box 3">
          <a:extLst>
            <a:ext uri="{FF2B5EF4-FFF2-40B4-BE49-F238E27FC236}">
              <a16:creationId xmlns:a16="http://schemas.microsoft.com/office/drawing/2014/main" id="{D65F4DB0-E140-4B31-B71B-63CAE71466CC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278" name="Text Box 3">
          <a:extLst>
            <a:ext uri="{FF2B5EF4-FFF2-40B4-BE49-F238E27FC236}">
              <a16:creationId xmlns:a16="http://schemas.microsoft.com/office/drawing/2014/main" id="{42BBA669-93AC-4012-97CC-62622C0D1893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279" name="Text Box 3">
          <a:extLst>
            <a:ext uri="{FF2B5EF4-FFF2-40B4-BE49-F238E27FC236}">
              <a16:creationId xmlns:a16="http://schemas.microsoft.com/office/drawing/2014/main" id="{9758F5DD-9511-46D8-9527-700C41EC442B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280" name="Text Box 3">
          <a:extLst>
            <a:ext uri="{FF2B5EF4-FFF2-40B4-BE49-F238E27FC236}">
              <a16:creationId xmlns:a16="http://schemas.microsoft.com/office/drawing/2014/main" id="{486729FB-AB2A-4AA2-9DE5-162CAD25C1F4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281" name="Text Box 3">
          <a:extLst>
            <a:ext uri="{FF2B5EF4-FFF2-40B4-BE49-F238E27FC236}">
              <a16:creationId xmlns:a16="http://schemas.microsoft.com/office/drawing/2014/main" id="{07F2D437-742D-422E-8ED6-4B9FC4B3F984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282" name="Text Box 3">
          <a:extLst>
            <a:ext uri="{FF2B5EF4-FFF2-40B4-BE49-F238E27FC236}">
              <a16:creationId xmlns:a16="http://schemas.microsoft.com/office/drawing/2014/main" id="{80224710-74F1-4E5A-BD41-D155190E89EE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283" name="Text Box 3">
          <a:extLst>
            <a:ext uri="{FF2B5EF4-FFF2-40B4-BE49-F238E27FC236}">
              <a16:creationId xmlns:a16="http://schemas.microsoft.com/office/drawing/2014/main" id="{63CCD21E-64FF-42C9-83D4-4F12D8BB246E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284" name="Text Box 3">
          <a:extLst>
            <a:ext uri="{FF2B5EF4-FFF2-40B4-BE49-F238E27FC236}">
              <a16:creationId xmlns:a16="http://schemas.microsoft.com/office/drawing/2014/main" id="{29C172F3-81F5-416B-AAE5-3C5FDBC23384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285" name="Text Box 3">
          <a:extLst>
            <a:ext uri="{FF2B5EF4-FFF2-40B4-BE49-F238E27FC236}">
              <a16:creationId xmlns:a16="http://schemas.microsoft.com/office/drawing/2014/main" id="{7979AFF4-74CD-4A56-8E83-9E69094EC5FC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286" name="Text Box 3">
          <a:extLst>
            <a:ext uri="{FF2B5EF4-FFF2-40B4-BE49-F238E27FC236}">
              <a16:creationId xmlns:a16="http://schemas.microsoft.com/office/drawing/2014/main" id="{BDCA2983-F838-4291-B8B1-3F2A6CCBC9F4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287" name="Text Box 3">
          <a:extLst>
            <a:ext uri="{FF2B5EF4-FFF2-40B4-BE49-F238E27FC236}">
              <a16:creationId xmlns:a16="http://schemas.microsoft.com/office/drawing/2014/main" id="{8FBBC093-1401-4556-90A2-532CBEEC2795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288" name="Text Box 3">
          <a:extLst>
            <a:ext uri="{FF2B5EF4-FFF2-40B4-BE49-F238E27FC236}">
              <a16:creationId xmlns:a16="http://schemas.microsoft.com/office/drawing/2014/main" id="{AE51FEDF-CE54-4251-9F01-2C2B2879B12D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289" name="Text Box 3">
          <a:extLst>
            <a:ext uri="{FF2B5EF4-FFF2-40B4-BE49-F238E27FC236}">
              <a16:creationId xmlns:a16="http://schemas.microsoft.com/office/drawing/2014/main" id="{3E8C44E1-F6AD-4B5F-9951-8D5715760395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290" name="Text Box 3">
          <a:extLst>
            <a:ext uri="{FF2B5EF4-FFF2-40B4-BE49-F238E27FC236}">
              <a16:creationId xmlns:a16="http://schemas.microsoft.com/office/drawing/2014/main" id="{14F2B742-FB41-4635-9F84-EAB098267FAB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291" name="Text Box 3">
          <a:extLst>
            <a:ext uri="{FF2B5EF4-FFF2-40B4-BE49-F238E27FC236}">
              <a16:creationId xmlns:a16="http://schemas.microsoft.com/office/drawing/2014/main" id="{73E287D7-D48C-4FC6-B6ED-7BD17BC76368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292" name="Text Box 3">
          <a:extLst>
            <a:ext uri="{FF2B5EF4-FFF2-40B4-BE49-F238E27FC236}">
              <a16:creationId xmlns:a16="http://schemas.microsoft.com/office/drawing/2014/main" id="{55D9EA67-0737-4ADA-B6A4-62E8D0ACF125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293" name="Text Box 3">
          <a:extLst>
            <a:ext uri="{FF2B5EF4-FFF2-40B4-BE49-F238E27FC236}">
              <a16:creationId xmlns:a16="http://schemas.microsoft.com/office/drawing/2014/main" id="{CDD44D28-7505-42D2-816B-688DB68E49C8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294" name="Text Box 3">
          <a:extLst>
            <a:ext uri="{FF2B5EF4-FFF2-40B4-BE49-F238E27FC236}">
              <a16:creationId xmlns:a16="http://schemas.microsoft.com/office/drawing/2014/main" id="{48E97272-1B36-4D84-8E73-03B33CB47062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295" name="Text Box 3">
          <a:extLst>
            <a:ext uri="{FF2B5EF4-FFF2-40B4-BE49-F238E27FC236}">
              <a16:creationId xmlns:a16="http://schemas.microsoft.com/office/drawing/2014/main" id="{B3022667-6C1D-46AF-9AEC-2EF127122C9F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296" name="Text Box 3">
          <a:extLst>
            <a:ext uri="{FF2B5EF4-FFF2-40B4-BE49-F238E27FC236}">
              <a16:creationId xmlns:a16="http://schemas.microsoft.com/office/drawing/2014/main" id="{EFCC3018-632F-4ED2-9441-15278D3E3565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297" name="Text Box 3">
          <a:extLst>
            <a:ext uri="{FF2B5EF4-FFF2-40B4-BE49-F238E27FC236}">
              <a16:creationId xmlns:a16="http://schemas.microsoft.com/office/drawing/2014/main" id="{6BF04D22-6606-4815-9E4B-98C87663C800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298" name="Text Box 3">
          <a:extLst>
            <a:ext uri="{FF2B5EF4-FFF2-40B4-BE49-F238E27FC236}">
              <a16:creationId xmlns:a16="http://schemas.microsoft.com/office/drawing/2014/main" id="{19D22328-B75F-47F9-8F27-B08AF83BBC19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299" name="Text Box 3">
          <a:extLst>
            <a:ext uri="{FF2B5EF4-FFF2-40B4-BE49-F238E27FC236}">
              <a16:creationId xmlns:a16="http://schemas.microsoft.com/office/drawing/2014/main" id="{52531261-E00D-4F01-8D81-345DBD305CB4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300" name="Text Box 3">
          <a:extLst>
            <a:ext uri="{FF2B5EF4-FFF2-40B4-BE49-F238E27FC236}">
              <a16:creationId xmlns:a16="http://schemas.microsoft.com/office/drawing/2014/main" id="{A2D99164-887C-499B-AAE4-FCACFEEBE448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301" name="Text Box 3">
          <a:extLst>
            <a:ext uri="{FF2B5EF4-FFF2-40B4-BE49-F238E27FC236}">
              <a16:creationId xmlns:a16="http://schemas.microsoft.com/office/drawing/2014/main" id="{B2602118-29AB-448F-A5D6-0F5FD0B7C4DF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302" name="Text Box 3">
          <a:extLst>
            <a:ext uri="{FF2B5EF4-FFF2-40B4-BE49-F238E27FC236}">
              <a16:creationId xmlns:a16="http://schemas.microsoft.com/office/drawing/2014/main" id="{972EB8CA-232B-40C2-98F5-B2042F8EB645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303" name="Text Box 3">
          <a:extLst>
            <a:ext uri="{FF2B5EF4-FFF2-40B4-BE49-F238E27FC236}">
              <a16:creationId xmlns:a16="http://schemas.microsoft.com/office/drawing/2014/main" id="{1934CE30-07F2-4847-902E-4DE8A93B5EAE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304" name="Text Box 3">
          <a:extLst>
            <a:ext uri="{FF2B5EF4-FFF2-40B4-BE49-F238E27FC236}">
              <a16:creationId xmlns:a16="http://schemas.microsoft.com/office/drawing/2014/main" id="{4A1B1547-D856-4BBA-B5C8-6C71E65D9A1F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305" name="Text Box 3">
          <a:extLst>
            <a:ext uri="{FF2B5EF4-FFF2-40B4-BE49-F238E27FC236}">
              <a16:creationId xmlns:a16="http://schemas.microsoft.com/office/drawing/2014/main" id="{2CB81D3A-9868-4975-9686-4F434CEAC07B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306" name="Text Box 3">
          <a:extLst>
            <a:ext uri="{FF2B5EF4-FFF2-40B4-BE49-F238E27FC236}">
              <a16:creationId xmlns:a16="http://schemas.microsoft.com/office/drawing/2014/main" id="{60D941C2-A92B-428B-B2DC-69D6A68AAE00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307" name="Text Box 3">
          <a:extLst>
            <a:ext uri="{FF2B5EF4-FFF2-40B4-BE49-F238E27FC236}">
              <a16:creationId xmlns:a16="http://schemas.microsoft.com/office/drawing/2014/main" id="{15E6F619-D4C8-406F-90E2-1D0FA7634923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308" name="Text Box 3">
          <a:extLst>
            <a:ext uri="{FF2B5EF4-FFF2-40B4-BE49-F238E27FC236}">
              <a16:creationId xmlns:a16="http://schemas.microsoft.com/office/drawing/2014/main" id="{157AC062-38D0-4FEE-80AD-C7AEE5EBB4D8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309" name="Text Box 3">
          <a:extLst>
            <a:ext uri="{FF2B5EF4-FFF2-40B4-BE49-F238E27FC236}">
              <a16:creationId xmlns:a16="http://schemas.microsoft.com/office/drawing/2014/main" id="{CDB457E9-DB12-4B4E-A72E-A687C6A16306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310" name="Text Box 3">
          <a:extLst>
            <a:ext uri="{FF2B5EF4-FFF2-40B4-BE49-F238E27FC236}">
              <a16:creationId xmlns:a16="http://schemas.microsoft.com/office/drawing/2014/main" id="{B552716A-BC0A-4761-908C-67D89AA1A65F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311" name="Text Box 3">
          <a:extLst>
            <a:ext uri="{FF2B5EF4-FFF2-40B4-BE49-F238E27FC236}">
              <a16:creationId xmlns:a16="http://schemas.microsoft.com/office/drawing/2014/main" id="{95CA39B3-D926-4A96-B28B-E26040540CEB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312" name="Text Box 3">
          <a:extLst>
            <a:ext uri="{FF2B5EF4-FFF2-40B4-BE49-F238E27FC236}">
              <a16:creationId xmlns:a16="http://schemas.microsoft.com/office/drawing/2014/main" id="{438435F2-89E8-4E14-8A38-FFAF66F7DD48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313" name="Text Box 3">
          <a:extLst>
            <a:ext uri="{FF2B5EF4-FFF2-40B4-BE49-F238E27FC236}">
              <a16:creationId xmlns:a16="http://schemas.microsoft.com/office/drawing/2014/main" id="{B77B12FB-3512-4725-9A28-0F2191E99C1F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314" name="Text Box 3">
          <a:extLst>
            <a:ext uri="{FF2B5EF4-FFF2-40B4-BE49-F238E27FC236}">
              <a16:creationId xmlns:a16="http://schemas.microsoft.com/office/drawing/2014/main" id="{F524FA3A-D44B-49D1-A41E-E78C94ED141F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315" name="Text Box 3">
          <a:extLst>
            <a:ext uri="{FF2B5EF4-FFF2-40B4-BE49-F238E27FC236}">
              <a16:creationId xmlns:a16="http://schemas.microsoft.com/office/drawing/2014/main" id="{818C2A65-5CCD-436F-8805-C7660C533D90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316" name="Text Box 3">
          <a:extLst>
            <a:ext uri="{FF2B5EF4-FFF2-40B4-BE49-F238E27FC236}">
              <a16:creationId xmlns:a16="http://schemas.microsoft.com/office/drawing/2014/main" id="{7FD2DF98-84C0-4FE1-8A04-FE22487FF540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317" name="Text Box 3">
          <a:extLst>
            <a:ext uri="{FF2B5EF4-FFF2-40B4-BE49-F238E27FC236}">
              <a16:creationId xmlns:a16="http://schemas.microsoft.com/office/drawing/2014/main" id="{E1EB6558-24AA-483A-8858-DF33AEC58273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318" name="Text Box 3">
          <a:extLst>
            <a:ext uri="{FF2B5EF4-FFF2-40B4-BE49-F238E27FC236}">
              <a16:creationId xmlns:a16="http://schemas.microsoft.com/office/drawing/2014/main" id="{E74E4164-0B3F-448E-88BB-AAEC41864505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319" name="Text Box 3">
          <a:extLst>
            <a:ext uri="{FF2B5EF4-FFF2-40B4-BE49-F238E27FC236}">
              <a16:creationId xmlns:a16="http://schemas.microsoft.com/office/drawing/2014/main" id="{4FA49DE0-29DB-48CA-8F7A-18D8561BF4FB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320" name="Text Box 3">
          <a:extLst>
            <a:ext uri="{FF2B5EF4-FFF2-40B4-BE49-F238E27FC236}">
              <a16:creationId xmlns:a16="http://schemas.microsoft.com/office/drawing/2014/main" id="{8B0D5C1D-C34A-4118-9B03-5FDA6BD7C838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321" name="Text Box 3">
          <a:extLst>
            <a:ext uri="{FF2B5EF4-FFF2-40B4-BE49-F238E27FC236}">
              <a16:creationId xmlns:a16="http://schemas.microsoft.com/office/drawing/2014/main" id="{CE5BD264-FFA2-47E1-A2F1-6BFC0A14AC52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322" name="Text Box 3">
          <a:extLst>
            <a:ext uri="{FF2B5EF4-FFF2-40B4-BE49-F238E27FC236}">
              <a16:creationId xmlns:a16="http://schemas.microsoft.com/office/drawing/2014/main" id="{CED10A19-EC27-4E67-A7ED-FBF11AFA659B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323" name="Text Box 3">
          <a:extLst>
            <a:ext uri="{FF2B5EF4-FFF2-40B4-BE49-F238E27FC236}">
              <a16:creationId xmlns:a16="http://schemas.microsoft.com/office/drawing/2014/main" id="{6F7C203D-6557-43C4-B9C4-4ABAF3A9C999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324" name="Text Box 3">
          <a:extLst>
            <a:ext uri="{FF2B5EF4-FFF2-40B4-BE49-F238E27FC236}">
              <a16:creationId xmlns:a16="http://schemas.microsoft.com/office/drawing/2014/main" id="{19FB71A3-96CE-47E6-A923-65E9CF9CF573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325" name="Text Box 3">
          <a:extLst>
            <a:ext uri="{FF2B5EF4-FFF2-40B4-BE49-F238E27FC236}">
              <a16:creationId xmlns:a16="http://schemas.microsoft.com/office/drawing/2014/main" id="{ECFDDFA4-F407-4090-B707-DE7636716182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326" name="Text Box 3">
          <a:extLst>
            <a:ext uri="{FF2B5EF4-FFF2-40B4-BE49-F238E27FC236}">
              <a16:creationId xmlns:a16="http://schemas.microsoft.com/office/drawing/2014/main" id="{F5285191-1F19-466A-8E07-4787D7F1BBD0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327" name="Text Box 3">
          <a:extLst>
            <a:ext uri="{FF2B5EF4-FFF2-40B4-BE49-F238E27FC236}">
              <a16:creationId xmlns:a16="http://schemas.microsoft.com/office/drawing/2014/main" id="{EEE91A07-599A-4AC6-AA55-B0CAC569CC3C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328" name="Text Box 3">
          <a:extLst>
            <a:ext uri="{FF2B5EF4-FFF2-40B4-BE49-F238E27FC236}">
              <a16:creationId xmlns:a16="http://schemas.microsoft.com/office/drawing/2014/main" id="{53BE96C7-5B4B-427F-86EA-802AA4E0C19A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329" name="Text Box 3">
          <a:extLst>
            <a:ext uri="{FF2B5EF4-FFF2-40B4-BE49-F238E27FC236}">
              <a16:creationId xmlns:a16="http://schemas.microsoft.com/office/drawing/2014/main" id="{E14BBF54-2960-4762-B128-B453F2F36FAA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330" name="Text Box 3">
          <a:extLst>
            <a:ext uri="{FF2B5EF4-FFF2-40B4-BE49-F238E27FC236}">
              <a16:creationId xmlns:a16="http://schemas.microsoft.com/office/drawing/2014/main" id="{E81B197A-9628-473F-9701-EC00A5BC300D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331" name="Text Box 3">
          <a:extLst>
            <a:ext uri="{FF2B5EF4-FFF2-40B4-BE49-F238E27FC236}">
              <a16:creationId xmlns:a16="http://schemas.microsoft.com/office/drawing/2014/main" id="{2C5F6327-0F6B-4DCD-BFA3-E7C6494AA93C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332" name="Text Box 3">
          <a:extLst>
            <a:ext uri="{FF2B5EF4-FFF2-40B4-BE49-F238E27FC236}">
              <a16:creationId xmlns:a16="http://schemas.microsoft.com/office/drawing/2014/main" id="{4D6D20AF-8D8E-45B1-9246-622DA80D9EC2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333" name="Text Box 3">
          <a:extLst>
            <a:ext uri="{FF2B5EF4-FFF2-40B4-BE49-F238E27FC236}">
              <a16:creationId xmlns:a16="http://schemas.microsoft.com/office/drawing/2014/main" id="{47A62805-2394-403B-A2C8-D64687326B71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334" name="Text Box 3">
          <a:extLst>
            <a:ext uri="{FF2B5EF4-FFF2-40B4-BE49-F238E27FC236}">
              <a16:creationId xmlns:a16="http://schemas.microsoft.com/office/drawing/2014/main" id="{7D13AFF4-451A-4873-B69E-95E7AA5E55A2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335" name="Text Box 3">
          <a:extLst>
            <a:ext uri="{FF2B5EF4-FFF2-40B4-BE49-F238E27FC236}">
              <a16:creationId xmlns:a16="http://schemas.microsoft.com/office/drawing/2014/main" id="{B098EBFB-A9F4-44DF-A83A-12E2061DB3CF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336" name="Text Box 3">
          <a:extLst>
            <a:ext uri="{FF2B5EF4-FFF2-40B4-BE49-F238E27FC236}">
              <a16:creationId xmlns:a16="http://schemas.microsoft.com/office/drawing/2014/main" id="{F0130D01-ABED-4D03-A2FF-83C09503ABBF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337" name="Text Box 3">
          <a:extLst>
            <a:ext uri="{FF2B5EF4-FFF2-40B4-BE49-F238E27FC236}">
              <a16:creationId xmlns:a16="http://schemas.microsoft.com/office/drawing/2014/main" id="{A454B3BB-1B6F-41C0-85A6-51FF45649226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338" name="Text Box 3">
          <a:extLst>
            <a:ext uri="{FF2B5EF4-FFF2-40B4-BE49-F238E27FC236}">
              <a16:creationId xmlns:a16="http://schemas.microsoft.com/office/drawing/2014/main" id="{7D3B94CB-F7C1-4000-B0C6-459E829F551F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339" name="Text Box 3">
          <a:extLst>
            <a:ext uri="{FF2B5EF4-FFF2-40B4-BE49-F238E27FC236}">
              <a16:creationId xmlns:a16="http://schemas.microsoft.com/office/drawing/2014/main" id="{8A5B06F0-ADCB-4726-A91F-7AA1736A8108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340" name="Text Box 3">
          <a:extLst>
            <a:ext uri="{FF2B5EF4-FFF2-40B4-BE49-F238E27FC236}">
              <a16:creationId xmlns:a16="http://schemas.microsoft.com/office/drawing/2014/main" id="{DAB192C5-103D-421C-A58B-663E47A872D7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341" name="Text Box 3">
          <a:extLst>
            <a:ext uri="{FF2B5EF4-FFF2-40B4-BE49-F238E27FC236}">
              <a16:creationId xmlns:a16="http://schemas.microsoft.com/office/drawing/2014/main" id="{8974EAEA-28B0-4F65-BA19-F93B1ACE0926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342" name="Text Box 3">
          <a:extLst>
            <a:ext uri="{FF2B5EF4-FFF2-40B4-BE49-F238E27FC236}">
              <a16:creationId xmlns:a16="http://schemas.microsoft.com/office/drawing/2014/main" id="{21C61A89-B5D7-409F-AFC9-3A603A8EE638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343" name="Text Box 3">
          <a:extLst>
            <a:ext uri="{FF2B5EF4-FFF2-40B4-BE49-F238E27FC236}">
              <a16:creationId xmlns:a16="http://schemas.microsoft.com/office/drawing/2014/main" id="{01914F40-2494-4D4D-A269-9618E35F0D13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344" name="Text Box 3">
          <a:extLst>
            <a:ext uri="{FF2B5EF4-FFF2-40B4-BE49-F238E27FC236}">
              <a16:creationId xmlns:a16="http://schemas.microsoft.com/office/drawing/2014/main" id="{513A2D16-0598-4205-97F0-FA6418794AE3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345" name="Text Box 3">
          <a:extLst>
            <a:ext uri="{FF2B5EF4-FFF2-40B4-BE49-F238E27FC236}">
              <a16:creationId xmlns:a16="http://schemas.microsoft.com/office/drawing/2014/main" id="{37C4CB49-E4E2-4D7F-9650-AB691E42E1C8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346" name="Text Box 3">
          <a:extLst>
            <a:ext uri="{FF2B5EF4-FFF2-40B4-BE49-F238E27FC236}">
              <a16:creationId xmlns:a16="http://schemas.microsoft.com/office/drawing/2014/main" id="{5C3C4D9B-6955-424B-8EC8-695E8BC55100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347" name="Text Box 3">
          <a:extLst>
            <a:ext uri="{FF2B5EF4-FFF2-40B4-BE49-F238E27FC236}">
              <a16:creationId xmlns:a16="http://schemas.microsoft.com/office/drawing/2014/main" id="{279D8351-264F-4E85-A23C-9FBA9A54235D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348" name="Text Box 3">
          <a:extLst>
            <a:ext uri="{FF2B5EF4-FFF2-40B4-BE49-F238E27FC236}">
              <a16:creationId xmlns:a16="http://schemas.microsoft.com/office/drawing/2014/main" id="{08A4E93D-073C-451F-9441-712B16BCC380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349" name="Text Box 3">
          <a:extLst>
            <a:ext uri="{FF2B5EF4-FFF2-40B4-BE49-F238E27FC236}">
              <a16:creationId xmlns:a16="http://schemas.microsoft.com/office/drawing/2014/main" id="{054C7D2C-E4B4-4CC9-9FC9-A44143261A91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350" name="Text Box 3">
          <a:extLst>
            <a:ext uri="{FF2B5EF4-FFF2-40B4-BE49-F238E27FC236}">
              <a16:creationId xmlns:a16="http://schemas.microsoft.com/office/drawing/2014/main" id="{2ABF89B8-7890-45A1-9940-3E9FDFEA59EC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351" name="Text Box 3">
          <a:extLst>
            <a:ext uri="{FF2B5EF4-FFF2-40B4-BE49-F238E27FC236}">
              <a16:creationId xmlns:a16="http://schemas.microsoft.com/office/drawing/2014/main" id="{EB040E41-6D2D-472E-BF22-7A47D78AC093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352" name="Text Box 3">
          <a:extLst>
            <a:ext uri="{FF2B5EF4-FFF2-40B4-BE49-F238E27FC236}">
              <a16:creationId xmlns:a16="http://schemas.microsoft.com/office/drawing/2014/main" id="{2AC5891A-A14D-48D5-A9D2-7DAD60E3D71A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353" name="Text Box 3">
          <a:extLst>
            <a:ext uri="{FF2B5EF4-FFF2-40B4-BE49-F238E27FC236}">
              <a16:creationId xmlns:a16="http://schemas.microsoft.com/office/drawing/2014/main" id="{6B4C1F4E-6658-4C8D-AB2B-02313522A702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354" name="Text Box 3">
          <a:extLst>
            <a:ext uri="{FF2B5EF4-FFF2-40B4-BE49-F238E27FC236}">
              <a16:creationId xmlns:a16="http://schemas.microsoft.com/office/drawing/2014/main" id="{BF7831CA-1F26-401A-9B2A-50463DF78251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355" name="Text Box 3">
          <a:extLst>
            <a:ext uri="{FF2B5EF4-FFF2-40B4-BE49-F238E27FC236}">
              <a16:creationId xmlns:a16="http://schemas.microsoft.com/office/drawing/2014/main" id="{BD0DBB5F-FE11-4967-99BF-E8BC3B58389F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356" name="Text Box 3">
          <a:extLst>
            <a:ext uri="{FF2B5EF4-FFF2-40B4-BE49-F238E27FC236}">
              <a16:creationId xmlns:a16="http://schemas.microsoft.com/office/drawing/2014/main" id="{6370518F-2FCB-40EA-8FAA-DDEC0DC27964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357" name="Text Box 3">
          <a:extLst>
            <a:ext uri="{FF2B5EF4-FFF2-40B4-BE49-F238E27FC236}">
              <a16:creationId xmlns:a16="http://schemas.microsoft.com/office/drawing/2014/main" id="{4E70A755-3DB0-44C1-8B63-B360D8E60A9C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358" name="Text Box 3">
          <a:extLst>
            <a:ext uri="{FF2B5EF4-FFF2-40B4-BE49-F238E27FC236}">
              <a16:creationId xmlns:a16="http://schemas.microsoft.com/office/drawing/2014/main" id="{D9538B64-0328-4F90-BEA7-BD3C52CBE0C0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359" name="Text Box 3">
          <a:extLst>
            <a:ext uri="{FF2B5EF4-FFF2-40B4-BE49-F238E27FC236}">
              <a16:creationId xmlns:a16="http://schemas.microsoft.com/office/drawing/2014/main" id="{1CBF753B-5070-4B69-B856-26411F5535F4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360" name="Text Box 3">
          <a:extLst>
            <a:ext uri="{FF2B5EF4-FFF2-40B4-BE49-F238E27FC236}">
              <a16:creationId xmlns:a16="http://schemas.microsoft.com/office/drawing/2014/main" id="{D85F7CF1-DEBF-4FA4-A2DC-3387B8649064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361" name="Text Box 3">
          <a:extLst>
            <a:ext uri="{FF2B5EF4-FFF2-40B4-BE49-F238E27FC236}">
              <a16:creationId xmlns:a16="http://schemas.microsoft.com/office/drawing/2014/main" id="{C5EFDFF6-2601-41BA-BD19-A17AAE09724D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362" name="Text Box 3">
          <a:extLst>
            <a:ext uri="{FF2B5EF4-FFF2-40B4-BE49-F238E27FC236}">
              <a16:creationId xmlns:a16="http://schemas.microsoft.com/office/drawing/2014/main" id="{7C1CBE26-FE5B-4FC4-A661-AE46E1B50D2F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363" name="Text Box 3">
          <a:extLst>
            <a:ext uri="{FF2B5EF4-FFF2-40B4-BE49-F238E27FC236}">
              <a16:creationId xmlns:a16="http://schemas.microsoft.com/office/drawing/2014/main" id="{DA7012B1-A14F-4A57-A0C8-9497683E9193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364" name="Text Box 3">
          <a:extLst>
            <a:ext uri="{FF2B5EF4-FFF2-40B4-BE49-F238E27FC236}">
              <a16:creationId xmlns:a16="http://schemas.microsoft.com/office/drawing/2014/main" id="{B5358DAE-E74E-40A7-83E3-381691F9F14E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650</xdr:row>
      <xdr:rowOff>0</xdr:rowOff>
    </xdr:from>
    <xdr:ext cx="563880" cy="293671"/>
    <xdr:sp macro="" textlink="">
      <xdr:nvSpPr>
        <xdr:cNvPr id="5365" name="Text Box 3">
          <a:extLst>
            <a:ext uri="{FF2B5EF4-FFF2-40B4-BE49-F238E27FC236}">
              <a16:creationId xmlns:a16="http://schemas.microsoft.com/office/drawing/2014/main" id="{2D5E0CEC-F7B9-4C9F-B518-EE3238DB9605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651</xdr:row>
      <xdr:rowOff>0</xdr:rowOff>
    </xdr:from>
    <xdr:ext cx="563880" cy="293671"/>
    <xdr:sp macro="" textlink="">
      <xdr:nvSpPr>
        <xdr:cNvPr id="5367" name="Text Box 3">
          <a:extLst>
            <a:ext uri="{FF2B5EF4-FFF2-40B4-BE49-F238E27FC236}">
              <a16:creationId xmlns:a16="http://schemas.microsoft.com/office/drawing/2014/main" id="{A9DEA681-C063-453D-A68E-332C71A5B8F1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651</xdr:row>
      <xdr:rowOff>0</xdr:rowOff>
    </xdr:from>
    <xdr:ext cx="563880" cy="293671"/>
    <xdr:sp macro="" textlink="">
      <xdr:nvSpPr>
        <xdr:cNvPr id="5368" name="Text Box 3">
          <a:extLst>
            <a:ext uri="{FF2B5EF4-FFF2-40B4-BE49-F238E27FC236}">
              <a16:creationId xmlns:a16="http://schemas.microsoft.com/office/drawing/2014/main" id="{3A8C1DE0-9E82-4CC5-BC7C-6EAB7E7EBA73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651</xdr:row>
      <xdr:rowOff>0</xdr:rowOff>
    </xdr:from>
    <xdr:ext cx="563880" cy="293671"/>
    <xdr:sp macro="" textlink="">
      <xdr:nvSpPr>
        <xdr:cNvPr id="5369" name="Text Box 3">
          <a:extLst>
            <a:ext uri="{FF2B5EF4-FFF2-40B4-BE49-F238E27FC236}">
              <a16:creationId xmlns:a16="http://schemas.microsoft.com/office/drawing/2014/main" id="{2AB9F69F-6BB7-448A-9DA6-C676502F30B9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651</xdr:row>
      <xdr:rowOff>0</xdr:rowOff>
    </xdr:from>
    <xdr:ext cx="563880" cy="293671"/>
    <xdr:sp macro="" textlink="">
      <xdr:nvSpPr>
        <xdr:cNvPr id="5370" name="Text Box 3">
          <a:extLst>
            <a:ext uri="{FF2B5EF4-FFF2-40B4-BE49-F238E27FC236}">
              <a16:creationId xmlns:a16="http://schemas.microsoft.com/office/drawing/2014/main" id="{5B8BD2B3-A691-4208-BF3B-AA69EC6B06AA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651</xdr:row>
      <xdr:rowOff>0</xdr:rowOff>
    </xdr:from>
    <xdr:ext cx="563880" cy="293671"/>
    <xdr:sp macro="" textlink="">
      <xdr:nvSpPr>
        <xdr:cNvPr id="5371" name="Text Box 3">
          <a:extLst>
            <a:ext uri="{FF2B5EF4-FFF2-40B4-BE49-F238E27FC236}">
              <a16:creationId xmlns:a16="http://schemas.microsoft.com/office/drawing/2014/main" id="{DF5EE238-7FEE-45DE-B805-86D08F594754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651</xdr:row>
      <xdr:rowOff>0</xdr:rowOff>
    </xdr:from>
    <xdr:ext cx="563880" cy="293671"/>
    <xdr:sp macro="" textlink="">
      <xdr:nvSpPr>
        <xdr:cNvPr id="5372" name="Text Box 3">
          <a:extLst>
            <a:ext uri="{FF2B5EF4-FFF2-40B4-BE49-F238E27FC236}">
              <a16:creationId xmlns:a16="http://schemas.microsoft.com/office/drawing/2014/main" id="{6CEA9A39-8850-4C9F-9B26-A0D9250986F0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651</xdr:row>
      <xdr:rowOff>0</xdr:rowOff>
    </xdr:from>
    <xdr:ext cx="563880" cy="293671"/>
    <xdr:sp macro="" textlink="">
      <xdr:nvSpPr>
        <xdr:cNvPr id="5373" name="Text Box 3">
          <a:extLst>
            <a:ext uri="{FF2B5EF4-FFF2-40B4-BE49-F238E27FC236}">
              <a16:creationId xmlns:a16="http://schemas.microsoft.com/office/drawing/2014/main" id="{A210460F-A67B-4F57-B712-E2205DEE5FF6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651</xdr:row>
      <xdr:rowOff>0</xdr:rowOff>
    </xdr:from>
    <xdr:ext cx="563880" cy="293671"/>
    <xdr:sp macro="" textlink="">
      <xdr:nvSpPr>
        <xdr:cNvPr id="5374" name="Text Box 3">
          <a:extLst>
            <a:ext uri="{FF2B5EF4-FFF2-40B4-BE49-F238E27FC236}">
              <a16:creationId xmlns:a16="http://schemas.microsoft.com/office/drawing/2014/main" id="{5AB9707E-1D28-4722-974C-AED2499888D2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651</xdr:row>
      <xdr:rowOff>0</xdr:rowOff>
    </xdr:from>
    <xdr:ext cx="563880" cy="293671"/>
    <xdr:sp macro="" textlink="">
      <xdr:nvSpPr>
        <xdr:cNvPr id="5375" name="Text Box 3">
          <a:extLst>
            <a:ext uri="{FF2B5EF4-FFF2-40B4-BE49-F238E27FC236}">
              <a16:creationId xmlns:a16="http://schemas.microsoft.com/office/drawing/2014/main" id="{B4698892-7F34-4C86-8966-5AA18032ECFB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651</xdr:row>
      <xdr:rowOff>0</xdr:rowOff>
    </xdr:from>
    <xdr:ext cx="563880" cy="293671"/>
    <xdr:sp macro="" textlink="">
      <xdr:nvSpPr>
        <xdr:cNvPr id="5376" name="Text Box 3">
          <a:extLst>
            <a:ext uri="{FF2B5EF4-FFF2-40B4-BE49-F238E27FC236}">
              <a16:creationId xmlns:a16="http://schemas.microsoft.com/office/drawing/2014/main" id="{FFA3B4B3-099B-4D04-A2BF-80898C92BC6A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651</xdr:row>
      <xdr:rowOff>0</xdr:rowOff>
    </xdr:from>
    <xdr:ext cx="563880" cy="293671"/>
    <xdr:sp macro="" textlink="">
      <xdr:nvSpPr>
        <xdr:cNvPr id="5377" name="Text Box 3">
          <a:extLst>
            <a:ext uri="{FF2B5EF4-FFF2-40B4-BE49-F238E27FC236}">
              <a16:creationId xmlns:a16="http://schemas.microsoft.com/office/drawing/2014/main" id="{7C3C39C3-C768-45D2-BA27-5E2D39D1BB09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651</xdr:row>
      <xdr:rowOff>0</xdr:rowOff>
    </xdr:from>
    <xdr:ext cx="563880" cy="293671"/>
    <xdr:sp macro="" textlink="">
      <xdr:nvSpPr>
        <xdr:cNvPr id="5378" name="Text Box 3">
          <a:extLst>
            <a:ext uri="{FF2B5EF4-FFF2-40B4-BE49-F238E27FC236}">
              <a16:creationId xmlns:a16="http://schemas.microsoft.com/office/drawing/2014/main" id="{3941A97C-9275-45E8-A418-512D513ADBB8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651</xdr:row>
      <xdr:rowOff>0</xdr:rowOff>
    </xdr:from>
    <xdr:ext cx="563880" cy="293671"/>
    <xdr:sp macro="" textlink="">
      <xdr:nvSpPr>
        <xdr:cNvPr id="5379" name="Text Box 3">
          <a:extLst>
            <a:ext uri="{FF2B5EF4-FFF2-40B4-BE49-F238E27FC236}">
              <a16:creationId xmlns:a16="http://schemas.microsoft.com/office/drawing/2014/main" id="{4357082D-BA97-473F-BB3A-9FE7E48333F4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651</xdr:row>
      <xdr:rowOff>0</xdr:rowOff>
    </xdr:from>
    <xdr:ext cx="563880" cy="293671"/>
    <xdr:sp macro="" textlink="">
      <xdr:nvSpPr>
        <xdr:cNvPr id="5380" name="Text Box 3">
          <a:extLst>
            <a:ext uri="{FF2B5EF4-FFF2-40B4-BE49-F238E27FC236}">
              <a16:creationId xmlns:a16="http://schemas.microsoft.com/office/drawing/2014/main" id="{3001A6F4-C8DA-4AE3-8BEA-4673236BCB49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651</xdr:row>
      <xdr:rowOff>0</xdr:rowOff>
    </xdr:from>
    <xdr:ext cx="563880" cy="293671"/>
    <xdr:sp macro="" textlink="">
      <xdr:nvSpPr>
        <xdr:cNvPr id="5381" name="Text Box 3">
          <a:extLst>
            <a:ext uri="{FF2B5EF4-FFF2-40B4-BE49-F238E27FC236}">
              <a16:creationId xmlns:a16="http://schemas.microsoft.com/office/drawing/2014/main" id="{576597DA-C691-4BF3-962A-392DD2369017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651</xdr:row>
      <xdr:rowOff>0</xdr:rowOff>
    </xdr:from>
    <xdr:ext cx="563880" cy="293671"/>
    <xdr:sp macro="" textlink="">
      <xdr:nvSpPr>
        <xdr:cNvPr id="5382" name="Text Box 3">
          <a:extLst>
            <a:ext uri="{FF2B5EF4-FFF2-40B4-BE49-F238E27FC236}">
              <a16:creationId xmlns:a16="http://schemas.microsoft.com/office/drawing/2014/main" id="{B399595A-ED33-4004-A186-9CC180DA70F4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651</xdr:row>
      <xdr:rowOff>0</xdr:rowOff>
    </xdr:from>
    <xdr:ext cx="563880" cy="293671"/>
    <xdr:sp macro="" textlink="">
      <xdr:nvSpPr>
        <xdr:cNvPr id="5383" name="Text Box 3">
          <a:extLst>
            <a:ext uri="{FF2B5EF4-FFF2-40B4-BE49-F238E27FC236}">
              <a16:creationId xmlns:a16="http://schemas.microsoft.com/office/drawing/2014/main" id="{C2355480-A710-4A7A-9522-A42BFACBC5F2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651</xdr:row>
      <xdr:rowOff>0</xdr:rowOff>
    </xdr:from>
    <xdr:ext cx="563880" cy="293671"/>
    <xdr:sp macro="" textlink="">
      <xdr:nvSpPr>
        <xdr:cNvPr id="5384" name="Text Box 3">
          <a:extLst>
            <a:ext uri="{FF2B5EF4-FFF2-40B4-BE49-F238E27FC236}">
              <a16:creationId xmlns:a16="http://schemas.microsoft.com/office/drawing/2014/main" id="{A1C36B1D-DD29-4EF8-98FD-F837133D4A13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651</xdr:row>
      <xdr:rowOff>0</xdr:rowOff>
    </xdr:from>
    <xdr:ext cx="563880" cy="293671"/>
    <xdr:sp macro="" textlink="">
      <xdr:nvSpPr>
        <xdr:cNvPr id="5385" name="Text Box 3">
          <a:extLst>
            <a:ext uri="{FF2B5EF4-FFF2-40B4-BE49-F238E27FC236}">
              <a16:creationId xmlns:a16="http://schemas.microsoft.com/office/drawing/2014/main" id="{8CCD83F4-5A44-4187-B0FD-FF54427ECB3A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651</xdr:row>
      <xdr:rowOff>0</xdr:rowOff>
    </xdr:from>
    <xdr:ext cx="563880" cy="293671"/>
    <xdr:sp macro="" textlink="">
      <xdr:nvSpPr>
        <xdr:cNvPr id="5386" name="Text Box 3">
          <a:extLst>
            <a:ext uri="{FF2B5EF4-FFF2-40B4-BE49-F238E27FC236}">
              <a16:creationId xmlns:a16="http://schemas.microsoft.com/office/drawing/2014/main" id="{4FD2CDE2-8CAC-402D-8303-743AFA9A8E4D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651</xdr:row>
      <xdr:rowOff>0</xdr:rowOff>
    </xdr:from>
    <xdr:ext cx="563880" cy="293671"/>
    <xdr:sp macro="" textlink="">
      <xdr:nvSpPr>
        <xdr:cNvPr id="5387" name="Text Box 3">
          <a:extLst>
            <a:ext uri="{FF2B5EF4-FFF2-40B4-BE49-F238E27FC236}">
              <a16:creationId xmlns:a16="http://schemas.microsoft.com/office/drawing/2014/main" id="{C4B245F0-8DFD-4FFD-92C4-726EB74E8335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651</xdr:row>
      <xdr:rowOff>0</xdr:rowOff>
    </xdr:from>
    <xdr:ext cx="563880" cy="293671"/>
    <xdr:sp macro="" textlink="">
      <xdr:nvSpPr>
        <xdr:cNvPr id="5388" name="Text Box 3">
          <a:extLst>
            <a:ext uri="{FF2B5EF4-FFF2-40B4-BE49-F238E27FC236}">
              <a16:creationId xmlns:a16="http://schemas.microsoft.com/office/drawing/2014/main" id="{47ABEE11-32AF-41E0-9C76-3FC50B1760A4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651</xdr:row>
      <xdr:rowOff>0</xdr:rowOff>
    </xdr:from>
    <xdr:ext cx="563880" cy="293671"/>
    <xdr:sp macro="" textlink="">
      <xdr:nvSpPr>
        <xdr:cNvPr id="5389" name="Text Box 3">
          <a:extLst>
            <a:ext uri="{FF2B5EF4-FFF2-40B4-BE49-F238E27FC236}">
              <a16:creationId xmlns:a16="http://schemas.microsoft.com/office/drawing/2014/main" id="{9DBFF6BB-6494-4F91-8155-DC7D782BD3A2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651</xdr:row>
      <xdr:rowOff>0</xdr:rowOff>
    </xdr:from>
    <xdr:ext cx="563880" cy="293671"/>
    <xdr:sp macro="" textlink="">
      <xdr:nvSpPr>
        <xdr:cNvPr id="5390" name="Text Box 3">
          <a:extLst>
            <a:ext uri="{FF2B5EF4-FFF2-40B4-BE49-F238E27FC236}">
              <a16:creationId xmlns:a16="http://schemas.microsoft.com/office/drawing/2014/main" id="{DD917540-60CC-49FC-8AC9-F39E0907B17F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651</xdr:row>
      <xdr:rowOff>0</xdr:rowOff>
    </xdr:from>
    <xdr:ext cx="563880" cy="293671"/>
    <xdr:sp macro="" textlink="">
      <xdr:nvSpPr>
        <xdr:cNvPr id="5391" name="Text Box 3">
          <a:extLst>
            <a:ext uri="{FF2B5EF4-FFF2-40B4-BE49-F238E27FC236}">
              <a16:creationId xmlns:a16="http://schemas.microsoft.com/office/drawing/2014/main" id="{B1DDF575-D519-448C-9406-A2F879751DE1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651</xdr:row>
      <xdr:rowOff>0</xdr:rowOff>
    </xdr:from>
    <xdr:ext cx="563880" cy="293671"/>
    <xdr:sp macro="" textlink="">
      <xdr:nvSpPr>
        <xdr:cNvPr id="5392" name="Text Box 3">
          <a:extLst>
            <a:ext uri="{FF2B5EF4-FFF2-40B4-BE49-F238E27FC236}">
              <a16:creationId xmlns:a16="http://schemas.microsoft.com/office/drawing/2014/main" id="{BBFC43AA-D216-46C8-B19A-470D4249BE54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651</xdr:row>
      <xdr:rowOff>0</xdr:rowOff>
    </xdr:from>
    <xdr:ext cx="563880" cy="293671"/>
    <xdr:sp macro="" textlink="">
      <xdr:nvSpPr>
        <xdr:cNvPr id="5393" name="Text Box 3">
          <a:extLst>
            <a:ext uri="{FF2B5EF4-FFF2-40B4-BE49-F238E27FC236}">
              <a16:creationId xmlns:a16="http://schemas.microsoft.com/office/drawing/2014/main" id="{4942B873-6BA9-43F6-BEAB-3BF5309BDFE6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651</xdr:row>
      <xdr:rowOff>0</xdr:rowOff>
    </xdr:from>
    <xdr:ext cx="563880" cy="293671"/>
    <xdr:sp macro="" textlink="">
      <xdr:nvSpPr>
        <xdr:cNvPr id="5394" name="Text Box 3">
          <a:extLst>
            <a:ext uri="{FF2B5EF4-FFF2-40B4-BE49-F238E27FC236}">
              <a16:creationId xmlns:a16="http://schemas.microsoft.com/office/drawing/2014/main" id="{28702164-386D-4090-A92D-74D6304015DB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651</xdr:row>
      <xdr:rowOff>0</xdr:rowOff>
    </xdr:from>
    <xdr:ext cx="563880" cy="293671"/>
    <xdr:sp macro="" textlink="">
      <xdr:nvSpPr>
        <xdr:cNvPr id="5395" name="Text Box 3">
          <a:extLst>
            <a:ext uri="{FF2B5EF4-FFF2-40B4-BE49-F238E27FC236}">
              <a16:creationId xmlns:a16="http://schemas.microsoft.com/office/drawing/2014/main" id="{FE213256-2230-4DCA-81B3-E94DFE26E1B6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651</xdr:row>
      <xdr:rowOff>0</xdr:rowOff>
    </xdr:from>
    <xdr:ext cx="563880" cy="293671"/>
    <xdr:sp macro="" textlink="">
      <xdr:nvSpPr>
        <xdr:cNvPr id="5396" name="Text Box 3">
          <a:extLst>
            <a:ext uri="{FF2B5EF4-FFF2-40B4-BE49-F238E27FC236}">
              <a16:creationId xmlns:a16="http://schemas.microsoft.com/office/drawing/2014/main" id="{41B72739-6F42-44FA-B432-D4073897FEA4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651</xdr:row>
      <xdr:rowOff>0</xdr:rowOff>
    </xdr:from>
    <xdr:ext cx="563880" cy="293671"/>
    <xdr:sp macro="" textlink="">
      <xdr:nvSpPr>
        <xdr:cNvPr id="5397" name="Text Box 3">
          <a:extLst>
            <a:ext uri="{FF2B5EF4-FFF2-40B4-BE49-F238E27FC236}">
              <a16:creationId xmlns:a16="http://schemas.microsoft.com/office/drawing/2014/main" id="{414B7EB7-DBAE-42C9-8939-8C7A07CE93AC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651</xdr:row>
      <xdr:rowOff>0</xdr:rowOff>
    </xdr:from>
    <xdr:ext cx="563880" cy="293671"/>
    <xdr:sp macro="" textlink="">
      <xdr:nvSpPr>
        <xdr:cNvPr id="5398" name="Text Box 3">
          <a:extLst>
            <a:ext uri="{FF2B5EF4-FFF2-40B4-BE49-F238E27FC236}">
              <a16:creationId xmlns:a16="http://schemas.microsoft.com/office/drawing/2014/main" id="{F4249C1D-6950-4469-A10F-23ACCAD2CB96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651</xdr:row>
      <xdr:rowOff>0</xdr:rowOff>
    </xdr:from>
    <xdr:ext cx="563880" cy="293671"/>
    <xdr:sp macro="" textlink="">
      <xdr:nvSpPr>
        <xdr:cNvPr id="5399" name="Text Box 3">
          <a:extLst>
            <a:ext uri="{FF2B5EF4-FFF2-40B4-BE49-F238E27FC236}">
              <a16:creationId xmlns:a16="http://schemas.microsoft.com/office/drawing/2014/main" id="{E363DEC0-AE43-4F6C-BC67-6AC060C14A18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651</xdr:row>
      <xdr:rowOff>0</xdr:rowOff>
    </xdr:from>
    <xdr:ext cx="563880" cy="293671"/>
    <xdr:sp macro="" textlink="">
      <xdr:nvSpPr>
        <xdr:cNvPr id="5400" name="Text Box 3">
          <a:extLst>
            <a:ext uri="{FF2B5EF4-FFF2-40B4-BE49-F238E27FC236}">
              <a16:creationId xmlns:a16="http://schemas.microsoft.com/office/drawing/2014/main" id="{ABDA51F3-A254-4C82-93E8-DB4463108AA6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651</xdr:row>
      <xdr:rowOff>0</xdr:rowOff>
    </xdr:from>
    <xdr:ext cx="563880" cy="293671"/>
    <xdr:sp macro="" textlink="">
      <xdr:nvSpPr>
        <xdr:cNvPr id="5401" name="Text Box 3">
          <a:extLst>
            <a:ext uri="{FF2B5EF4-FFF2-40B4-BE49-F238E27FC236}">
              <a16:creationId xmlns:a16="http://schemas.microsoft.com/office/drawing/2014/main" id="{07A2AAFA-1D18-4C5D-B456-F3C79B42CD9C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651</xdr:row>
      <xdr:rowOff>0</xdr:rowOff>
    </xdr:from>
    <xdr:ext cx="563880" cy="293671"/>
    <xdr:sp macro="" textlink="">
      <xdr:nvSpPr>
        <xdr:cNvPr id="5402" name="Text Box 3">
          <a:extLst>
            <a:ext uri="{FF2B5EF4-FFF2-40B4-BE49-F238E27FC236}">
              <a16:creationId xmlns:a16="http://schemas.microsoft.com/office/drawing/2014/main" id="{8A539CB1-A486-4C3A-A783-2AF9ACA44510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651</xdr:row>
      <xdr:rowOff>0</xdr:rowOff>
    </xdr:from>
    <xdr:ext cx="563880" cy="293671"/>
    <xdr:sp macro="" textlink="">
      <xdr:nvSpPr>
        <xdr:cNvPr id="5403" name="Text Box 3">
          <a:extLst>
            <a:ext uri="{FF2B5EF4-FFF2-40B4-BE49-F238E27FC236}">
              <a16:creationId xmlns:a16="http://schemas.microsoft.com/office/drawing/2014/main" id="{D2DDE28C-10A9-444D-A287-73836B04532B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651</xdr:row>
      <xdr:rowOff>0</xdr:rowOff>
    </xdr:from>
    <xdr:ext cx="563880" cy="293671"/>
    <xdr:sp macro="" textlink="">
      <xdr:nvSpPr>
        <xdr:cNvPr id="5404" name="Text Box 3">
          <a:extLst>
            <a:ext uri="{FF2B5EF4-FFF2-40B4-BE49-F238E27FC236}">
              <a16:creationId xmlns:a16="http://schemas.microsoft.com/office/drawing/2014/main" id="{A51F1E23-C7EA-43EE-9E7C-1DC6061F64DF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651</xdr:row>
      <xdr:rowOff>0</xdr:rowOff>
    </xdr:from>
    <xdr:ext cx="563880" cy="293671"/>
    <xdr:sp macro="" textlink="">
      <xdr:nvSpPr>
        <xdr:cNvPr id="5405" name="Text Box 3">
          <a:extLst>
            <a:ext uri="{FF2B5EF4-FFF2-40B4-BE49-F238E27FC236}">
              <a16:creationId xmlns:a16="http://schemas.microsoft.com/office/drawing/2014/main" id="{628AA9DA-81ED-4DFE-961A-137DDD2C75A4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651</xdr:row>
      <xdr:rowOff>0</xdr:rowOff>
    </xdr:from>
    <xdr:ext cx="563880" cy="293671"/>
    <xdr:sp macro="" textlink="">
      <xdr:nvSpPr>
        <xdr:cNvPr id="5406" name="Text Box 3">
          <a:extLst>
            <a:ext uri="{FF2B5EF4-FFF2-40B4-BE49-F238E27FC236}">
              <a16:creationId xmlns:a16="http://schemas.microsoft.com/office/drawing/2014/main" id="{50B48A6C-E690-45FE-90E9-2872E32BD6C2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651</xdr:row>
      <xdr:rowOff>0</xdr:rowOff>
    </xdr:from>
    <xdr:ext cx="563880" cy="293671"/>
    <xdr:sp macro="" textlink="">
      <xdr:nvSpPr>
        <xdr:cNvPr id="5407" name="Text Box 3">
          <a:extLst>
            <a:ext uri="{FF2B5EF4-FFF2-40B4-BE49-F238E27FC236}">
              <a16:creationId xmlns:a16="http://schemas.microsoft.com/office/drawing/2014/main" id="{481EA6D4-1444-4218-B869-E07E41D021F3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651</xdr:row>
      <xdr:rowOff>0</xdr:rowOff>
    </xdr:from>
    <xdr:ext cx="563880" cy="293671"/>
    <xdr:sp macro="" textlink="">
      <xdr:nvSpPr>
        <xdr:cNvPr id="5408" name="Text Box 3">
          <a:extLst>
            <a:ext uri="{FF2B5EF4-FFF2-40B4-BE49-F238E27FC236}">
              <a16:creationId xmlns:a16="http://schemas.microsoft.com/office/drawing/2014/main" id="{76D072F1-1686-4BB3-8FDB-67D92D695F6F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651</xdr:row>
      <xdr:rowOff>0</xdr:rowOff>
    </xdr:from>
    <xdr:ext cx="563880" cy="293671"/>
    <xdr:sp macro="" textlink="">
      <xdr:nvSpPr>
        <xdr:cNvPr id="5409" name="Text Box 3">
          <a:extLst>
            <a:ext uri="{FF2B5EF4-FFF2-40B4-BE49-F238E27FC236}">
              <a16:creationId xmlns:a16="http://schemas.microsoft.com/office/drawing/2014/main" id="{7B169ADF-36A6-4940-8A40-2557A44F8FE7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651</xdr:row>
      <xdr:rowOff>0</xdr:rowOff>
    </xdr:from>
    <xdr:ext cx="563880" cy="293671"/>
    <xdr:sp macro="" textlink="">
      <xdr:nvSpPr>
        <xdr:cNvPr id="5410" name="Text Box 3">
          <a:extLst>
            <a:ext uri="{FF2B5EF4-FFF2-40B4-BE49-F238E27FC236}">
              <a16:creationId xmlns:a16="http://schemas.microsoft.com/office/drawing/2014/main" id="{A2126193-2505-4436-B157-ACCD67140CF6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651</xdr:row>
      <xdr:rowOff>0</xdr:rowOff>
    </xdr:from>
    <xdr:ext cx="563880" cy="293671"/>
    <xdr:sp macro="" textlink="">
      <xdr:nvSpPr>
        <xdr:cNvPr id="5411" name="Text Box 3">
          <a:extLst>
            <a:ext uri="{FF2B5EF4-FFF2-40B4-BE49-F238E27FC236}">
              <a16:creationId xmlns:a16="http://schemas.microsoft.com/office/drawing/2014/main" id="{2A76A32B-0C66-401E-9448-058E4D5A9B44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651</xdr:row>
      <xdr:rowOff>0</xdr:rowOff>
    </xdr:from>
    <xdr:ext cx="563880" cy="293671"/>
    <xdr:sp macro="" textlink="">
      <xdr:nvSpPr>
        <xdr:cNvPr id="5412" name="Text Box 3">
          <a:extLst>
            <a:ext uri="{FF2B5EF4-FFF2-40B4-BE49-F238E27FC236}">
              <a16:creationId xmlns:a16="http://schemas.microsoft.com/office/drawing/2014/main" id="{AAEF3126-7876-4010-BD22-707E491F377A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651</xdr:row>
      <xdr:rowOff>0</xdr:rowOff>
    </xdr:from>
    <xdr:ext cx="563880" cy="293671"/>
    <xdr:sp macro="" textlink="">
      <xdr:nvSpPr>
        <xdr:cNvPr id="5413" name="Text Box 3">
          <a:extLst>
            <a:ext uri="{FF2B5EF4-FFF2-40B4-BE49-F238E27FC236}">
              <a16:creationId xmlns:a16="http://schemas.microsoft.com/office/drawing/2014/main" id="{AE4F7E24-AED2-47FF-B340-59A23D6872DF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651</xdr:row>
      <xdr:rowOff>0</xdr:rowOff>
    </xdr:from>
    <xdr:ext cx="563880" cy="293671"/>
    <xdr:sp macro="" textlink="">
      <xdr:nvSpPr>
        <xdr:cNvPr id="5414" name="Text Box 3">
          <a:extLst>
            <a:ext uri="{FF2B5EF4-FFF2-40B4-BE49-F238E27FC236}">
              <a16:creationId xmlns:a16="http://schemas.microsoft.com/office/drawing/2014/main" id="{4135EC5D-64B2-4937-B136-65D9A24C0FBC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651</xdr:row>
      <xdr:rowOff>0</xdr:rowOff>
    </xdr:from>
    <xdr:ext cx="563880" cy="293671"/>
    <xdr:sp macro="" textlink="">
      <xdr:nvSpPr>
        <xdr:cNvPr id="5415" name="Text Box 3">
          <a:extLst>
            <a:ext uri="{FF2B5EF4-FFF2-40B4-BE49-F238E27FC236}">
              <a16:creationId xmlns:a16="http://schemas.microsoft.com/office/drawing/2014/main" id="{AE5126CF-A321-4C83-8276-C77F999347FA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651</xdr:row>
      <xdr:rowOff>0</xdr:rowOff>
    </xdr:from>
    <xdr:ext cx="563880" cy="293671"/>
    <xdr:sp macro="" textlink="">
      <xdr:nvSpPr>
        <xdr:cNvPr id="5416" name="Text Box 3">
          <a:extLst>
            <a:ext uri="{FF2B5EF4-FFF2-40B4-BE49-F238E27FC236}">
              <a16:creationId xmlns:a16="http://schemas.microsoft.com/office/drawing/2014/main" id="{4288680D-0C2D-4C9B-90CC-0E8839B99C10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651</xdr:row>
      <xdr:rowOff>0</xdr:rowOff>
    </xdr:from>
    <xdr:ext cx="563880" cy="293671"/>
    <xdr:sp macro="" textlink="">
      <xdr:nvSpPr>
        <xdr:cNvPr id="5417" name="Text Box 3">
          <a:extLst>
            <a:ext uri="{FF2B5EF4-FFF2-40B4-BE49-F238E27FC236}">
              <a16:creationId xmlns:a16="http://schemas.microsoft.com/office/drawing/2014/main" id="{45300268-2AC7-49E7-806A-79B226CD7F6F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651</xdr:row>
      <xdr:rowOff>0</xdr:rowOff>
    </xdr:from>
    <xdr:ext cx="563880" cy="293671"/>
    <xdr:sp macro="" textlink="">
      <xdr:nvSpPr>
        <xdr:cNvPr id="5418" name="Text Box 3">
          <a:extLst>
            <a:ext uri="{FF2B5EF4-FFF2-40B4-BE49-F238E27FC236}">
              <a16:creationId xmlns:a16="http://schemas.microsoft.com/office/drawing/2014/main" id="{58773DEB-F5EE-4F46-A04E-F5FD90AC32A8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651</xdr:row>
      <xdr:rowOff>0</xdr:rowOff>
    </xdr:from>
    <xdr:ext cx="563880" cy="293671"/>
    <xdr:sp macro="" textlink="">
      <xdr:nvSpPr>
        <xdr:cNvPr id="5419" name="Text Box 3">
          <a:extLst>
            <a:ext uri="{FF2B5EF4-FFF2-40B4-BE49-F238E27FC236}">
              <a16:creationId xmlns:a16="http://schemas.microsoft.com/office/drawing/2014/main" id="{EFE6982E-ACB5-4A14-B46C-41A63044BB2B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651</xdr:row>
      <xdr:rowOff>0</xdr:rowOff>
    </xdr:from>
    <xdr:ext cx="563880" cy="293671"/>
    <xdr:sp macro="" textlink="">
      <xdr:nvSpPr>
        <xdr:cNvPr id="5420" name="Text Box 3">
          <a:extLst>
            <a:ext uri="{FF2B5EF4-FFF2-40B4-BE49-F238E27FC236}">
              <a16:creationId xmlns:a16="http://schemas.microsoft.com/office/drawing/2014/main" id="{F78DFC9A-1C4C-4281-8F67-8DE2BC88888B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651</xdr:row>
      <xdr:rowOff>0</xdr:rowOff>
    </xdr:from>
    <xdr:ext cx="563880" cy="293671"/>
    <xdr:sp macro="" textlink="">
      <xdr:nvSpPr>
        <xdr:cNvPr id="5421" name="Text Box 3">
          <a:extLst>
            <a:ext uri="{FF2B5EF4-FFF2-40B4-BE49-F238E27FC236}">
              <a16:creationId xmlns:a16="http://schemas.microsoft.com/office/drawing/2014/main" id="{9DF250EF-A091-472A-87E8-0C18E35BBE90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651</xdr:row>
      <xdr:rowOff>0</xdr:rowOff>
    </xdr:from>
    <xdr:ext cx="563880" cy="293671"/>
    <xdr:sp macro="" textlink="">
      <xdr:nvSpPr>
        <xdr:cNvPr id="5422" name="Text Box 3">
          <a:extLst>
            <a:ext uri="{FF2B5EF4-FFF2-40B4-BE49-F238E27FC236}">
              <a16:creationId xmlns:a16="http://schemas.microsoft.com/office/drawing/2014/main" id="{5BB7D060-EB84-4439-B900-83635380FC02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651</xdr:row>
      <xdr:rowOff>0</xdr:rowOff>
    </xdr:from>
    <xdr:ext cx="563880" cy="293671"/>
    <xdr:sp macro="" textlink="">
      <xdr:nvSpPr>
        <xdr:cNvPr id="5423" name="Text Box 3">
          <a:extLst>
            <a:ext uri="{FF2B5EF4-FFF2-40B4-BE49-F238E27FC236}">
              <a16:creationId xmlns:a16="http://schemas.microsoft.com/office/drawing/2014/main" id="{ACE89E5B-7E6E-42BE-ACBD-CCCEB89F47FD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651</xdr:row>
      <xdr:rowOff>0</xdr:rowOff>
    </xdr:from>
    <xdr:ext cx="563880" cy="293671"/>
    <xdr:sp macro="" textlink="">
      <xdr:nvSpPr>
        <xdr:cNvPr id="5424" name="Text Box 3">
          <a:extLst>
            <a:ext uri="{FF2B5EF4-FFF2-40B4-BE49-F238E27FC236}">
              <a16:creationId xmlns:a16="http://schemas.microsoft.com/office/drawing/2014/main" id="{79BF1821-4D23-4579-852C-49C679487544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651</xdr:row>
      <xdr:rowOff>0</xdr:rowOff>
    </xdr:from>
    <xdr:ext cx="563880" cy="293671"/>
    <xdr:sp macro="" textlink="">
      <xdr:nvSpPr>
        <xdr:cNvPr id="5425" name="Text Box 3">
          <a:extLst>
            <a:ext uri="{FF2B5EF4-FFF2-40B4-BE49-F238E27FC236}">
              <a16:creationId xmlns:a16="http://schemas.microsoft.com/office/drawing/2014/main" id="{ADDAFB40-725D-4904-AC34-37FDEA2DA2EC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651</xdr:row>
      <xdr:rowOff>0</xdr:rowOff>
    </xdr:from>
    <xdr:ext cx="563880" cy="293671"/>
    <xdr:sp macro="" textlink="">
      <xdr:nvSpPr>
        <xdr:cNvPr id="5426" name="Text Box 3">
          <a:extLst>
            <a:ext uri="{FF2B5EF4-FFF2-40B4-BE49-F238E27FC236}">
              <a16:creationId xmlns:a16="http://schemas.microsoft.com/office/drawing/2014/main" id="{D8025CEC-1823-4657-B4AD-4EE88DEC4E8D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651</xdr:row>
      <xdr:rowOff>0</xdr:rowOff>
    </xdr:from>
    <xdr:ext cx="563880" cy="293671"/>
    <xdr:sp macro="" textlink="">
      <xdr:nvSpPr>
        <xdr:cNvPr id="5427" name="Text Box 3">
          <a:extLst>
            <a:ext uri="{FF2B5EF4-FFF2-40B4-BE49-F238E27FC236}">
              <a16:creationId xmlns:a16="http://schemas.microsoft.com/office/drawing/2014/main" id="{BE201D49-B156-4F6B-BF5E-CEAD3645405F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651</xdr:row>
      <xdr:rowOff>0</xdr:rowOff>
    </xdr:from>
    <xdr:ext cx="563880" cy="293671"/>
    <xdr:sp macro="" textlink="">
      <xdr:nvSpPr>
        <xdr:cNvPr id="5428" name="Text Box 3">
          <a:extLst>
            <a:ext uri="{FF2B5EF4-FFF2-40B4-BE49-F238E27FC236}">
              <a16:creationId xmlns:a16="http://schemas.microsoft.com/office/drawing/2014/main" id="{7B317A41-38DD-4022-BAFD-5F7A5A212E96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651</xdr:row>
      <xdr:rowOff>0</xdr:rowOff>
    </xdr:from>
    <xdr:ext cx="563880" cy="293671"/>
    <xdr:sp macro="" textlink="">
      <xdr:nvSpPr>
        <xdr:cNvPr id="5429" name="Text Box 3">
          <a:extLst>
            <a:ext uri="{FF2B5EF4-FFF2-40B4-BE49-F238E27FC236}">
              <a16:creationId xmlns:a16="http://schemas.microsoft.com/office/drawing/2014/main" id="{261EA263-B595-43C8-9D6F-FFBC1E3D6763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651</xdr:row>
      <xdr:rowOff>0</xdr:rowOff>
    </xdr:from>
    <xdr:ext cx="563880" cy="293671"/>
    <xdr:sp macro="" textlink="">
      <xdr:nvSpPr>
        <xdr:cNvPr id="5430" name="Text Box 3">
          <a:extLst>
            <a:ext uri="{FF2B5EF4-FFF2-40B4-BE49-F238E27FC236}">
              <a16:creationId xmlns:a16="http://schemas.microsoft.com/office/drawing/2014/main" id="{D3953564-BF13-457D-A34B-C712DEB185E8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651</xdr:row>
      <xdr:rowOff>0</xdr:rowOff>
    </xdr:from>
    <xdr:ext cx="563880" cy="293671"/>
    <xdr:sp macro="" textlink="">
      <xdr:nvSpPr>
        <xdr:cNvPr id="5431" name="Text Box 3">
          <a:extLst>
            <a:ext uri="{FF2B5EF4-FFF2-40B4-BE49-F238E27FC236}">
              <a16:creationId xmlns:a16="http://schemas.microsoft.com/office/drawing/2014/main" id="{BE118092-B394-4A2B-BB01-1F84157154BC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651</xdr:row>
      <xdr:rowOff>0</xdr:rowOff>
    </xdr:from>
    <xdr:ext cx="563880" cy="293671"/>
    <xdr:sp macro="" textlink="">
      <xdr:nvSpPr>
        <xdr:cNvPr id="5432" name="Text Box 3">
          <a:extLst>
            <a:ext uri="{FF2B5EF4-FFF2-40B4-BE49-F238E27FC236}">
              <a16:creationId xmlns:a16="http://schemas.microsoft.com/office/drawing/2014/main" id="{AFE9DC16-233B-4708-85DC-3B01A9AE980C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651</xdr:row>
      <xdr:rowOff>0</xdr:rowOff>
    </xdr:from>
    <xdr:ext cx="563880" cy="293671"/>
    <xdr:sp macro="" textlink="">
      <xdr:nvSpPr>
        <xdr:cNvPr id="5433" name="Text Box 3">
          <a:extLst>
            <a:ext uri="{FF2B5EF4-FFF2-40B4-BE49-F238E27FC236}">
              <a16:creationId xmlns:a16="http://schemas.microsoft.com/office/drawing/2014/main" id="{2700D1CB-94E5-483E-AC0C-96E7BA7B69DB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651</xdr:row>
      <xdr:rowOff>0</xdr:rowOff>
    </xdr:from>
    <xdr:ext cx="563880" cy="293671"/>
    <xdr:sp macro="" textlink="">
      <xdr:nvSpPr>
        <xdr:cNvPr id="5434" name="Text Box 3">
          <a:extLst>
            <a:ext uri="{FF2B5EF4-FFF2-40B4-BE49-F238E27FC236}">
              <a16:creationId xmlns:a16="http://schemas.microsoft.com/office/drawing/2014/main" id="{C443E642-7AC0-49E9-A5AB-077CB2D72186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651</xdr:row>
      <xdr:rowOff>0</xdr:rowOff>
    </xdr:from>
    <xdr:ext cx="563880" cy="293671"/>
    <xdr:sp macro="" textlink="">
      <xdr:nvSpPr>
        <xdr:cNvPr id="5435" name="Text Box 3">
          <a:extLst>
            <a:ext uri="{FF2B5EF4-FFF2-40B4-BE49-F238E27FC236}">
              <a16:creationId xmlns:a16="http://schemas.microsoft.com/office/drawing/2014/main" id="{7C5327DD-9EF7-4D6D-92F7-5FFA2D325523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651</xdr:row>
      <xdr:rowOff>0</xdr:rowOff>
    </xdr:from>
    <xdr:ext cx="563880" cy="293671"/>
    <xdr:sp macro="" textlink="">
      <xdr:nvSpPr>
        <xdr:cNvPr id="5436" name="Text Box 3">
          <a:extLst>
            <a:ext uri="{FF2B5EF4-FFF2-40B4-BE49-F238E27FC236}">
              <a16:creationId xmlns:a16="http://schemas.microsoft.com/office/drawing/2014/main" id="{B5D105E9-7224-44FA-9863-7DE20275458A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651</xdr:row>
      <xdr:rowOff>0</xdr:rowOff>
    </xdr:from>
    <xdr:ext cx="563880" cy="293671"/>
    <xdr:sp macro="" textlink="">
      <xdr:nvSpPr>
        <xdr:cNvPr id="5437" name="Text Box 3">
          <a:extLst>
            <a:ext uri="{FF2B5EF4-FFF2-40B4-BE49-F238E27FC236}">
              <a16:creationId xmlns:a16="http://schemas.microsoft.com/office/drawing/2014/main" id="{8CF226C3-2061-4444-8A7B-8BEF56C71D0D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651</xdr:row>
      <xdr:rowOff>0</xdr:rowOff>
    </xdr:from>
    <xdr:ext cx="563880" cy="293671"/>
    <xdr:sp macro="" textlink="">
      <xdr:nvSpPr>
        <xdr:cNvPr id="5438" name="Text Box 3">
          <a:extLst>
            <a:ext uri="{FF2B5EF4-FFF2-40B4-BE49-F238E27FC236}">
              <a16:creationId xmlns:a16="http://schemas.microsoft.com/office/drawing/2014/main" id="{BF8C543A-09E1-497D-9A4D-667A8086641D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651</xdr:row>
      <xdr:rowOff>0</xdr:rowOff>
    </xdr:from>
    <xdr:ext cx="563880" cy="293671"/>
    <xdr:sp macro="" textlink="">
      <xdr:nvSpPr>
        <xdr:cNvPr id="5439" name="Text Box 3">
          <a:extLst>
            <a:ext uri="{FF2B5EF4-FFF2-40B4-BE49-F238E27FC236}">
              <a16:creationId xmlns:a16="http://schemas.microsoft.com/office/drawing/2014/main" id="{EE2FA7AD-EEFA-4609-8891-9F1BEFA36D97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651</xdr:row>
      <xdr:rowOff>0</xdr:rowOff>
    </xdr:from>
    <xdr:ext cx="563880" cy="293671"/>
    <xdr:sp macro="" textlink="">
      <xdr:nvSpPr>
        <xdr:cNvPr id="5440" name="Text Box 3">
          <a:extLst>
            <a:ext uri="{FF2B5EF4-FFF2-40B4-BE49-F238E27FC236}">
              <a16:creationId xmlns:a16="http://schemas.microsoft.com/office/drawing/2014/main" id="{AFBF516E-0333-40D3-AA45-5E10EB87C1DF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651</xdr:row>
      <xdr:rowOff>0</xdr:rowOff>
    </xdr:from>
    <xdr:ext cx="563880" cy="293671"/>
    <xdr:sp macro="" textlink="">
      <xdr:nvSpPr>
        <xdr:cNvPr id="5441" name="Text Box 3">
          <a:extLst>
            <a:ext uri="{FF2B5EF4-FFF2-40B4-BE49-F238E27FC236}">
              <a16:creationId xmlns:a16="http://schemas.microsoft.com/office/drawing/2014/main" id="{E72A2416-F30A-4810-AB65-4C9BDD1F0260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651</xdr:row>
      <xdr:rowOff>0</xdr:rowOff>
    </xdr:from>
    <xdr:ext cx="563880" cy="293671"/>
    <xdr:sp macro="" textlink="">
      <xdr:nvSpPr>
        <xdr:cNvPr id="5442" name="Text Box 3">
          <a:extLst>
            <a:ext uri="{FF2B5EF4-FFF2-40B4-BE49-F238E27FC236}">
              <a16:creationId xmlns:a16="http://schemas.microsoft.com/office/drawing/2014/main" id="{7B9E2432-39CF-42CB-B22C-47ABBF57C016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651</xdr:row>
      <xdr:rowOff>0</xdr:rowOff>
    </xdr:from>
    <xdr:ext cx="563880" cy="293671"/>
    <xdr:sp macro="" textlink="">
      <xdr:nvSpPr>
        <xdr:cNvPr id="5443" name="Text Box 3">
          <a:extLst>
            <a:ext uri="{FF2B5EF4-FFF2-40B4-BE49-F238E27FC236}">
              <a16:creationId xmlns:a16="http://schemas.microsoft.com/office/drawing/2014/main" id="{ACC8317B-A588-4E32-B182-DDDBAFFA6145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651</xdr:row>
      <xdr:rowOff>0</xdr:rowOff>
    </xdr:from>
    <xdr:ext cx="563880" cy="293671"/>
    <xdr:sp macro="" textlink="">
      <xdr:nvSpPr>
        <xdr:cNvPr id="5444" name="Text Box 3">
          <a:extLst>
            <a:ext uri="{FF2B5EF4-FFF2-40B4-BE49-F238E27FC236}">
              <a16:creationId xmlns:a16="http://schemas.microsoft.com/office/drawing/2014/main" id="{37C114F3-EF3B-4B1E-A4F9-C4DC751A18FB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3829050</xdr:colOff>
      <xdr:row>671</xdr:row>
      <xdr:rowOff>0</xdr:rowOff>
    </xdr:from>
    <xdr:ext cx="6517" cy="318339"/>
    <xdr:sp macro="" textlink="">
      <xdr:nvSpPr>
        <xdr:cNvPr id="5445" name="Text Box 3">
          <a:extLst>
            <a:ext uri="{FF2B5EF4-FFF2-40B4-BE49-F238E27FC236}">
              <a16:creationId xmlns:a16="http://schemas.microsoft.com/office/drawing/2014/main" id="{47EC4D42-1204-4E01-BC0D-C747C90F5591}"/>
            </a:ext>
          </a:extLst>
        </xdr:cNvPr>
        <xdr:cNvSpPr txBox="1">
          <a:spLocks noChangeArrowheads="1"/>
        </xdr:cNvSpPr>
      </xdr:nvSpPr>
      <xdr:spPr bwMode="auto">
        <a:xfrm>
          <a:off x="1420729" y="185857816"/>
          <a:ext cx="6517" cy="318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3829050</xdr:colOff>
      <xdr:row>671</xdr:row>
      <xdr:rowOff>0</xdr:rowOff>
    </xdr:from>
    <xdr:ext cx="6517" cy="318339"/>
    <xdr:sp macro="" textlink="">
      <xdr:nvSpPr>
        <xdr:cNvPr id="5446" name="Text Box 3">
          <a:extLst>
            <a:ext uri="{FF2B5EF4-FFF2-40B4-BE49-F238E27FC236}">
              <a16:creationId xmlns:a16="http://schemas.microsoft.com/office/drawing/2014/main" id="{52B22428-9273-4FB8-978D-3BBBE0E3B7AE}"/>
            </a:ext>
          </a:extLst>
        </xdr:cNvPr>
        <xdr:cNvSpPr txBox="1">
          <a:spLocks noChangeArrowheads="1"/>
        </xdr:cNvSpPr>
      </xdr:nvSpPr>
      <xdr:spPr bwMode="auto">
        <a:xfrm>
          <a:off x="1420729" y="185857816"/>
          <a:ext cx="6517" cy="318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3829050</xdr:colOff>
      <xdr:row>671</xdr:row>
      <xdr:rowOff>0</xdr:rowOff>
    </xdr:from>
    <xdr:ext cx="6517" cy="346914"/>
    <xdr:sp macro="" textlink="">
      <xdr:nvSpPr>
        <xdr:cNvPr id="5447" name="Text Box 3">
          <a:extLst>
            <a:ext uri="{FF2B5EF4-FFF2-40B4-BE49-F238E27FC236}">
              <a16:creationId xmlns:a16="http://schemas.microsoft.com/office/drawing/2014/main" id="{0BE0D0C8-9274-45AB-8CE1-3703D7E63919}"/>
            </a:ext>
          </a:extLst>
        </xdr:cNvPr>
        <xdr:cNvSpPr txBox="1">
          <a:spLocks noChangeArrowheads="1"/>
        </xdr:cNvSpPr>
      </xdr:nvSpPr>
      <xdr:spPr bwMode="auto">
        <a:xfrm>
          <a:off x="1420729" y="185857816"/>
          <a:ext cx="6517" cy="346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3829050</xdr:colOff>
      <xdr:row>671</xdr:row>
      <xdr:rowOff>0</xdr:rowOff>
    </xdr:from>
    <xdr:ext cx="6517" cy="346914"/>
    <xdr:sp macro="" textlink="">
      <xdr:nvSpPr>
        <xdr:cNvPr id="5448" name="Text Box 3">
          <a:extLst>
            <a:ext uri="{FF2B5EF4-FFF2-40B4-BE49-F238E27FC236}">
              <a16:creationId xmlns:a16="http://schemas.microsoft.com/office/drawing/2014/main" id="{989192EA-015D-4702-AD81-227C36E09937}"/>
            </a:ext>
          </a:extLst>
        </xdr:cNvPr>
        <xdr:cNvSpPr txBox="1">
          <a:spLocks noChangeArrowheads="1"/>
        </xdr:cNvSpPr>
      </xdr:nvSpPr>
      <xdr:spPr bwMode="auto">
        <a:xfrm>
          <a:off x="1420729" y="185857816"/>
          <a:ext cx="6517" cy="346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3829050</xdr:colOff>
      <xdr:row>671</xdr:row>
      <xdr:rowOff>0</xdr:rowOff>
    </xdr:from>
    <xdr:ext cx="6517" cy="346914"/>
    <xdr:sp macro="" textlink="">
      <xdr:nvSpPr>
        <xdr:cNvPr id="5449" name="Text Box 3">
          <a:extLst>
            <a:ext uri="{FF2B5EF4-FFF2-40B4-BE49-F238E27FC236}">
              <a16:creationId xmlns:a16="http://schemas.microsoft.com/office/drawing/2014/main" id="{6CB4640E-3E48-4A77-B9AD-3E99801B405C}"/>
            </a:ext>
          </a:extLst>
        </xdr:cNvPr>
        <xdr:cNvSpPr txBox="1">
          <a:spLocks noChangeArrowheads="1"/>
        </xdr:cNvSpPr>
      </xdr:nvSpPr>
      <xdr:spPr bwMode="auto">
        <a:xfrm>
          <a:off x="1420729" y="185857816"/>
          <a:ext cx="6517" cy="346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3829050</xdr:colOff>
      <xdr:row>671</xdr:row>
      <xdr:rowOff>0</xdr:rowOff>
    </xdr:from>
    <xdr:ext cx="6517" cy="346914"/>
    <xdr:sp macro="" textlink="">
      <xdr:nvSpPr>
        <xdr:cNvPr id="5450" name="Text Box 3">
          <a:extLst>
            <a:ext uri="{FF2B5EF4-FFF2-40B4-BE49-F238E27FC236}">
              <a16:creationId xmlns:a16="http://schemas.microsoft.com/office/drawing/2014/main" id="{8BEA67C9-BBA7-45FD-96E0-0BF4B7F9A3B1}"/>
            </a:ext>
          </a:extLst>
        </xdr:cNvPr>
        <xdr:cNvSpPr txBox="1">
          <a:spLocks noChangeArrowheads="1"/>
        </xdr:cNvSpPr>
      </xdr:nvSpPr>
      <xdr:spPr bwMode="auto">
        <a:xfrm>
          <a:off x="1420729" y="185857816"/>
          <a:ext cx="6517" cy="346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3829050</xdr:colOff>
      <xdr:row>671</xdr:row>
      <xdr:rowOff>0</xdr:rowOff>
    </xdr:from>
    <xdr:ext cx="6517" cy="289764"/>
    <xdr:sp macro="" textlink="">
      <xdr:nvSpPr>
        <xdr:cNvPr id="5451" name="Text Box 3">
          <a:extLst>
            <a:ext uri="{FF2B5EF4-FFF2-40B4-BE49-F238E27FC236}">
              <a16:creationId xmlns:a16="http://schemas.microsoft.com/office/drawing/2014/main" id="{58954C01-E2C0-4200-BD7D-CFF31BAE804B}"/>
            </a:ext>
          </a:extLst>
        </xdr:cNvPr>
        <xdr:cNvSpPr txBox="1">
          <a:spLocks noChangeArrowheads="1"/>
        </xdr:cNvSpPr>
      </xdr:nvSpPr>
      <xdr:spPr bwMode="auto">
        <a:xfrm>
          <a:off x="1420729" y="185857816"/>
          <a:ext cx="6517" cy="289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3829050</xdr:colOff>
      <xdr:row>671</xdr:row>
      <xdr:rowOff>0</xdr:rowOff>
    </xdr:from>
    <xdr:ext cx="6517" cy="289764"/>
    <xdr:sp macro="" textlink="">
      <xdr:nvSpPr>
        <xdr:cNvPr id="5452" name="Text Box 3">
          <a:extLst>
            <a:ext uri="{FF2B5EF4-FFF2-40B4-BE49-F238E27FC236}">
              <a16:creationId xmlns:a16="http://schemas.microsoft.com/office/drawing/2014/main" id="{48176601-3C76-4E23-BE1F-B02AA05FF25C}"/>
            </a:ext>
          </a:extLst>
        </xdr:cNvPr>
        <xdr:cNvSpPr txBox="1">
          <a:spLocks noChangeArrowheads="1"/>
        </xdr:cNvSpPr>
      </xdr:nvSpPr>
      <xdr:spPr bwMode="auto">
        <a:xfrm>
          <a:off x="1420729" y="185857816"/>
          <a:ext cx="6517" cy="289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3829050</xdr:colOff>
      <xdr:row>671</xdr:row>
      <xdr:rowOff>0</xdr:rowOff>
    </xdr:from>
    <xdr:ext cx="6517" cy="318339"/>
    <xdr:sp macro="" textlink="">
      <xdr:nvSpPr>
        <xdr:cNvPr id="5453" name="Text Box 3">
          <a:extLst>
            <a:ext uri="{FF2B5EF4-FFF2-40B4-BE49-F238E27FC236}">
              <a16:creationId xmlns:a16="http://schemas.microsoft.com/office/drawing/2014/main" id="{64F179E8-9C31-4B3B-8EC7-5FFF1D033F4A}"/>
            </a:ext>
          </a:extLst>
        </xdr:cNvPr>
        <xdr:cNvSpPr txBox="1">
          <a:spLocks noChangeArrowheads="1"/>
        </xdr:cNvSpPr>
      </xdr:nvSpPr>
      <xdr:spPr bwMode="auto">
        <a:xfrm>
          <a:off x="1420729" y="185857816"/>
          <a:ext cx="6517" cy="318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3829050</xdr:colOff>
      <xdr:row>671</xdr:row>
      <xdr:rowOff>0</xdr:rowOff>
    </xdr:from>
    <xdr:ext cx="6517" cy="318339"/>
    <xdr:sp macro="" textlink="">
      <xdr:nvSpPr>
        <xdr:cNvPr id="5454" name="Text Box 3">
          <a:extLst>
            <a:ext uri="{FF2B5EF4-FFF2-40B4-BE49-F238E27FC236}">
              <a16:creationId xmlns:a16="http://schemas.microsoft.com/office/drawing/2014/main" id="{3CA1D7E6-8E1B-4401-8636-263683DFAB14}"/>
            </a:ext>
          </a:extLst>
        </xdr:cNvPr>
        <xdr:cNvSpPr txBox="1">
          <a:spLocks noChangeArrowheads="1"/>
        </xdr:cNvSpPr>
      </xdr:nvSpPr>
      <xdr:spPr bwMode="auto">
        <a:xfrm>
          <a:off x="1420729" y="185857816"/>
          <a:ext cx="6517" cy="318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3829050</xdr:colOff>
      <xdr:row>671</xdr:row>
      <xdr:rowOff>0</xdr:rowOff>
    </xdr:from>
    <xdr:ext cx="6517" cy="318339"/>
    <xdr:sp macro="" textlink="">
      <xdr:nvSpPr>
        <xdr:cNvPr id="5455" name="Text Box 3">
          <a:extLst>
            <a:ext uri="{FF2B5EF4-FFF2-40B4-BE49-F238E27FC236}">
              <a16:creationId xmlns:a16="http://schemas.microsoft.com/office/drawing/2014/main" id="{5EA296D9-577E-45FF-9121-DE3A8E8253B8}"/>
            </a:ext>
          </a:extLst>
        </xdr:cNvPr>
        <xdr:cNvSpPr txBox="1">
          <a:spLocks noChangeArrowheads="1"/>
        </xdr:cNvSpPr>
      </xdr:nvSpPr>
      <xdr:spPr bwMode="auto">
        <a:xfrm>
          <a:off x="1420729" y="185857816"/>
          <a:ext cx="6517" cy="318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3829050</xdr:colOff>
      <xdr:row>671</xdr:row>
      <xdr:rowOff>0</xdr:rowOff>
    </xdr:from>
    <xdr:ext cx="6517" cy="318339"/>
    <xdr:sp macro="" textlink="">
      <xdr:nvSpPr>
        <xdr:cNvPr id="5456" name="Text Box 3">
          <a:extLst>
            <a:ext uri="{FF2B5EF4-FFF2-40B4-BE49-F238E27FC236}">
              <a16:creationId xmlns:a16="http://schemas.microsoft.com/office/drawing/2014/main" id="{7CC48740-885D-4AB3-A516-660D180571B7}"/>
            </a:ext>
          </a:extLst>
        </xdr:cNvPr>
        <xdr:cNvSpPr txBox="1">
          <a:spLocks noChangeArrowheads="1"/>
        </xdr:cNvSpPr>
      </xdr:nvSpPr>
      <xdr:spPr bwMode="auto">
        <a:xfrm>
          <a:off x="1420729" y="185857816"/>
          <a:ext cx="6517" cy="318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3829050</xdr:colOff>
      <xdr:row>671</xdr:row>
      <xdr:rowOff>0</xdr:rowOff>
    </xdr:from>
    <xdr:ext cx="6517" cy="318339"/>
    <xdr:sp macro="" textlink="">
      <xdr:nvSpPr>
        <xdr:cNvPr id="5457" name="Text Box 3">
          <a:extLst>
            <a:ext uri="{FF2B5EF4-FFF2-40B4-BE49-F238E27FC236}">
              <a16:creationId xmlns:a16="http://schemas.microsoft.com/office/drawing/2014/main" id="{8666E28B-2107-4572-B0A7-90C2C2BEFDA5}"/>
            </a:ext>
          </a:extLst>
        </xdr:cNvPr>
        <xdr:cNvSpPr txBox="1">
          <a:spLocks noChangeArrowheads="1"/>
        </xdr:cNvSpPr>
      </xdr:nvSpPr>
      <xdr:spPr bwMode="auto">
        <a:xfrm>
          <a:off x="1420729" y="185857816"/>
          <a:ext cx="6517" cy="318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3829050</xdr:colOff>
      <xdr:row>671</xdr:row>
      <xdr:rowOff>0</xdr:rowOff>
    </xdr:from>
    <xdr:ext cx="6517" cy="318339"/>
    <xdr:sp macro="" textlink="">
      <xdr:nvSpPr>
        <xdr:cNvPr id="5458" name="Text Box 3">
          <a:extLst>
            <a:ext uri="{FF2B5EF4-FFF2-40B4-BE49-F238E27FC236}">
              <a16:creationId xmlns:a16="http://schemas.microsoft.com/office/drawing/2014/main" id="{A8E6CE91-4264-4655-83C4-39BEDBEDCCD1}"/>
            </a:ext>
          </a:extLst>
        </xdr:cNvPr>
        <xdr:cNvSpPr txBox="1">
          <a:spLocks noChangeArrowheads="1"/>
        </xdr:cNvSpPr>
      </xdr:nvSpPr>
      <xdr:spPr bwMode="auto">
        <a:xfrm>
          <a:off x="1420729" y="185857816"/>
          <a:ext cx="6517" cy="318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3829050</xdr:colOff>
      <xdr:row>671</xdr:row>
      <xdr:rowOff>0</xdr:rowOff>
    </xdr:from>
    <xdr:ext cx="6517" cy="346914"/>
    <xdr:sp macro="" textlink="">
      <xdr:nvSpPr>
        <xdr:cNvPr id="5459" name="Text Box 3">
          <a:extLst>
            <a:ext uri="{FF2B5EF4-FFF2-40B4-BE49-F238E27FC236}">
              <a16:creationId xmlns:a16="http://schemas.microsoft.com/office/drawing/2014/main" id="{18EDCEF2-2704-4ECE-BA32-8C77121775BB}"/>
            </a:ext>
          </a:extLst>
        </xdr:cNvPr>
        <xdr:cNvSpPr txBox="1">
          <a:spLocks noChangeArrowheads="1"/>
        </xdr:cNvSpPr>
      </xdr:nvSpPr>
      <xdr:spPr bwMode="auto">
        <a:xfrm>
          <a:off x="1420729" y="185857816"/>
          <a:ext cx="6517" cy="346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3829050</xdr:colOff>
      <xdr:row>671</xdr:row>
      <xdr:rowOff>0</xdr:rowOff>
    </xdr:from>
    <xdr:ext cx="6517" cy="346914"/>
    <xdr:sp macro="" textlink="">
      <xdr:nvSpPr>
        <xdr:cNvPr id="5460" name="Text Box 3">
          <a:extLst>
            <a:ext uri="{FF2B5EF4-FFF2-40B4-BE49-F238E27FC236}">
              <a16:creationId xmlns:a16="http://schemas.microsoft.com/office/drawing/2014/main" id="{32AF9DA4-1110-4FBD-BF5B-74541254A40B}"/>
            </a:ext>
          </a:extLst>
        </xdr:cNvPr>
        <xdr:cNvSpPr txBox="1">
          <a:spLocks noChangeArrowheads="1"/>
        </xdr:cNvSpPr>
      </xdr:nvSpPr>
      <xdr:spPr bwMode="auto">
        <a:xfrm>
          <a:off x="1420729" y="185857816"/>
          <a:ext cx="6517" cy="346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3829050</xdr:colOff>
      <xdr:row>671</xdr:row>
      <xdr:rowOff>0</xdr:rowOff>
    </xdr:from>
    <xdr:ext cx="6517" cy="346914"/>
    <xdr:sp macro="" textlink="">
      <xdr:nvSpPr>
        <xdr:cNvPr id="5461" name="Text Box 3">
          <a:extLst>
            <a:ext uri="{FF2B5EF4-FFF2-40B4-BE49-F238E27FC236}">
              <a16:creationId xmlns:a16="http://schemas.microsoft.com/office/drawing/2014/main" id="{9BD4D46A-C4B7-4008-827C-FCB96CD409F8}"/>
            </a:ext>
          </a:extLst>
        </xdr:cNvPr>
        <xdr:cNvSpPr txBox="1">
          <a:spLocks noChangeArrowheads="1"/>
        </xdr:cNvSpPr>
      </xdr:nvSpPr>
      <xdr:spPr bwMode="auto">
        <a:xfrm>
          <a:off x="1420729" y="185857816"/>
          <a:ext cx="6517" cy="346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3829050</xdr:colOff>
      <xdr:row>671</xdr:row>
      <xdr:rowOff>0</xdr:rowOff>
    </xdr:from>
    <xdr:ext cx="6517" cy="346914"/>
    <xdr:sp macro="" textlink="">
      <xdr:nvSpPr>
        <xdr:cNvPr id="5462" name="Text Box 3">
          <a:extLst>
            <a:ext uri="{FF2B5EF4-FFF2-40B4-BE49-F238E27FC236}">
              <a16:creationId xmlns:a16="http://schemas.microsoft.com/office/drawing/2014/main" id="{75395705-4E77-4661-8FF1-7990C976E499}"/>
            </a:ext>
          </a:extLst>
        </xdr:cNvPr>
        <xdr:cNvSpPr txBox="1">
          <a:spLocks noChangeArrowheads="1"/>
        </xdr:cNvSpPr>
      </xdr:nvSpPr>
      <xdr:spPr bwMode="auto">
        <a:xfrm>
          <a:off x="1420729" y="185857816"/>
          <a:ext cx="6517" cy="346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3829050</xdr:colOff>
      <xdr:row>671</xdr:row>
      <xdr:rowOff>0</xdr:rowOff>
    </xdr:from>
    <xdr:ext cx="6517" cy="289764"/>
    <xdr:sp macro="" textlink="">
      <xdr:nvSpPr>
        <xdr:cNvPr id="5463" name="Text Box 3">
          <a:extLst>
            <a:ext uri="{FF2B5EF4-FFF2-40B4-BE49-F238E27FC236}">
              <a16:creationId xmlns:a16="http://schemas.microsoft.com/office/drawing/2014/main" id="{7C024615-8BC5-4E13-85F5-60E9896F7B25}"/>
            </a:ext>
          </a:extLst>
        </xdr:cNvPr>
        <xdr:cNvSpPr txBox="1">
          <a:spLocks noChangeArrowheads="1"/>
        </xdr:cNvSpPr>
      </xdr:nvSpPr>
      <xdr:spPr bwMode="auto">
        <a:xfrm>
          <a:off x="1420729" y="185857816"/>
          <a:ext cx="6517" cy="289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3829050</xdr:colOff>
      <xdr:row>671</xdr:row>
      <xdr:rowOff>0</xdr:rowOff>
    </xdr:from>
    <xdr:ext cx="6517" cy="289764"/>
    <xdr:sp macro="" textlink="">
      <xdr:nvSpPr>
        <xdr:cNvPr id="5464" name="Text Box 3">
          <a:extLst>
            <a:ext uri="{FF2B5EF4-FFF2-40B4-BE49-F238E27FC236}">
              <a16:creationId xmlns:a16="http://schemas.microsoft.com/office/drawing/2014/main" id="{43CBD584-B815-4A57-8781-50E2B8EF5F7F}"/>
            </a:ext>
          </a:extLst>
        </xdr:cNvPr>
        <xdr:cNvSpPr txBox="1">
          <a:spLocks noChangeArrowheads="1"/>
        </xdr:cNvSpPr>
      </xdr:nvSpPr>
      <xdr:spPr bwMode="auto">
        <a:xfrm>
          <a:off x="1420729" y="185857816"/>
          <a:ext cx="6517" cy="289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3829050</xdr:colOff>
      <xdr:row>671</xdr:row>
      <xdr:rowOff>0</xdr:rowOff>
    </xdr:from>
    <xdr:ext cx="6517" cy="318339"/>
    <xdr:sp macro="" textlink="">
      <xdr:nvSpPr>
        <xdr:cNvPr id="5465" name="Text Box 3">
          <a:extLst>
            <a:ext uri="{FF2B5EF4-FFF2-40B4-BE49-F238E27FC236}">
              <a16:creationId xmlns:a16="http://schemas.microsoft.com/office/drawing/2014/main" id="{EA231C61-37AA-4985-967F-BD14AFBDD461}"/>
            </a:ext>
          </a:extLst>
        </xdr:cNvPr>
        <xdr:cNvSpPr txBox="1">
          <a:spLocks noChangeArrowheads="1"/>
        </xdr:cNvSpPr>
      </xdr:nvSpPr>
      <xdr:spPr bwMode="auto">
        <a:xfrm>
          <a:off x="1420729" y="185857816"/>
          <a:ext cx="6517" cy="318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3829050</xdr:colOff>
      <xdr:row>671</xdr:row>
      <xdr:rowOff>0</xdr:rowOff>
    </xdr:from>
    <xdr:ext cx="6517" cy="318339"/>
    <xdr:sp macro="" textlink="">
      <xdr:nvSpPr>
        <xdr:cNvPr id="5466" name="Text Box 3">
          <a:extLst>
            <a:ext uri="{FF2B5EF4-FFF2-40B4-BE49-F238E27FC236}">
              <a16:creationId xmlns:a16="http://schemas.microsoft.com/office/drawing/2014/main" id="{5FEE4690-6C02-471E-86F4-4BD3AB6D9B83}"/>
            </a:ext>
          </a:extLst>
        </xdr:cNvPr>
        <xdr:cNvSpPr txBox="1">
          <a:spLocks noChangeArrowheads="1"/>
        </xdr:cNvSpPr>
      </xdr:nvSpPr>
      <xdr:spPr bwMode="auto">
        <a:xfrm>
          <a:off x="1420729" y="185857816"/>
          <a:ext cx="6517" cy="318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3829050</xdr:colOff>
      <xdr:row>671</xdr:row>
      <xdr:rowOff>0</xdr:rowOff>
    </xdr:from>
    <xdr:ext cx="6517" cy="318339"/>
    <xdr:sp macro="" textlink="">
      <xdr:nvSpPr>
        <xdr:cNvPr id="5467" name="Text Box 3">
          <a:extLst>
            <a:ext uri="{FF2B5EF4-FFF2-40B4-BE49-F238E27FC236}">
              <a16:creationId xmlns:a16="http://schemas.microsoft.com/office/drawing/2014/main" id="{E49872C9-E8DB-4BEE-A079-93E185A3B1AC}"/>
            </a:ext>
          </a:extLst>
        </xdr:cNvPr>
        <xdr:cNvSpPr txBox="1">
          <a:spLocks noChangeArrowheads="1"/>
        </xdr:cNvSpPr>
      </xdr:nvSpPr>
      <xdr:spPr bwMode="auto">
        <a:xfrm>
          <a:off x="1420729" y="185857816"/>
          <a:ext cx="6517" cy="318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3829050</xdr:colOff>
      <xdr:row>671</xdr:row>
      <xdr:rowOff>0</xdr:rowOff>
    </xdr:from>
    <xdr:ext cx="6517" cy="318339"/>
    <xdr:sp macro="" textlink="">
      <xdr:nvSpPr>
        <xdr:cNvPr id="5468" name="Text Box 3">
          <a:extLst>
            <a:ext uri="{FF2B5EF4-FFF2-40B4-BE49-F238E27FC236}">
              <a16:creationId xmlns:a16="http://schemas.microsoft.com/office/drawing/2014/main" id="{6CD6E288-F866-4336-B1A0-994F64A57C02}"/>
            </a:ext>
          </a:extLst>
        </xdr:cNvPr>
        <xdr:cNvSpPr txBox="1">
          <a:spLocks noChangeArrowheads="1"/>
        </xdr:cNvSpPr>
      </xdr:nvSpPr>
      <xdr:spPr bwMode="auto">
        <a:xfrm>
          <a:off x="1420729" y="185857816"/>
          <a:ext cx="6517" cy="318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3829050</xdr:colOff>
      <xdr:row>672</xdr:row>
      <xdr:rowOff>0</xdr:rowOff>
    </xdr:from>
    <xdr:ext cx="6517" cy="318339"/>
    <xdr:sp macro="" textlink="">
      <xdr:nvSpPr>
        <xdr:cNvPr id="5469" name="Text Box 3">
          <a:extLst>
            <a:ext uri="{FF2B5EF4-FFF2-40B4-BE49-F238E27FC236}">
              <a16:creationId xmlns:a16="http://schemas.microsoft.com/office/drawing/2014/main" id="{E2D7BCF1-CC08-4CD8-9287-BA779E5E5E73}"/>
            </a:ext>
          </a:extLst>
        </xdr:cNvPr>
        <xdr:cNvSpPr txBox="1">
          <a:spLocks noChangeArrowheads="1"/>
        </xdr:cNvSpPr>
      </xdr:nvSpPr>
      <xdr:spPr bwMode="auto">
        <a:xfrm>
          <a:off x="1420729" y="186128526"/>
          <a:ext cx="6517" cy="318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3829050</xdr:colOff>
      <xdr:row>672</xdr:row>
      <xdr:rowOff>0</xdr:rowOff>
    </xdr:from>
    <xdr:ext cx="6517" cy="318339"/>
    <xdr:sp macro="" textlink="">
      <xdr:nvSpPr>
        <xdr:cNvPr id="5470" name="Text Box 3">
          <a:extLst>
            <a:ext uri="{FF2B5EF4-FFF2-40B4-BE49-F238E27FC236}">
              <a16:creationId xmlns:a16="http://schemas.microsoft.com/office/drawing/2014/main" id="{930D7AB8-BC87-423C-A942-D932FD9A5209}"/>
            </a:ext>
          </a:extLst>
        </xdr:cNvPr>
        <xdr:cNvSpPr txBox="1">
          <a:spLocks noChangeArrowheads="1"/>
        </xdr:cNvSpPr>
      </xdr:nvSpPr>
      <xdr:spPr bwMode="auto">
        <a:xfrm>
          <a:off x="1420729" y="186128526"/>
          <a:ext cx="6517" cy="318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3829050</xdr:colOff>
      <xdr:row>672</xdr:row>
      <xdr:rowOff>0</xdr:rowOff>
    </xdr:from>
    <xdr:ext cx="6517" cy="346914"/>
    <xdr:sp macro="" textlink="">
      <xdr:nvSpPr>
        <xdr:cNvPr id="5471" name="Text Box 3">
          <a:extLst>
            <a:ext uri="{FF2B5EF4-FFF2-40B4-BE49-F238E27FC236}">
              <a16:creationId xmlns:a16="http://schemas.microsoft.com/office/drawing/2014/main" id="{0ACC6B64-6561-49C3-A333-C86F5AB97D8B}"/>
            </a:ext>
          </a:extLst>
        </xdr:cNvPr>
        <xdr:cNvSpPr txBox="1">
          <a:spLocks noChangeArrowheads="1"/>
        </xdr:cNvSpPr>
      </xdr:nvSpPr>
      <xdr:spPr bwMode="auto">
        <a:xfrm>
          <a:off x="1420729" y="186128526"/>
          <a:ext cx="6517" cy="346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3829050</xdr:colOff>
      <xdr:row>672</xdr:row>
      <xdr:rowOff>0</xdr:rowOff>
    </xdr:from>
    <xdr:ext cx="6517" cy="346914"/>
    <xdr:sp macro="" textlink="">
      <xdr:nvSpPr>
        <xdr:cNvPr id="5472" name="Text Box 3">
          <a:extLst>
            <a:ext uri="{FF2B5EF4-FFF2-40B4-BE49-F238E27FC236}">
              <a16:creationId xmlns:a16="http://schemas.microsoft.com/office/drawing/2014/main" id="{8155AC13-171E-47DF-82E1-62FE6236E2FA}"/>
            </a:ext>
          </a:extLst>
        </xdr:cNvPr>
        <xdr:cNvSpPr txBox="1">
          <a:spLocks noChangeArrowheads="1"/>
        </xdr:cNvSpPr>
      </xdr:nvSpPr>
      <xdr:spPr bwMode="auto">
        <a:xfrm>
          <a:off x="1420729" y="186128526"/>
          <a:ext cx="6517" cy="346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3829050</xdr:colOff>
      <xdr:row>672</xdr:row>
      <xdr:rowOff>0</xdr:rowOff>
    </xdr:from>
    <xdr:ext cx="6517" cy="346914"/>
    <xdr:sp macro="" textlink="">
      <xdr:nvSpPr>
        <xdr:cNvPr id="5473" name="Text Box 3">
          <a:extLst>
            <a:ext uri="{FF2B5EF4-FFF2-40B4-BE49-F238E27FC236}">
              <a16:creationId xmlns:a16="http://schemas.microsoft.com/office/drawing/2014/main" id="{2DAA68A7-C13C-457D-A81F-A18B7E7DCF22}"/>
            </a:ext>
          </a:extLst>
        </xdr:cNvPr>
        <xdr:cNvSpPr txBox="1">
          <a:spLocks noChangeArrowheads="1"/>
        </xdr:cNvSpPr>
      </xdr:nvSpPr>
      <xdr:spPr bwMode="auto">
        <a:xfrm>
          <a:off x="1420729" y="186128526"/>
          <a:ext cx="6517" cy="346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3829050</xdr:colOff>
      <xdr:row>672</xdr:row>
      <xdr:rowOff>0</xdr:rowOff>
    </xdr:from>
    <xdr:ext cx="6517" cy="346914"/>
    <xdr:sp macro="" textlink="">
      <xdr:nvSpPr>
        <xdr:cNvPr id="5474" name="Text Box 3">
          <a:extLst>
            <a:ext uri="{FF2B5EF4-FFF2-40B4-BE49-F238E27FC236}">
              <a16:creationId xmlns:a16="http://schemas.microsoft.com/office/drawing/2014/main" id="{13DDBFDB-5125-4E21-8C76-22A4F53C022B}"/>
            </a:ext>
          </a:extLst>
        </xdr:cNvPr>
        <xdr:cNvSpPr txBox="1">
          <a:spLocks noChangeArrowheads="1"/>
        </xdr:cNvSpPr>
      </xdr:nvSpPr>
      <xdr:spPr bwMode="auto">
        <a:xfrm>
          <a:off x="1420729" y="186128526"/>
          <a:ext cx="6517" cy="346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3829050</xdr:colOff>
      <xdr:row>672</xdr:row>
      <xdr:rowOff>0</xdr:rowOff>
    </xdr:from>
    <xdr:ext cx="6517" cy="289764"/>
    <xdr:sp macro="" textlink="">
      <xdr:nvSpPr>
        <xdr:cNvPr id="5475" name="Text Box 3">
          <a:extLst>
            <a:ext uri="{FF2B5EF4-FFF2-40B4-BE49-F238E27FC236}">
              <a16:creationId xmlns:a16="http://schemas.microsoft.com/office/drawing/2014/main" id="{CC26E4EF-DD32-4931-BFBC-1C98312577C7}"/>
            </a:ext>
          </a:extLst>
        </xdr:cNvPr>
        <xdr:cNvSpPr txBox="1">
          <a:spLocks noChangeArrowheads="1"/>
        </xdr:cNvSpPr>
      </xdr:nvSpPr>
      <xdr:spPr bwMode="auto">
        <a:xfrm>
          <a:off x="1420729" y="186128526"/>
          <a:ext cx="6517" cy="289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3829050</xdr:colOff>
      <xdr:row>672</xdr:row>
      <xdr:rowOff>0</xdr:rowOff>
    </xdr:from>
    <xdr:ext cx="6517" cy="289764"/>
    <xdr:sp macro="" textlink="">
      <xdr:nvSpPr>
        <xdr:cNvPr id="5476" name="Text Box 3">
          <a:extLst>
            <a:ext uri="{FF2B5EF4-FFF2-40B4-BE49-F238E27FC236}">
              <a16:creationId xmlns:a16="http://schemas.microsoft.com/office/drawing/2014/main" id="{57CCB52F-C30B-4AD6-8C21-BDBD2147206E}"/>
            </a:ext>
          </a:extLst>
        </xdr:cNvPr>
        <xdr:cNvSpPr txBox="1">
          <a:spLocks noChangeArrowheads="1"/>
        </xdr:cNvSpPr>
      </xdr:nvSpPr>
      <xdr:spPr bwMode="auto">
        <a:xfrm>
          <a:off x="1420729" y="186128526"/>
          <a:ext cx="6517" cy="289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3829050</xdr:colOff>
      <xdr:row>672</xdr:row>
      <xdr:rowOff>0</xdr:rowOff>
    </xdr:from>
    <xdr:ext cx="6517" cy="318339"/>
    <xdr:sp macro="" textlink="">
      <xdr:nvSpPr>
        <xdr:cNvPr id="5477" name="Text Box 3">
          <a:extLst>
            <a:ext uri="{FF2B5EF4-FFF2-40B4-BE49-F238E27FC236}">
              <a16:creationId xmlns:a16="http://schemas.microsoft.com/office/drawing/2014/main" id="{E72EA136-215E-4282-81F7-5CC32C42DF23}"/>
            </a:ext>
          </a:extLst>
        </xdr:cNvPr>
        <xdr:cNvSpPr txBox="1">
          <a:spLocks noChangeArrowheads="1"/>
        </xdr:cNvSpPr>
      </xdr:nvSpPr>
      <xdr:spPr bwMode="auto">
        <a:xfrm>
          <a:off x="1420729" y="186128526"/>
          <a:ext cx="6517" cy="318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3829050</xdr:colOff>
      <xdr:row>672</xdr:row>
      <xdr:rowOff>0</xdr:rowOff>
    </xdr:from>
    <xdr:ext cx="6517" cy="318339"/>
    <xdr:sp macro="" textlink="">
      <xdr:nvSpPr>
        <xdr:cNvPr id="5478" name="Text Box 3">
          <a:extLst>
            <a:ext uri="{FF2B5EF4-FFF2-40B4-BE49-F238E27FC236}">
              <a16:creationId xmlns:a16="http://schemas.microsoft.com/office/drawing/2014/main" id="{8E3B3413-46DA-4C0C-87D1-60FE9A3735AB}"/>
            </a:ext>
          </a:extLst>
        </xdr:cNvPr>
        <xdr:cNvSpPr txBox="1">
          <a:spLocks noChangeArrowheads="1"/>
        </xdr:cNvSpPr>
      </xdr:nvSpPr>
      <xdr:spPr bwMode="auto">
        <a:xfrm>
          <a:off x="1420729" y="186128526"/>
          <a:ext cx="6517" cy="318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3829050</xdr:colOff>
      <xdr:row>672</xdr:row>
      <xdr:rowOff>0</xdr:rowOff>
    </xdr:from>
    <xdr:ext cx="6517" cy="318339"/>
    <xdr:sp macro="" textlink="">
      <xdr:nvSpPr>
        <xdr:cNvPr id="5479" name="Text Box 3">
          <a:extLst>
            <a:ext uri="{FF2B5EF4-FFF2-40B4-BE49-F238E27FC236}">
              <a16:creationId xmlns:a16="http://schemas.microsoft.com/office/drawing/2014/main" id="{866AB040-23D0-4F9C-B8D4-6033D71B34F1}"/>
            </a:ext>
          </a:extLst>
        </xdr:cNvPr>
        <xdr:cNvSpPr txBox="1">
          <a:spLocks noChangeArrowheads="1"/>
        </xdr:cNvSpPr>
      </xdr:nvSpPr>
      <xdr:spPr bwMode="auto">
        <a:xfrm>
          <a:off x="1420729" y="186128526"/>
          <a:ext cx="6517" cy="318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3829050</xdr:colOff>
      <xdr:row>672</xdr:row>
      <xdr:rowOff>0</xdr:rowOff>
    </xdr:from>
    <xdr:ext cx="6517" cy="318339"/>
    <xdr:sp macro="" textlink="">
      <xdr:nvSpPr>
        <xdr:cNvPr id="5480" name="Text Box 3">
          <a:extLst>
            <a:ext uri="{FF2B5EF4-FFF2-40B4-BE49-F238E27FC236}">
              <a16:creationId xmlns:a16="http://schemas.microsoft.com/office/drawing/2014/main" id="{C3CA7DBD-54F4-46CD-A4E0-16684F43E24B}"/>
            </a:ext>
          </a:extLst>
        </xdr:cNvPr>
        <xdr:cNvSpPr txBox="1">
          <a:spLocks noChangeArrowheads="1"/>
        </xdr:cNvSpPr>
      </xdr:nvSpPr>
      <xdr:spPr bwMode="auto">
        <a:xfrm>
          <a:off x="1420729" y="186128526"/>
          <a:ext cx="6517" cy="318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01191"/>
    <xdr:sp macro="" textlink="">
      <xdr:nvSpPr>
        <xdr:cNvPr id="3628" name="Text Box 3">
          <a:extLst>
            <a:ext uri="{FF2B5EF4-FFF2-40B4-BE49-F238E27FC236}">
              <a16:creationId xmlns:a16="http://schemas.microsoft.com/office/drawing/2014/main" id="{F2BED149-F5C8-4D05-B2CC-7C206152CA1A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01191"/>
    <xdr:sp macro="" textlink="">
      <xdr:nvSpPr>
        <xdr:cNvPr id="3629" name="Text Box 3">
          <a:extLst>
            <a:ext uri="{FF2B5EF4-FFF2-40B4-BE49-F238E27FC236}">
              <a16:creationId xmlns:a16="http://schemas.microsoft.com/office/drawing/2014/main" id="{1FBBCA75-2411-4637-B78E-502C1CCB3DD5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39291"/>
    <xdr:sp macro="" textlink="">
      <xdr:nvSpPr>
        <xdr:cNvPr id="3630" name="Text Box 3">
          <a:extLst>
            <a:ext uri="{FF2B5EF4-FFF2-40B4-BE49-F238E27FC236}">
              <a16:creationId xmlns:a16="http://schemas.microsoft.com/office/drawing/2014/main" id="{848D1CB5-863C-41A0-9B3A-5A334AD769F8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39291"/>
    <xdr:sp macro="" textlink="">
      <xdr:nvSpPr>
        <xdr:cNvPr id="3631" name="Text Box 3">
          <a:extLst>
            <a:ext uri="{FF2B5EF4-FFF2-40B4-BE49-F238E27FC236}">
              <a16:creationId xmlns:a16="http://schemas.microsoft.com/office/drawing/2014/main" id="{ACD458F1-B800-44D4-9EFA-8A837D2E410F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39291"/>
    <xdr:sp macro="" textlink="">
      <xdr:nvSpPr>
        <xdr:cNvPr id="3632" name="Text Box 3">
          <a:extLst>
            <a:ext uri="{FF2B5EF4-FFF2-40B4-BE49-F238E27FC236}">
              <a16:creationId xmlns:a16="http://schemas.microsoft.com/office/drawing/2014/main" id="{BF8EAB1F-953B-4461-B81B-D9F07B5F5510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39291"/>
    <xdr:sp macro="" textlink="">
      <xdr:nvSpPr>
        <xdr:cNvPr id="3633" name="Text Box 3">
          <a:extLst>
            <a:ext uri="{FF2B5EF4-FFF2-40B4-BE49-F238E27FC236}">
              <a16:creationId xmlns:a16="http://schemas.microsoft.com/office/drawing/2014/main" id="{08163C3B-74D4-4DFD-BD83-680288BC47C5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01191"/>
    <xdr:sp macro="" textlink="">
      <xdr:nvSpPr>
        <xdr:cNvPr id="3634" name="Text Box 3">
          <a:extLst>
            <a:ext uri="{FF2B5EF4-FFF2-40B4-BE49-F238E27FC236}">
              <a16:creationId xmlns:a16="http://schemas.microsoft.com/office/drawing/2014/main" id="{EDB29487-D836-42ED-B262-BDE016150E47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01191"/>
    <xdr:sp macro="" textlink="">
      <xdr:nvSpPr>
        <xdr:cNvPr id="3635" name="Text Box 3">
          <a:extLst>
            <a:ext uri="{FF2B5EF4-FFF2-40B4-BE49-F238E27FC236}">
              <a16:creationId xmlns:a16="http://schemas.microsoft.com/office/drawing/2014/main" id="{581D0043-0912-4E88-885E-343087634F98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01191"/>
    <xdr:sp macro="" textlink="">
      <xdr:nvSpPr>
        <xdr:cNvPr id="3636" name="Text Box 3">
          <a:extLst>
            <a:ext uri="{FF2B5EF4-FFF2-40B4-BE49-F238E27FC236}">
              <a16:creationId xmlns:a16="http://schemas.microsoft.com/office/drawing/2014/main" id="{19213C9B-5D4C-49BD-A64E-FABA71FF50C5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01191"/>
    <xdr:sp macro="" textlink="">
      <xdr:nvSpPr>
        <xdr:cNvPr id="3637" name="Text Box 3">
          <a:extLst>
            <a:ext uri="{FF2B5EF4-FFF2-40B4-BE49-F238E27FC236}">
              <a16:creationId xmlns:a16="http://schemas.microsoft.com/office/drawing/2014/main" id="{7F1D7F8B-ACB0-41E6-A6D2-0317D182F6DE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39291"/>
    <xdr:sp macro="" textlink="">
      <xdr:nvSpPr>
        <xdr:cNvPr id="3638" name="Text Box 3">
          <a:extLst>
            <a:ext uri="{FF2B5EF4-FFF2-40B4-BE49-F238E27FC236}">
              <a16:creationId xmlns:a16="http://schemas.microsoft.com/office/drawing/2014/main" id="{447960A3-6634-49EE-B56B-98527338CDCF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39291"/>
    <xdr:sp macro="" textlink="">
      <xdr:nvSpPr>
        <xdr:cNvPr id="3639" name="Text Box 3">
          <a:extLst>
            <a:ext uri="{FF2B5EF4-FFF2-40B4-BE49-F238E27FC236}">
              <a16:creationId xmlns:a16="http://schemas.microsoft.com/office/drawing/2014/main" id="{46FD02C3-D9F7-4F51-917D-A5350193ACAF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39291"/>
    <xdr:sp macro="" textlink="">
      <xdr:nvSpPr>
        <xdr:cNvPr id="3640" name="Text Box 3">
          <a:extLst>
            <a:ext uri="{FF2B5EF4-FFF2-40B4-BE49-F238E27FC236}">
              <a16:creationId xmlns:a16="http://schemas.microsoft.com/office/drawing/2014/main" id="{1F1DB193-A8A8-4382-8A86-43EC915AB157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39291"/>
    <xdr:sp macro="" textlink="">
      <xdr:nvSpPr>
        <xdr:cNvPr id="3641" name="Text Box 3">
          <a:extLst>
            <a:ext uri="{FF2B5EF4-FFF2-40B4-BE49-F238E27FC236}">
              <a16:creationId xmlns:a16="http://schemas.microsoft.com/office/drawing/2014/main" id="{0C99F11D-138F-4D07-9513-DFA387619585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01191"/>
    <xdr:sp macro="" textlink="">
      <xdr:nvSpPr>
        <xdr:cNvPr id="3642" name="Text Box 3">
          <a:extLst>
            <a:ext uri="{FF2B5EF4-FFF2-40B4-BE49-F238E27FC236}">
              <a16:creationId xmlns:a16="http://schemas.microsoft.com/office/drawing/2014/main" id="{7DE5E528-7203-4247-9494-2C4119D6DFD6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01191"/>
    <xdr:sp macro="" textlink="">
      <xdr:nvSpPr>
        <xdr:cNvPr id="3643" name="Text Box 3">
          <a:extLst>
            <a:ext uri="{FF2B5EF4-FFF2-40B4-BE49-F238E27FC236}">
              <a16:creationId xmlns:a16="http://schemas.microsoft.com/office/drawing/2014/main" id="{D01AE1B2-50F7-4511-B951-62A0E255369F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01191"/>
    <xdr:sp macro="" textlink="">
      <xdr:nvSpPr>
        <xdr:cNvPr id="3644" name="Text Box 3">
          <a:extLst>
            <a:ext uri="{FF2B5EF4-FFF2-40B4-BE49-F238E27FC236}">
              <a16:creationId xmlns:a16="http://schemas.microsoft.com/office/drawing/2014/main" id="{0C4DBC1F-5A0E-4AF8-95D8-7B0D374E5D5F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01191"/>
    <xdr:sp macro="" textlink="">
      <xdr:nvSpPr>
        <xdr:cNvPr id="3645" name="Text Box 3">
          <a:extLst>
            <a:ext uri="{FF2B5EF4-FFF2-40B4-BE49-F238E27FC236}">
              <a16:creationId xmlns:a16="http://schemas.microsoft.com/office/drawing/2014/main" id="{2AAF39E2-7C5A-4AD7-B4A9-36B033222A50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39291"/>
    <xdr:sp macro="" textlink="">
      <xdr:nvSpPr>
        <xdr:cNvPr id="3646" name="Text Box 3">
          <a:extLst>
            <a:ext uri="{FF2B5EF4-FFF2-40B4-BE49-F238E27FC236}">
              <a16:creationId xmlns:a16="http://schemas.microsoft.com/office/drawing/2014/main" id="{CEC5303F-C949-49B1-A222-D13B79F74F4C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39291"/>
    <xdr:sp macro="" textlink="">
      <xdr:nvSpPr>
        <xdr:cNvPr id="3647" name="Text Box 3">
          <a:extLst>
            <a:ext uri="{FF2B5EF4-FFF2-40B4-BE49-F238E27FC236}">
              <a16:creationId xmlns:a16="http://schemas.microsoft.com/office/drawing/2014/main" id="{EEDF7BC1-205E-43BC-9D7D-8DD3A2AAC5F0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39291"/>
    <xdr:sp macro="" textlink="">
      <xdr:nvSpPr>
        <xdr:cNvPr id="3648" name="Text Box 3">
          <a:extLst>
            <a:ext uri="{FF2B5EF4-FFF2-40B4-BE49-F238E27FC236}">
              <a16:creationId xmlns:a16="http://schemas.microsoft.com/office/drawing/2014/main" id="{69C5BDAC-3719-4516-9557-9782147B62B8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39291"/>
    <xdr:sp macro="" textlink="">
      <xdr:nvSpPr>
        <xdr:cNvPr id="3649" name="Text Box 3">
          <a:extLst>
            <a:ext uri="{FF2B5EF4-FFF2-40B4-BE49-F238E27FC236}">
              <a16:creationId xmlns:a16="http://schemas.microsoft.com/office/drawing/2014/main" id="{86093350-601E-4C60-8474-665E3430D4D0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01191"/>
    <xdr:sp macro="" textlink="">
      <xdr:nvSpPr>
        <xdr:cNvPr id="3650" name="Text Box 3">
          <a:extLst>
            <a:ext uri="{FF2B5EF4-FFF2-40B4-BE49-F238E27FC236}">
              <a16:creationId xmlns:a16="http://schemas.microsoft.com/office/drawing/2014/main" id="{091D3C17-1C9B-431C-8033-D2025CB43385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01191"/>
    <xdr:sp macro="" textlink="">
      <xdr:nvSpPr>
        <xdr:cNvPr id="3651" name="Text Box 3">
          <a:extLst>
            <a:ext uri="{FF2B5EF4-FFF2-40B4-BE49-F238E27FC236}">
              <a16:creationId xmlns:a16="http://schemas.microsoft.com/office/drawing/2014/main" id="{3584B4F6-1D26-409F-9DA2-59013188F64A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39291"/>
    <xdr:sp macro="" textlink="">
      <xdr:nvSpPr>
        <xdr:cNvPr id="3652" name="Text Box 3">
          <a:extLst>
            <a:ext uri="{FF2B5EF4-FFF2-40B4-BE49-F238E27FC236}">
              <a16:creationId xmlns:a16="http://schemas.microsoft.com/office/drawing/2014/main" id="{25BCC1E7-D3D1-45A9-BE01-0E436083F85B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39291"/>
    <xdr:sp macro="" textlink="">
      <xdr:nvSpPr>
        <xdr:cNvPr id="3653" name="Text Box 3">
          <a:extLst>
            <a:ext uri="{FF2B5EF4-FFF2-40B4-BE49-F238E27FC236}">
              <a16:creationId xmlns:a16="http://schemas.microsoft.com/office/drawing/2014/main" id="{9C33AA4D-4DF8-4E90-A523-57F3DA8472EC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39291"/>
    <xdr:sp macro="" textlink="">
      <xdr:nvSpPr>
        <xdr:cNvPr id="3654" name="Text Box 3">
          <a:extLst>
            <a:ext uri="{FF2B5EF4-FFF2-40B4-BE49-F238E27FC236}">
              <a16:creationId xmlns:a16="http://schemas.microsoft.com/office/drawing/2014/main" id="{F4BE7955-9CA1-4B4B-8147-4FB50F370C6C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39291"/>
    <xdr:sp macro="" textlink="">
      <xdr:nvSpPr>
        <xdr:cNvPr id="3655" name="Text Box 3">
          <a:extLst>
            <a:ext uri="{FF2B5EF4-FFF2-40B4-BE49-F238E27FC236}">
              <a16:creationId xmlns:a16="http://schemas.microsoft.com/office/drawing/2014/main" id="{EDBA9C55-7DED-4A83-83E2-FAC7EF90B386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01191"/>
    <xdr:sp macro="" textlink="">
      <xdr:nvSpPr>
        <xdr:cNvPr id="3656" name="Text Box 3">
          <a:extLst>
            <a:ext uri="{FF2B5EF4-FFF2-40B4-BE49-F238E27FC236}">
              <a16:creationId xmlns:a16="http://schemas.microsoft.com/office/drawing/2014/main" id="{C4FD53B4-3EF2-450F-83FD-659970BA8D76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01191"/>
    <xdr:sp macro="" textlink="">
      <xdr:nvSpPr>
        <xdr:cNvPr id="3657" name="Text Box 3">
          <a:extLst>
            <a:ext uri="{FF2B5EF4-FFF2-40B4-BE49-F238E27FC236}">
              <a16:creationId xmlns:a16="http://schemas.microsoft.com/office/drawing/2014/main" id="{3CDC032C-9C91-4480-AD56-858023E99393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39291"/>
    <xdr:sp macro="" textlink="">
      <xdr:nvSpPr>
        <xdr:cNvPr id="3658" name="Text Box 3">
          <a:extLst>
            <a:ext uri="{FF2B5EF4-FFF2-40B4-BE49-F238E27FC236}">
              <a16:creationId xmlns:a16="http://schemas.microsoft.com/office/drawing/2014/main" id="{8D9ADBBD-955F-422B-833B-D5943BC7001A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39291"/>
    <xdr:sp macro="" textlink="">
      <xdr:nvSpPr>
        <xdr:cNvPr id="3659" name="Text Box 3">
          <a:extLst>
            <a:ext uri="{FF2B5EF4-FFF2-40B4-BE49-F238E27FC236}">
              <a16:creationId xmlns:a16="http://schemas.microsoft.com/office/drawing/2014/main" id="{188AD146-51C7-4094-B4D1-E8324643270C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39291"/>
    <xdr:sp macro="" textlink="">
      <xdr:nvSpPr>
        <xdr:cNvPr id="3660" name="Text Box 3">
          <a:extLst>
            <a:ext uri="{FF2B5EF4-FFF2-40B4-BE49-F238E27FC236}">
              <a16:creationId xmlns:a16="http://schemas.microsoft.com/office/drawing/2014/main" id="{1E4A128D-FF86-494B-BDF4-3EEE907C634D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39291"/>
    <xdr:sp macro="" textlink="">
      <xdr:nvSpPr>
        <xdr:cNvPr id="3661" name="Text Box 3">
          <a:extLst>
            <a:ext uri="{FF2B5EF4-FFF2-40B4-BE49-F238E27FC236}">
              <a16:creationId xmlns:a16="http://schemas.microsoft.com/office/drawing/2014/main" id="{F804C994-E266-4D63-9E3B-08A5E4D4090F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01191"/>
    <xdr:sp macro="" textlink="">
      <xdr:nvSpPr>
        <xdr:cNvPr id="3662" name="Text Box 3">
          <a:extLst>
            <a:ext uri="{FF2B5EF4-FFF2-40B4-BE49-F238E27FC236}">
              <a16:creationId xmlns:a16="http://schemas.microsoft.com/office/drawing/2014/main" id="{2FD33AEF-412C-4FAB-8230-270848BDD096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01191"/>
    <xdr:sp macro="" textlink="">
      <xdr:nvSpPr>
        <xdr:cNvPr id="3663" name="Text Box 3">
          <a:extLst>
            <a:ext uri="{FF2B5EF4-FFF2-40B4-BE49-F238E27FC236}">
              <a16:creationId xmlns:a16="http://schemas.microsoft.com/office/drawing/2014/main" id="{C7567010-09E7-4A8D-B10A-B6C13EE85CC6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01191"/>
    <xdr:sp macro="" textlink="">
      <xdr:nvSpPr>
        <xdr:cNvPr id="3664" name="Text Box 3">
          <a:extLst>
            <a:ext uri="{FF2B5EF4-FFF2-40B4-BE49-F238E27FC236}">
              <a16:creationId xmlns:a16="http://schemas.microsoft.com/office/drawing/2014/main" id="{85DD8634-C561-4545-81C6-DFCD606C8967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01191"/>
    <xdr:sp macro="" textlink="">
      <xdr:nvSpPr>
        <xdr:cNvPr id="3665" name="Text Box 3">
          <a:extLst>
            <a:ext uri="{FF2B5EF4-FFF2-40B4-BE49-F238E27FC236}">
              <a16:creationId xmlns:a16="http://schemas.microsoft.com/office/drawing/2014/main" id="{2774815D-6AB0-4E3C-8E04-A4905C0D852A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39291"/>
    <xdr:sp macro="" textlink="">
      <xdr:nvSpPr>
        <xdr:cNvPr id="3666" name="Text Box 3">
          <a:extLst>
            <a:ext uri="{FF2B5EF4-FFF2-40B4-BE49-F238E27FC236}">
              <a16:creationId xmlns:a16="http://schemas.microsoft.com/office/drawing/2014/main" id="{D4EFD9F1-1358-4B71-B104-AD1ED5BD0524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39291"/>
    <xdr:sp macro="" textlink="">
      <xdr:nvSpPr>
        <xdr:cNvPr id="3667" name="Text Box 3">
          <a:extLst>
            <a:ext uri="{FF2B5EF4-FFF2-40B4-BE49-F238E27FC236}">
              <a16:creationId xmlns:a16="http://schemas.microsoft.com/office/drawing/2014/main" id="{8AB4E86C-DF3A-490A-9B16-7197DA1B11EE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39291"/>
    <xdr:sp macro="" textlink="">
      <xdr:nvSpPr>
        <xdr:cNvPr id="3668" name="Text Box 3">
          <a:extLst>
            <a:ext uri="{FF2B5EF4-FFF2-40B4-BE49-F238E27FC236}">
              <a16:creationId xmlns:a16="http://schemas.microsoft.com/office/drawing/2014/main" id="{7635B39A-5748-4FA0-9A43-786C1BF105B5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39291"/>
    <xdr:sp macro="" textlink="">
      <xdr:nvSpPr>
        <xdr:cNvPr id="3669" name="Text Box 3">
          <a:extLst>
            <a:ext uri="{FF2B5EF4-FFF2-40B4-BE49-F238E27FC236}">
              <a16:creationId xmlns:a16="http://schemas.microsoft.com/office/drawing/2014/main" id="{8676D6E4-3D47-4DE0-B345-FF3B64AF21EC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01191"/>
    <xdr:sp macro="" textlink="">
      <xdr:nvSpPr>
        <xdr:cNvPr id="3670" name="Text Box 3">
          <a:extLst>
            <a:ext uri="{FF2B5EF4-FFF2-40B4-BE49-F238E27FC236}">
              <a16:creationId xmlns:a16="http://schemas.microsoft.com/office/drawing/2014/main" id="{07B440FE-C5F2-4B9C-987E-A19B8DB85DE3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01191"/>
    <xdr:sp macro="" textlink="">
      <xdr:nvSpPr>
        <xdr:cNvPr id="3671" name="Text Box 3">
          <a:extLst>
            <a:ext uri="{FF2B5EF4-FFF2-40B4-BE49-F238E27FC236}">
              <a16:creationId xmlns:a16="http://schemas.microsoft.com/office/drawing/2014/main" id="{3F3D0E75-E23D-4E53-9106-4D34AE19B0A1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01191"/>
    <xdr:sp macro="" textlink="">
      <xdr:nvSpPr>
        <xdr:cNvPr id="3672" name="Text Box 3">
          <a:extLst>
            <a:ext uri="{FF2B5EF4-FFF2-40B4-BE49-F238E27FC236}">
              <a16:creationId xmlns:a16="http://schemas.microsoft.com/office/drawing/2014/main" id="{EBD0766B-CD1F-40DE-8D0C-04B63206E27F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01191"/>
    <xdr:sp macro="" textlink="">
      <xdr:nvSpPr>
        <xdr:cNvPr id="3673" name="Text Box 3">
          <a:extLst>
            <a:ext uri="{FF2B5EF4-FFF2-40B4-BE49-F238E27FC236}">
              <a16:creationId xmlns:a16="http://schemas.microsoft.com/office/drawing/2014/main" id="{9000DE7F-64DA-4072-9E80-2D431D90BF22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39291"/>
    <xdr:sp macro="" textlink="">
      <xdr:nvSpPr>
        <xdr:cNvPr id="3674" name="Text Box 3">
          <a:extLst>
            <a:ext uri="{FF2B5EF4-FFF2-40B4-BE49-F238E27FC236}">
              <a16:creationId xmlns:a16="http://schemas.microsoft.com/office/drawing/2014/main" id="{4DF2C86F-F062-4173-9D2D-F303AB09DBDB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39291"/>
    <xdr:sp macro="" textlink="">
      <xdr:nvSpPr>
        <xdr:cNvPr id="3675" name="Text Box 3">
          <a:extLst>
            <a:ext uri="{FF2B5EF4-FFF2-40B4-BE49-F238E27FC236}">
              <a16:creationId xmlns:a16="http://schemas.microsoft.com/office/drawing/2014/main" id="{EA1A9F28-011F-4032-A72B-9813F1CD6132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39291"/>
    <xdr:sp macro="" textlink="">
      <xdr:nvSpPr>
        <xdr:cNvPr id="3676" name="Text Box 3">
          <a:extLst>
            <a:ext uri="{FF2B5EF4-FFF2-40B4-BE49-F238E27FC236}">
              <a16:creationId xmlns:a16="http://schemas.microsoft.com/office/drawing/2014/main" id="{33377AE9-CE03-4276-9517-DC1E8D09FFE1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39291"/>
    <xdr:sp macro="" textlink="">
      <xdr:nvSpPr>
        <xdr:cNvPr id="3677" name="Text Box 3">
          <a:extLst>
            <a:ext uri="{FF2B5EF4-FFF2-40B4-BE49-F238E27FC236}">
              <a16:creationId xmlns:a16="http://schemas.microsoft.com/office/drawing/2014/main" id="{7773D159-6F59-4552-A1EF-88E00B58ACB8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01191"/>
    <xdr:sp macro="" textlink="">
      <xdr:nvSpPr>
        <xdr:cNvPr id="3678" name="Text Box 3">
          <a:extLst>
            <a:ext uri="{FF2B5EF4-FFF2-40B4-BE49-F238E27FC236}">
              <a16:creationId xmlns:a16="http://schemas.microsoft.com/office/drawing/2014/main" id="{AAADFF11-22F1-4EB5-87B6-D64A2C10E14E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01191"/>
    <xdr:sp macro="" textlink="">
      <xdr:nvSpPr>
        <xdr:cNvPr id="3679" name="Text Box 3">
          <a:extLst>
            <a:ext uri="{FF2B5EF4-FFF2-40B4-BE49-F238E27FC236}">
              <a16:creationId xmlns:a16="http://schemas.microsoft.com/office/drawing/2014/main" id="{21E031F2-4440-4110-A8A8-86B307A5DC98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01191"/>
    <xdr:sp macro="" textlink="">
      <xdr:nvSpPr>
        <xdr:cNvPr id="3680" name="Text Box 3">
          <a:extLst>
            <a:ext uri="{FF2B5EF4-FFF2-40B4-BE49-F238E27FC236}">
              <a16:creationId xmlns:a16="http://schemas.microsoft.com/office/drawing/2014/main" id="{63CDAA80-24D9-4FFD-BC80-A090250B2BD5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39291"/>
    <xdr:sp macro="" textlink="">
      <xdr:nvSpPr>
        <xdr:cNvPr id="3681" name="Text Box 3">
          <a:extLst>
            <a:ext uri="{FF2B5EF4-FFF2-40B4-BE49-F238E27FC236}">
              <a16:creationId xmlns:a16="http://schemas.microsoft.com/office/drawing/2014/main" id="{F8E80764-71CA-4264-A3DB-4251EA01EFDF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39291"/>
    <xdr:sp macro="" textlink="">
      <xdr:nvSpPr>
        <xdr:cNvPr id="3682" name="Text Box 3">
          <a:extLst>
            <a:ext uri="{FF2B5EF4-FFF2-40B4-BE49-F238E27FC236}">
              <a16:creationId xmlns:a16="http://schemas.microsoft.com/office/drawing/2014/main" id="{32DF6611-8EEA-405F-860C-CFBF26B55297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39291"/>
    <xdr:sp macro="" textlink="">
      <xdr:nvSpPr>
        <xdr:cNvPr id="3683" name="Text Box 3">
          <a:extLst>
            <a:ext uri="{FF2B5EF4-FFF2-40B4-BE49-F238E27FC236}">
              <a16:creationId xmlns:a16="http://schemas.microsoft.com/office/drawing/2014/main" id="{A12F11EE-CE5C-4D9C-BFB0-E91B137E2E76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39291"/>
    <xdr:sp macro="" textlink="">
      <xdr:nvSpPr>
        <xdr:cNvPr id="3684" name="Text Box 3">
          <a:extLst>
            <a:ext uri="{FF2B5EF4-FFF2-40B4-BE49-F238E27FC236}">
              <a16:creationId xmlns:a16="http://schemas.microsoft.com/office/drawing/2014/main" id="{7B7B68A0-1EED-4CA0-9DBE-BAD55F9EF1C7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01191"/>
    <xdr:sp macro="" textlink="">
      <xdr:nvSpPr>
        <xdr:cNvPr id="3685" name="Text Box 3">
          <a:extLst>
            <a:ext uri="{FF2B5EF4-FFF2-40B4-BE49-F238E27FC236}">
              <a16:creationId xmlns:a16="http://schemas.microsoft.com/office/drawing/2014/main" id="{D7BA0165-2A68-415E-9496-A2BE4F862357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01191"/>
    <xdr:sp macro="" textlink="">
      <xdr:nvSpPr>
        <xdr:cNvPr id="3686" name="Text Box 3">
          <a:extLst>
            <a:ext uri="{FF2B5EF4-FFF2-40B4-BE49-F238E27FC236}">
              <a16:creationId xmlns:a16="http://schemas.microsoft.com/office/drawing/2014/main" id="{B1114B5D-958C-4C78-B539-37F1EBD7DD94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39291"/>
    <xdr:sp macro="" textlink="">
      <xdr:nvSpPr>
        <xdr:cNvPr id="3687" name="Text Box 3">
          <a:extLst>
            <a:ext uri="{FF2B5EF4-FFF2-40B4-BE49-F238E27FC236}">
              <a16:creationId xmlns:a16="http://schemas.microsoft.com/office/drawing/2014/main" id="{BBAFB3DC-899E-46C3-A8F1-F5A868A9C1B4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39291"/>
    <xdr:sp macro="" textlink="">
      <xdr:nvSpPr>
        <xdr:cNvPr id="3688" name="Text Box 3">
          <a:extLst>
            <a:ext uri="{FF2B5EF4-FFF2-40B4-BE49-F238E27FC236}">
              <a16:creationId xmlns:a16="http://schemas.microsoft.com/office/drawing/2014/main" id="{32488B57-3B05-4114-9EEB-8B3AD1691CB5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39291"/>
    <xdr:sp macro="" textlink="">
      <xdr:nvSpPr>
        <xdr:cNvPr id="3689" name="Text Box 3">
          <a:extLst>
            <a:ext uri="{FF2B5EF4-FFF2-40B4-BE49-F238E27FC236}">
              <a16:creationId xmlns:a16="http://schemas.microsoft.com/office/drawing/2014/main" id="{FCABC753-F805-4C08-AE05-54160AA907FB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39291"/>
    <xdr:sp macro="" textlink="">
      <xdr:nvSpPr>
        <xdr:cNvPr id="3690" name="Text Box 3">
          <a:extLst>
            <a:ext uri="{FF2B5EF4-FFF2-40B4-BE49-F238E27FC236}">
              <a16:creationId xmlns:a16="http://schemas.microsoft.com/office/drawing/2014/main" id="{3A51A866-D154-40B1-AC77-61F027734573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01191"/>
    <xdr:sp macro="" textlink="">
      <xdr:nvSpPr>
        <xdr:cNvPr id="3691" name="Text Box 3">
          <a:extLst>
            <a:ext uri="{FF2B5EF4-FFF2-40B4-BE49-F238E27FC236}">
              <a16:creationId xmlns:a16="http://schemas.microsoft.com/office/drawing/2014/main" id="{3811F6CD-14FF-4548-ACB7-8B7CF176F1BC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01191"/>
    <xdr:sp macro="" textlink="">
      <xdr:nvSpPr>
        <xdr:cNvPr id="3692" name="Text Box 3">
          <a:extLst>
            <a:ext uri="{FF2B5EF4-FFF2-40B4-BE49-F238E27FC236}">
              <a16:creationId xmlns:a16="http://schemas.microsoft.com/office/drawing/2014/main" id="{C64E9B57-E441-407C-86ED-BAFD5583FEC1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39291"/>
    <xdr:sp macro="" textlink="">
      <xdr:nvSpPr>
        <xdr:cNvPr id="3693" name="Text Box 3">
          <a:extLst>
            <a:ext uri="{FF2B5EF4-FFF2-40B4-BE49-F238E27FC236}">
              <a16:creationId xmlns:a16="http://schemas.microsoft.com/office/drawing/2014/main" id="{73CB91DF-47CD-4D49-BAD3-F806EE4FF771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39291"/>
    <xdr:sp macro="" textlink="">
      <xdr:nvSpPr>
        <xdr:cNvPr id="3694" name="Text Box 3">
          <a:extLst>
            <a:ext uri="{FF2B5EF4-FFF2-40B4-BE49-F238E27FC236}">
              <a16:creationId xmlns:a16="http://schemas.microsoft.com/office/drawing/2014/main" id="{B1836E6E-3AFB-4B42-8D31-0D731BE7EAA4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39291"/>
    <xdr:sp macro="" textlink="">
      <xdr:nvSpPr>
        <xdr:cNvPr id="3695" name="Text Box 3">
          <a:extLst>
            <a:ext uri="{FF2B5EF4-FFF2-40B4-BE49-F238E27FC236}">
              <a16:creationId xmlns:a16="http://schemas.microsoft.com/office/drawing/2014/main" id="{88FE8FF3-78A5-414E-8C8F-A1096F10DF53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39291"/>
    <xdr:sp macro="" textlink="">
      <xdr:nvSpPr>
        <xdr:cNvPr id="3696" name="Text Box 3">
          <a:extLst>
            <a:ext uri="{FF2B5EF4-FFF2-40B4-BE49-F238E27FC236}">
              <a16:creationId xmlns:a16="http://schemas.microsoft.com/office/drawing/2014/main" id="{0B4419C4-2619-489A-8BCF-1CDE39AC9F18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01191"/>
    <xdr:sp macro="" textlink="">
      <xdr:nvSpPr>
        <xdr:cNvPr id="3697" name="Text Box 3">
          <a:extLst>
            <a:ext uri="{FF2B5EF4-FFF2-40B4-BE49-F238E27FC236}">
              <a16:creationId xmlns:a16="http://schemas.microsoft.com/office/drawing/2014/main" id="{A06737BD-EA3B-4B2B-A6E7-1B90A51463DD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01191"/>
    <xdr:sp macro="" textlink="">
      <xdr:nvSpPr>
        <xdr:cNvPr id="3698" name="Text Box 3">
          <a:extLst>
            <a:ext uri="{FF2B5EF4-FFF2-40B4-BE49-F238E27FC236}">
              <a16:creationId xmlns:a16="http://schemas.microsoft.com/office/drawing/2014/main" id="{A5E7B03B-D287-47AF-953E-D27072AD9E0A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39291"/>
    <xdr:sp macro="" textlink="">
      <xdr:nvSpPr>
        <xdr:cNvPr id="3699" name="Text Box 3">
          <a:extLst>
            <a:ext uri="{FF2B5EF4-FFF2-40B4-BE49-F238E27FC236}">
              <a16:creationId xmlns:a16="http://schemas.microsoft.com/office/drawing/2014/main" id="{313295A2-4B0A-4FA5-8C1E-BD7C050A297C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39291"/>
    <xdr:sp macro="" textlink="">
      <xdr:nvSpPr>
        <xdr:cNvPr id="3700" name="Text Box 3">
          <a:extLst>
            <a:ext uri="{FF2B5EF4-FFF2-40B4-BE49-F238E27FC236}">
              <a16:creationId xmlns:a16="http://schemas.microsoft.com/office/drawing/2014/main" id="{EA4102CB-9F97-46C4-9036-FF7024BB818E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39291"/>
    <xdr:sp macro="" textlink="">
      <xdr:nvSpPr>
        <xdr:cNvPr id="3701" name="Text Box 3">
          <a:extLst>
            <a:ext uri="{FF2B5EF4-FFF2-40B4-BE49-F238E27FC236}">
              <a16:creationId xmlns:a16="http://schemas.microsoft.com/office/drawing/2014/main" id="{5DE646A1-4D57-4D1B-8349-95B332EFE45D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39291"/>
    <xdr:sp macro="" textlink="">
      <xdr:nvSpPr>
        <xdr:cNvPr id="3702" name="Text Box 3">
          <a:extLst>
            <a:ext uri="{FF2B5EF4-FFF2-40B4-BE49-F238E27FC236}">
              <a16:creationId xmlns:a16="http://schemas.microsoft.com/office/drawing/2014/main" id="{9FCE86A0-F437-4313-87F6-F77E0B3D4481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01191"/>
    <xdr:sp macro="" textlink="">
      <xdr:nvSpPr>
        <xdr:cNvPr id="3703" name="Text Box 3">
          <a:extLst>
            <a:ext uri="{FF2B5EF4-FFF2-40B4-BE49-F238E27FC236}">
              <a16:creationId xmlns:a16="http://schemas.microsoft.com/office/drawing/2014/main" id="{046487F0-FA19-4E6D-A902-E3A7E5A3FE9B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01191"/>
    <xdr:sp macro="" textlink="">
      <xdr:nvSpPr>
        <xdr:cNvPr id="3704" name="Text Box 3">
          <a:extLst>
            <a:ext uri="{FF2B5EF4-FFF2-40B4-BE49-F238E27FC236}">
              <a16:creationId xmlns:a16="http://schemas.microsoft.com/office/drawing/2014/main" id="{02831370-5CE3-4706-B529-B850D59B43E8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01191"/>
    <xdr:sp macro="" textlink="">
      <xdr:nvSpPr>
        <xdr:cNvPr id="3705" name="Text Box 3">
          <a:extLst>
            <a:ext uri="{FF2B5EF4-FFF2-40B4-BE49-F238E27FC236}">
              <a16:creationId xmlns:a16="http://schemas.microsoft.com/office/drawing/2014/main" id="{2EB8EA4C-D1F9-4285-9CB9-77F7FDAFDB05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01191"/>
    <xdr:sp macro="" textlink="">
      <xdr:nvSpPr>
        <xdr:cNvPr id="3706" name="Text Box 3">
          <a:extLst>
            <a:ext uri="{FF2B5EF4-FFF2-40B4-BE49-F238E27FC236}">
              <a16:creationId xmlns:a16="http://schemas.microsoft.com/office/drawing/2014/main" id="{91E53212-66C8-4587-9C54-D684FF0ECDFF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01191"/>
    <xdr:sp macro="" textlink="">
      <xdr:nvSpPr>
        <xdr:cNvPr id="3707" name="Text Box 3">
          <a:extLst>
            <a:ext uri="{FF2B5EF4-FFF2-40B4-BE49-F238E27FC236}">
              <a16:creationId xmlns:a16="http://schemas.microsoft.com/office/drawing/2014/main" id="{4D0BF1E5-462F-4B50-AE91-5052AE2BFB79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01191"/>
    <xdr:sp macro="" textlink="">
      <xdr:nvSpPr>
        <xdr:cNvPr id="3708" name="Text Box 3">
          <a:extLst>
            <a:ext uri="{FF2B5EF4-FFF2-40B4-BE49-F238E27FC236}">
              <a16:creationId xmlns:a16="http://schemas.microsoft.com/office/drawing/2014/main" id="{48946850-DAF8-429E-94D8-CB21D49EBB19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39291"/>
    <xdr:sp macro="" textlink="">
      <xdr:nvSpPr>
        <xdr:cNvPr id="3709" name="Text Box 3">
          <a:extLst>
            <a:ext uri="{FF2B5EF4-FFF2-40B4-BE49-F238E27FC236}">
              <a16:creationId xmlns:a16="http://schemas.microsoft.com/office/drawing/2014/main" id="{495C09AB-BF30-45AD-8722-4A8C0FE9189B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39291"/>
    <xdr:sp macro="" textlink="">
      <xdr:nvSpPr>
        <xdr:cNvPr id="3710" name="Text Box 3">
          <a:extLst>
            <a:ext uri="{FF2B5EF4-FFF2-40B4-BE49-F238E27FC236}">
              <a16:creationId xmlns:a16="http://schemas.microsoft.com/office/drawing/2014/main" id="{01520C63-5E56-4FD8-B30B-949AD2B0D935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39291"/>
    <xdr:sp macro="" textlink="">
      <xdr:nvSpPr>
        <xdr:cNvPr id="3711" name="Text Box 3">
          <a:extLst>
            <a:ext uri="{FF2B5EF4-FFF2-40B4-BE49-F238E27FC236}">
              <a16:creationId xmlns:a16="http://schemas.microsoft.com/office/drawing/2014/main" id="{39031F5E-5F77-4889-A7A8-581DF658677B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39291"/>
    <xdr:sp macro="" textlink="">
      <xdr:nvSpPr>
        <xdr:cNvPr id="3712" name="Text Box 3">
          <a:extLst>
            <a:ext uri="{FF2B5EF4-FFF2-40B4-BE49-F238E27FC236}">
              <a16:creationId xmlns:a16="http://schemas.microsoft.com/office/drawing/2014/main" id="{13E4A23C-BD2E-4E6A-BB51-DF51A73C3DC0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01191"/>
    <xdr:sp macro="" textlink="">
      <xdr:nvSpPr>
        <xdr:cNvPr id="3713" name="Text Box 3">
          <a:extLst>
            <a:ext uri="{FF2B5EF4-FFF2-40B4-BE49-F238E27FC236}">
              <a16:creationId xmlns:a16="http://schemas.microsoft.com/office/drawing/2014/main" id="{47C8726D-FB20-42C1-8774-8F081B41DA82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01191"/>
    <xdr:sp macro="" textlink="">
      <xdr:nvSpPr>
        <xdr:cNvPr id="3714" name="Text Box 3">
          <a:extLst>
            <a:ext uri="{FF2B5EF4-FFF2-40B4-BE49-F238E27FC236}">
              <a16:creationId xmlns:a16="http://schemas.microsoft.com/office/drawing/2014/main" id="{5E9A39A1-3345-48BC-8439-ABA738F0185D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655</xdr:row>
      <xdr:rowOff>0</xdr:rowOff>
    </xdr:from>
    <xdr:ext cx="563880" cy="301191"/>
    <xdr:sp macro="" textlink="">
      <xdr:nvSpPr>
        <xdr:cNvPr id="3715" name="Text Box 3">
          <a:extLst>
            <a:ext uri="{FF2B5EF4-FFF2-40B4-BE49-F238E27FC236}">
              <a16:creationId xmlns:a16="http://schemas.microsoft.com/office/drawing/2014/main" id="{D71071A5-F56F-4FC2-81EE-A9F78B95D423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655</xdr:row>
      <xdr:rowOff>0</xdr:rowOff>
    </xdr:from>
    <xdr:ext cx="563880" cy="301191"/>
    <xdr:sp macro="" textlink="">
      <xdr:nvSpPr>
        <xdr:cNvPr id="3716" name="Text Box 3">
          <a:extLst>
            <a:ext uri="{FF2B5EF4-FFF2-40B4-BE49-F238E27FC236}">
              <a16:creationId xmlns:a16="http://schemas.microsoft.com/office/drawing/2014/main" id="{CD12E2AC-FB4E-402F-8892-35CC61A8452B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655</xdr:row>
      <xdr:rowOff>0</xdr:rowOff>
    </xdr:from>
    <xdr:ext cx="563880" cy="301191"/>
    <xdr:sp macro="" textlink="">
      <xdr:nvSpPr>
        <xdr:cNvPr id="3717" name="Text Box 3">
          <a:extLst>
            <a:ext uri="{FF2B5EF4-FFF2-40B4-BE49-F238E27FC236}">
              <a16:creationId xmlns:a16="http://schemas.microsoft.com/office/drawing/2014/main" id="{9891FBD1-0B44-4F02-ACAD-152A8A47ABA3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655</xdr:row>
      <xdr:rowOff>0</xdr:rowOff>
    </xdr:from>
    <xdr:ext cx="563880" cy="301191"/>
    <xdr:sp macro="" textlink="">
      <xdr:nvSpPr>
        <xdr:cNvPr id="3718" name="Text Box 3">
          <a:extLst>
            <a:ext uri="{FF2B5EF4-FFF2-40B4-BE49-F238E27FC236}">
              <a16:creationId xmlns:a16="http://schemas.microsoft.com/office/drawing/2014/main" id="{B6DC63A2-ECAA-4AE5-86C5-3B0D0421ACEC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655</xdr:row>
      <xdr:rowOff>0</xdr:rowOff>
    </xdr:from>
    <xdr:ext cx="563880" cy="301191"/>
    <xdr:sp macro="" textlink="">
      <xdr:nvSpPr>
        <xdr:cNvPr id="3719" name="Text Box 3">
          <a:extLst>
            <a:ext uri="{FF2B5EF4-FFF2-40B4-BE49-F238E27FC236}">
              <a16:creationId xmlns:a16="http://schemas.microsoft.com/office/drawing/2014/main" id="{7132093A-36C4-4989-BC3E-B3BAEE24E573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655</xdr:row>
      <xdr:rowOff>0</xdr:rowOff>
    </xdr:from>
    <xdr:ext cx="563880" cy="301191"/>
    <xdr:sp macro="" textlink="">
      <xdr:nvSpPr>
        <xdr:cNvPr id="3720" name="Text Box 3">
          <a:extLst>
            <a:ext uri="{FF2B5EF4-FFF2-40B4-BE49-F238E27FC236}">
              <a16:creationId xmlns:a16="http://schemas.microsoft.com/office/drawing/2014/main" id="{49B510A4-B62C-4BDA-A1D2-763574C246A3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655</xdr:row>
      <xdr:rowOff>0</xdr:rowOff>
    </xdr:from>
    <xdr:ext cx="563880" cy="301191"/>
    <xdr:sp macro="" textlink="">
      <xdr:nvSpPr>
        <xdr:cNvPr id="3721" name="Text Box 3">
          <a:extLst>
            <a:ext uri="{FF2B5EF4-FFF2-40B4-BE49-F238E27FC236}">
              <a16:creationId xmlns:a16="http://schemas.microsoft.com/office/drawing/2014/main" id="{F79AC986-F974-4FDF-BBDD-FAC7CE13AF95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655</xdr:row>
      <xdr:rowOff>0</xdr:rowOff>
    </xdr:from>
    <xdr:ext cx="563880" cy="301191"/>
    <xdr:sp macro="" textlink="">
      <xdr:nvSpPr>
        <xdr:cNvPr id="3722" name="Text Box 3">
          <a:extLst>
            <a:ext uri="{FF2B5EF4-FFF2-40B4-BE49-F238E27FC236}">
              <a16:creationId xmlns:a16="http://schemas.microsoft.com/office/drawing/2014/main" id="{E7E6C943-31E9-4976-9906-3F909166F016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655</xdr:row>
      <xdr:rowOff>0</xdr:rowOff>
    </xdr:from>
    <xdr:ext cx="563880" cy="301191"/>
    <xdr:sp macro="" textlink="">
      <xdr:nvSpPr>
        <xdr:cNvPr id="3723" name="Text Box 3">
          <a:extLst>
            <a:ext uri="{FF2B5EF4-FFF2-40B4-BE49-F238E27FC236}">
              <a16:creationId xmlns:a16="http://schemas.microsoft.com/office/drawing/2014/main" id="{5C182F79-332B-49D5-AAF1-3496055990FF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655</xdr:row>
      <xdr:rowOff>0</xdr:rowOff>
    </xdr:from>
    <xdr:ext cx="563880" cy="301191"/>
    <xdr:sp macro="" textlink="">
      <xdr:nvSpPr>
        <xdr:cNvPr id="3724" name="Text Box 3">
          <a:extLst>
            <a:ext uri="{FF2B5EF4-FFF2-40B4-BE49-F238E27FC236}">
              <a16:creationId xmlns:a16="http://schemas.microsoft.com/office/drawing/2014/main" id="{93045B9E-FCD2-4114-826F-8A4962A3BC7F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655</xdr:row>
      <xdr:rowOff>0</xdr:rowOff>
    </xdr:from>
    <xdr:ext cx="563880" cy="301191"/>
    <xdr:sp macro="" textlink="">
      <xdr:nvSpPr>
        <xdr:cNvPr id="3725" name="Text Box 3">
          <a:extLst>
            <a:ext uri="{FF2B5EF4-FFF2-40B4-BE49-F238E27FC236}">
              <a16:creationId xmlns:a16="http://schemas.microsoft.com/office/drawing/2014/main" id="{2BB457EA-5F29-459D-8A62-10B52D107C75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655</xdr:row>
      <xdr:rowOff>0</xdr:rowOff>
    </xdr:from>
    <xdr:ext cx="563880" cy="301191"/>
    <xdr:sp macro="" textlink="">
      <xdr:nvSpPr>
        <xdr:cNvPr id="3726" name="Text Box 3">
          <a:extLst>
            <a:ext uri="{FF2B5EF4-FFF2-40B4-BE49-F238E27FC236}">
              <a16:creationId xmlns:a16="http://schemas.microsoft.com/office/drawing/2014/main" id="{90050B27-4ACB-49D0-B458-A13A13FA6521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655</xdr:row>
      <xdr:rowOff>0</xdr:rowOff>
    </xdr:from>
    <xdr:ext cx="563880" cy="301191"/>
    <xdr:sp macro="" textlink="">
      <xdr:nvSpPr>
        <xdr:cNvPr id="3727" name="Text Box 3">
          <a:extLst>
            <a:ext uri="{FF2B5EF4-FFF2-40B4-BE49-F238E27FC236}">
              <a16:creationId xmlns:a16="http://schemas.microsoft.com/office/drawing/2014/main" id="{CAB70359-D959-4869-9E4E-91647683375F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01191"/>
    <xdr:sp macro="" textlink="">
      <xdr:nvSpPr>
        <xdr:cNvPr id="3728" name="Text Box 3">
          <a:extLst>
            <a:ext uri="{FF2B5EF4-FFF2-40B4-BE49-F238E27FC236}">
              <a16:creationId xmlns:a16="http://schemas.microsoft.com/office/drawing/2014/main" id="{43F98950-488F-44CD-A012-301CA1B5C1CC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01191"/>
    <xdr:sp macro="" textlink="">
      <xdr:nvSpPr>
        <xdr:cNvPr id="3729" name="Text Box 3">
          <a:extLst>
            <a:ext uri="{FF2B5EF4-FFF2-40B4-BE49-F238E27FC236}">
              <a16:creationId xmlns:a16="http://schemas.microsoft.com/office/drawing/2014/main" id="{35F38DE3-D9EE-440C-9DA1-F5E654024917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39291"/>
    <xdr:sp macro="" textlink="">
      <xdr:nvSpPr>
        <xdr:cNvPr id="3730" name="Text Box 3">
          <a:extLst>
            <a:ext uri="{FF2B5EF4-FFF2-40B4-BE49-F238E27FC236}">
              <a16:creationId xmlns:a16="http://schemas.microsoft.com/office/drawing/2014/main" id="{6B016A34-6743-46C8-BE64-9B99CD33284C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39291"/>
    <xdr:sp macro="" textlink="">
      <xdr:nvSpPr>
        <xdr:cNvPr id="3731" name="Text Box 3">
          <a:extLst>
            <a:ext uri="{FF2B5EF4-FFF2-40B4-BE49-F238E27FC236}">
              <a16:creationId xmlns:a16="http://schemas.microsoft.com/office/drawing/2014/main" id="{F74348A4-C9F9-4156-83B7-38FEB70F9404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39291"/>
    <xdr:sp macro="" textlink="">
      <xdr:nvSpPr>
        <xdr:cNvPr id="3732" name="Text Box 3">
          <a:extLst>
            <a:ext uri="{FF2B5EF4-FFF2-40B4-BE49-F238E27FC236}">
              <a16:creationId xmlns:a16="http://schemas.microsoft.com/office/drawing/2014/main" id="{D5115122-3488-4442-89BF-4FADB525A143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39291"/>
    <xdr:sp macro="" textlink="">
      <xdr:nvSpPr>
        <xdr:cNvPr id="3733" name="Text Box 3">
          <a:extLst>
            <a:ext uri="{FF2B5EF4-FFF2-40B4-BE49-F238E27FC236}">
              <a16:creationId xmlns:a16="http://schemas.microsoft.com/office/drawing/2014/main" id="{B598171B-8DF2-4A89-BB93-206AC751889E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01191"/>
    <xdr:sp macro="" textlink="">
      <xdr:nvSpPr>
        <xdr:cNvPr id="3734" name="Text Box 3">
          <a:extLst>
            <a:ext uri="{FF2B5EF4-FFF2-40B4-BE49-F238E27FC236}">
              <a16:creationId xmlns:a16="http://schemas.microsoft.com/office/drawing/2014/main" id="{D9F333EB-69A7-4028-B059-63131DE4EE10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01191"/>
    <xdr:sp macro="" textlink="">
      <xdr:nvSpPr>
        <xdr:cNvPr id="3735" name="Text Box 3">
          <a:extLst>
            <a:ext uri="{FF2B5EF4-FFF2-40B4-BE49-F238E27FC236}">
              <a16:creationId xmlns:a16="http://schemas.microsoft.com/office/drawing/2014/main" id="{67375DF6-C470-453A-927C-6218E56CB1E2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01191"/>
    <xdr:sp macro="" textlink="">
      <xdr:nvSpPr>
        <xdr:cNvPr id="3736" name="Text Box 3">
          <a:extLst>
            <a:ext uri="{FF2B5EF4-FFF2-40B4-BE49-F238E27FC236}">
              <a16:creationId xmlns:a16="http://schemas.microsoft.com/office/drawing/2014/main" id="{580E2A63-1839-4902-81E2-2321BBAE686E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01191"/>
    <xdr:sp macro="" textlink="">
      <xdr:nvSpPr>
        <xdr:cNvPr id="3737" name="Text Box 3">
          <a:extLst>
            <a:ext uri="{FF2B5EF4-FFF2-40B4-BE49-F238E27FC236}">
              <a16:creationId xmlns:a16="http://schemas.microsoft.com/office/drawing/2014/main" id="{7D78AE43-84F2-4FA6-A95C-01DCDD6A4555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39291"/>
    <xdr:sp macro="" textlink="">
      <xdr:nvSpPr>
        <xdr:cNvPr id="3738" name="Text Box 3">
          <a:extLst>
            <a:ext uri="{FF2B5EF4-FFF2-40B4-BE49-F238E27FC236}">
              <a16:creationId xmlns:a16="http://schemas.microsoft.com/office/drawing/2014/main" id="{AC09CE3D-1096-43E3-B042-A1C91B09321C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39291"/>
    <xdr:sp macro="" textlink="">
      <xdr:nvSpPr>
        <xdr:cNvPr id="3739" name="Text Box 3">
          <a:extLst>
            <a:ext uri="{FF2B5EF4-FFF2-40B4-BE49-F238E27FC236}">
              <a16:creationId xmlns:a16="http://schemas.microsoft.com/office/drawing/2014/main" id="{A3C36B32-9EC9-4B8A-9F70-CB5081F7C04C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39291"/>
    <xdr:sp macro="" textlink="">
      <xdr:nvSpPr>
        <xdr:cNvPr id="3740" name="Text Box 3">
          <a:extLst>
            <a:ext uri="{FF2B5EF4-FFF2-40B4-BE49-F238E27FC236}">
              <a16:creationId xmlns:a16="http://schemas.microsoft.com/office/drawing/2014/main" id="{06443C43-1B1A-4064-B6ED-BCF8F5587C1B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39291"/>
    <xdr:sp macro="" textlink="">
      <xdr:nvSpPr>
        <xdr:cNvPr id="3741" name="Text Box 3">
          <a:extLst>
            <a:ext uri="{FF2B5EF4-FFF2-40B4-BE49-F238E27FC236}">
              <a16:creationId xmlns:a16="http://schemas.microsoft.com/office/drawing/2014/main" id="{8804B14E-0A92-4315-90CD-8B512B2A804E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01191"/>
    <xdr:sp macro="" textlink="">
      <xdr:nvSpPr>
        <xdr:cNvPr id="3742" name="Text Box 3">
          <a:extLst>
            <a:ext uri="{FF2B5EF4-FFF2-40B4-BE49-F238E27FC236}">
              <a16:creationId xmlns:a16="http://schemas.microsoft.com/office/drawing/2014/main" id="{03E98D01-8AB7-4E2E-B40A-ADE1DFB3E3C8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01191"/>
    <xdr:sp macro="" textlink="">
      <xdr:nvSpPr>
        <xdr:cNvPr id="3743" name="Text Box 3">
          <a:extLst>
            <a:ext uri="{FF2B5EF4-FFF2-40B4-BE49-F238E27FC236}">
              <a16:creationId xmlns:a16="http://schemas.microsoft.com/office/drawing/2014/main" id="{4B61B9C5-9C9C-4A78-8C8F-0B5495CE05CB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01191"/>
    <xdr:sp macro="" textlink="">
      <xdr:nvSpPr>
        <xdr:cNvPr id="3744" name="Text Box 3">
          <a:extLst>
            <a:ext uri="{FF2B5EF4-FFF2-40B4-BE49-F238E27FC236}">
              <a16:creationId xmlns:a16="http://schemas.microsoft.com/office/drawing/2014/main" id="{18B38F65-B490-4037-8798-C61DCFC244EE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01191"/>
    <xdr:sp macro="" textlink="">
      <xdr:nvSpPr>
        <xdr:cNvPr id="3745" name="Text Box 3">
          <a:extLst>
            <a:ext uri="{FF2B5EF4-FFF2-40B4-BE49-F238E27FC236}">
              <a16:creationId xmlns:a16="http://schemas.microsoft.com/office/drawing/2014/main" id="{C9BB0985-980D-4A89-AC0D-E7577BD2FB0E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39291"/>
    <xdr:sp macro="" textlink="">
      <xdr:nvSpPr>
        <xdr:cNvPr id="3746" name="Text Box 3">
          <a:extLst>
            <a:ext uri="{FF2B5EF4-FFF2-40B4-BE49-F238E27FC236}">
              <a16:creationId xmlns:a16="http://schemas.microsoft.com/office/drawing/2014/main" id="{300AFBDC-2C09-4839-B20F-B84F746896D2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39291"/>
    <xdr:sp macro="" textlink="">
      <xdr:nvSpPr>
        <xdr:cNvPr id="3747" name="Text Box 3">
          <a:extLst>
            <a:ext uri="{FF2B5EF4-FFF2-40B4-BE49-F238E27FC236}">
              <a16:creationId xmlns:a16="http://schemas.microsoft.com/office/drawing/2014/main" id="{074BAF48-8CC9-40AB-9FB3-FEE4DB35A010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39291"/>
    <xdr:sp macro="" textlink="">
      <xdr:nvSpPr>
        <xdr:cNvPr id="3748" name="Text Box 3">
          <a:extLst>
            <a:ext uri="{FF2B5EF4-FFF2-40B4-BE49-F238E27FC236}">
              <a16:creationId xmlns:a16="http://schemas.microsoft.com/office/drawing/2014/main" id="{93C20980-0EEA-4F69-84D1-A5095095F9A9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39291"/>
    <xdr:sp macro="" textlink="">
      <xdr:nvSpPr>
        <xdr:cNvPr id="3749" name="Text Box 3">
          <a:extLst>
            <a:ext uri="{FF2B5EF4-FFF2-40B4-BE49-F238E27FC236}">
              <a16:creationId xmlns:a16="http://schemas.microsoft.com/office/drawing/2014/main" id="{A5E8013D-4727-4141-B61E-E15CF6C54F6D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01191"/>
    <xdr:sp macro="" textlink="">
      <xdr:nvSpPr>
        <xdr:cNvPr id="3750" name="Text Box 3">
          <a:extLst>
            <a:ext uri="{FF2B5EF4-FFF2-40B4-BE49-F238E27FC236}">
              <a16:creationId xmlns:a16="http://schemas.microsoft.com/office/drawing/2014/main" id="{1CC18A96-DF55-40D0-95D4-3CB67B6977F6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01191"/>
    <xdr:sp macro="" textlink="">
      <xdr:nvSpPr>
        <xdr:cNvPr id="3751" name="Text Box 3">
          <a:extLst>
            <a:ext uri="{FF2B5EF4-FFF2-40B4-BE49-F238E27FC236}">
              <a16:creationId xmlns:a16="http://schemas.microsoft.com/office/drawing/2014/main" id="{BDB4B7BC-058F-4676-8A50-639D65E90BAF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39291"/>
    <xdr:sp macro="" textlink="">
      <xdr:nvSpPr>
        <xdr:cNvPr id="3752" name="Text Box 3">
          <a:extLst>
            <a:ext uri="{FF2B5EF4-FFF2-40B4-BE49-F238E27FC236}">
              <a16:creationId xmlns:a16="http://schemas.microsoft.com/office/drawing/2014/main" id="{E773281F-1026-44B6-A26D-5A4976BFB517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39291"/>
    <xdr:sp macro="" textlink="">
      <xdr:nvSpPr>
        <xdr:cNvPr id="3753" name="Text Box 3">
          <a:extLst>
            <a:ext uri="{FF2B5EF4-FFF2-40B4-BE49-F238E27FC236}">
              <a16:creationId xmlns:a16="http://schemas.microsoft.com/office/drawing/2014/main" id="{077F6E4B-BA4D-427E-8345-CB9A2B30169C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39291"/>
    <xdr:sp macro="" textlink="">
      <xdr:nvSpPr>
        <xdr:cNvPr id="3754" name="Text Box 3">
          <a:extLst>
            <a:ext uri="{FF2B5EF4-FFF2-40B4-BE49-F238E27FC236}">
              <a16:creationId xmlns:a16="http://schemas.microsoft.com/office/drawing/2014/main" id="{055ABDED-7D8E-4BA2-88B2-FB5DC466E590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39291"/>
    <xdr:sp macro="" textlink="">
      <xdr:nvSpPr>
        <xdr:cNvPr id="3755" name="Text Box 3">
          <a:extLst>
            <a:ext uri="{FF2B5EF4-FFF2-40B4-BE49-F238E27FC236}">
              <a16:creationId xmlns:a16="http://schemas.microsoft.com/office/drawing/2014/main" id="{A2012641-D318-423C-9EE4-652BB9F65578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01191"/>
    <xdr:sp macro="" textlink="">
      <xdr:nvSpPr>
        <xdr:cNvPr id="3756" name="Text Box 3">
          <a:extLst>
            <a:ext uri="{FF2B5EF4-FFF2-40B4-BE49-F238E27FC236}">
              <a16:creationId xmlns:a16="http://schemas.microsoft.com/office/drawing/2014/main" id="{C946C6D4-9D17-4B83-8D99-28586F9D0E04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01191"/>
    <xdr:sp macro="" textlink="">
      <xdr:nvSpPr>
        <xdr:cNvPr id="3757" name="Text Box 3">
          <a:extLst>
            <a:ext uri="{FF2B5EF4-FFF2-40B4-BE49-F238E27FC236}">
              <a16:creationId xmlns:a16="http://schemas.microsoft.com/office/drawing/2014/main" id="{E9E1FB8A-90E4-489C-902B-FBEF3B11A60E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39291"/>
    <xdr:sp macro="" textlink="">
      <xdr:nvSpPr>
        <xdr:cNvPr id="3758" name="Text Box 3">
          <a:extLst>
            <a:ext uri="{FF2B5EF4-FFF2-40B4-BE49-F238E27FC236}">
              <a16:creationId xmlns:a16="http://schemas.microsoft.com/office/drawing/2014/main" id="{C94336BA-09B6-4A97-B812-26AFE6F9C22D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39291"/>
    <xdr:sp macro="" textlink="">
      <xdr:nvSpPr>
        <xdr:cNvPr id="3759" name="Text Box 3">
          <a:extLst>
            <a:ext uri="{FF2B5EF4-FFF2-40B4-BE49-F238E27FC236}">
              <a16:creationId xmlns:a16="http://schemas.microsoft.com/office/drawing/2014/main" id="{B3607E25-407E-4D96-A5C2-7DFD8EBB8429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39291"/>
    <xdr:sp macro="" textlink="">
      <xdr:nvSpPr>
        <xdr:cNvPr id="3760" name="Text Box 3">
          <a:extLst>
            <a:ext uri="{FF2B5EF4-FFF2-40B4-BE49-F238E27FC236}">
              <a16:creationId xmlns:a16="http://schemas.microsoft.com/office/drawing/2014/main" id="{2D0C220C-A166-47C2-890E-4E01D22E6362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39291"/>
    <xdr:sp macro="" textlink="">
      <xdr:nvSpPr>
        <xdr:cNvPr id="3761" name="Text Box 3">
          <a:extLst>
            <a:ext uri="{FF2B5EF4-FFF2-40B4-BE49-F238E27FC236}">
              <a16:creationId xmlns:a16="http://schemas.microsoft.com/office/drawing/2014/main" id="{2E5C67C9-9A33-478D-B56A-7CC0B1585D1A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01191"/>
    <xdr:sp macro="" textlink="">
      <xdr:nvSpPr>
        <xdr:cNvPr id="3762" name="Text Box 3">
          <a:extLst>
            <a:ext uri="{FF2B5EF4-FFF2-40B4-BE49-F238E27FC236}">
              <a16:creationId xmlns:a16="http://schemas.microsoft.com/office/drawing/2014/main" id="{B7F2F00C-77BF-4375-A289-C7F89F2DF5DC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01191"/>
    <xdr:sp macro="" textlink="">
      <xdr:nvSpPr>
        <xdr:cNvPr id="3763" name="Text Box 3">
          <a:extLst>
            <a:ext uri="{FF2B5EF4-FFF2-40B4-BE49-F238E27FC236}">
              <a16:creationId xmlns:a16="http://schemas.microsoft.com/office/drawing/2014/main" id="{CC68B2EC-662D-4C3A-9540-D1F995949895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01191"/>
    <xdr:sp macro="" textlink="">
      <xdr:nvSpPr>
        <xdr:cNvPr id="3764" name="Text Box 3">
          <a:extLst>
            <a:ext uri="{FF2B5EF4-FFF2-40B4-BE49-F238E27FC236}">
              <a16:creationId xmlns:a16="http://schemas.microsoft.com/office/drawing/2014/main" id="{0919F8D4-7660-4BBE-B1FB-125E13EFA525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01191"/>
    <xdr:sp macro="" textlink="">
      <xdr:nvSpPr>
        <xdr:cNvPr id="3765" name="Text Box 3">
          <a:extLst>
            <a:ext uri="{FF2B5EF4-FFF2-40B4-BE49-F238E27FC236}">
              <a16:creationId xmlns:a16="http://schemas.microsoft.com/office/drawing/2014/main" id="{A69AD2E0-696F-41A2-BE20-C4105296A0EE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39291"/>
    <xdr:sp macro="" textlink="">
      <xdr:nvSpPr>
        <xdr:cNvPr id="3766" name="Text Box 3">
          <a:extLst>
            <a:ext uri="{FF2B5EF4-FFF2-40B4-BE49-F238E27FC236}">
              <a16:creationId xmlns:a16="http://schemas.microsoft.com/office/drawing/2014/main" id="{9EC199CC-3870-46D1-B232-5B992C31AA32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39291"/>
    <xdr:sp macro="" textlink="">
      <xdr:nvSpPr>
        <xdr:cNvPr id="3767" name="Text Box 3">
          <a:extLst>
            <a:ext uri="{FF2B5EF4-FFF2-40B4-BE49-F238E27FC236}">
              <a16:creationId xmlns:a16="http://schemas.microsoft.com/office/drawing/2014/main" id="{1D1BF452-BD17-4E19-94C4-0AA53F65BB56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39291"/>
    <xdr:sp macro="" textlink="">
      <xdr:nvSpPr>
        <xdr:cNvPr id="3768" name="Text Box 3">
          <a:extLst>
            <a:ext uri="{FF2B5EF4-FFF2-40B4-BE49-F238E27FC236}">
              <a16:creationId xmlns:a16="http://schemas.microsoft.com/office/drawing/2014/main" id="{B2D5DBEB-F943-4CE4-BF56-16F6F6767954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39291"/>
    <xdr:sp macro="" textlink="">
      <xdr:nvSpPr>
        <xdr:cNvPr id="3769" name="Text Box 3">
          <a:extLst>
            <a:ext uri="{FF2B5EF4-FFF2-40B4-BE49-F238E27FC236}">
              <a16:creationId xmlns:a16="http://schemas.microsoft.com/office/drawing/2014/main" id="{CAEC92FE-F4DB-409C-9401-517393CDF2CB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01191"/>
    <xdr:sp macro="" textlink="">
      <xdr:nvSpPr>
        <xdr:cNvPr id="3770" name="Text Box 3">
          <a:extLst>
            <a:ext uri="{FF2B5EF4-FFF2-40B4-BE49-F238E27FC236}">
              <a16:creationId xmlns:a16="http://schemas.microsoft.com/office/drawing/2014/main" id="{0742D3AE-CCF9-4590-BCCD-FE34DB5FF760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01191"/>
    <xdr:sp macro="" textlink="">
      <xdr:nvSpPr>
        <xdr:cNvPr id="3771" name="Text Box 3">
          <a:extLst>
            <a:ext uri="{FF2B5EF4-FFF2-40B4-BE49-F238E27FC236}">
              <a16:creationId xmlns:a16="http://schemas.microsoft.com/office/drawing/2014/main" id="{6A71C90D-956B-4357-9E9A-3A0ECA8A7EF8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01191"/>
    <xdr:sp macro="" textlink="">
      <xdr:nvSpPr>
        <xdr:cNvPr id="3772" name="Text Box 3">
          <a:extLst>
            <a:ext uri="{FF2B5EF4-FFF2-40B4-BE49-F238E27FC236}">
              <a16:creationId xmlns:a16="http://schemas.microsoft.com/office/drawing/2014/main" id="{C85F07D9-8C98-499F-BC31-8A609FE9F93D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01191"/>
    <xdr:sp macro="" textlink="">
      <xdr:nvSpPr>
        <xdr:cNvPr id="3773" name="Text Box 3">
          <a:extLst>
            <a:ext uri="{FF2B5EF4-FFF2-40B4-BE49-F238E27FC236}">
              <a16:creationId xmlns:a16="http://schemas.microsoft.com/office/drawing/2014/main" id="{506BF1A5-BE71-485B-80A3-F58E08D69E67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39291"/>
    <xdr:sp macro="" textlink="">
      <xdr:nvSpPr>
        <xdr:cNvPr id="3774" name="Text Box 3">
          <a:extLst>
            <a:ext uri="{FF2B5EF4-FFF2-40B4-BE49-F238E27FC236}">
              <a16:creationId xmlns:a16="http://schemas.microsoft.com/office/drawing/2014/main" id="{3B6BE1E8-5F78-4340-8162-2339CF4EB924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39291"/>
    <xdr:sp macro="" textlink="">
      <xdr:nvSpPr>
        <xdr:cNvPr id="3775" name="Text Box 3">
          <a:extLst>
            <a:ext uri="{FF2B5EF4-FFF2-40B4-BE49-F238E27FC236}">
              <a16:creationId xmlns:a16="http://schemas.microsoft.com/office/drawing/2014/main" id="{FB0BA729-2B0D-449B-9E56-4C8295DCE149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39291"/>
    <xdr:sp macro="" textlink="">
      <xdr:nvSpPr>
        <xdr:cNvPr id="3776" name="Text Box 3">
          <a:extLst>
            <a:ext uri="{FF2B5EF4-FFF2-40B4-BE49-F238E27FC236}">
              <a16:creationId xmlns:a16="http://schemas.microsoft.com/office/drawing/2014/main" id="{A77AB7BA-3105-4439-B935-AB0190FCB7C5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39291"/>
    <xdr:sp macro="" textlink="">
      <xdr:nvSpPr>
        <xdr:cNvPr id="3777" name="Text Box 3">
          <a:extLst>
            <a:ext uri="{FF2B5EF4-FFF2-40B4-BE49-F238E27FC236}">
              <a16:creationId xmlns:a16="http://schemas.microsoft.com/office/drawing/2014/main" id="{FB2F6D88-B012-4CAB-A7CA-5973C391927C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01191"/>
    <xdr:sp macro="" textlink="">
      <xdr:nvSpPr>
        <xdr:cNvPr id="3778" name="Text Box 3">
          <a:extLst>
            <a:ext uri="{FF2B5EF4-FFF2-40B4-BE49-F238E27FC236}">
              <a16:creationId xmlns:a16="http://schemas.microsoft.com/office/drawing/2014/main" id="{5C642495-E605-48AC-8CF4-4857EE6023F4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01191"/>
    <xdr:sp macro="" textlink="">
      <xdr:nvSpPr>
        <xdr:cNvPr id="3779" name="Text Box 3">
          <a:extLst>
            <a:ext uri="{FF2B5EF4-FFF2-40B4-BE49-F238E27FC236}">
              <a16:creationId xmlns:a16="http://schemas.microsoft.com/office/drawing/2014/main" id="{2681EF51-CB76-48BF-BBE4-E09508108AC1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01191"/>
    <xdr:sp macro="" textlink="">
      <xdr:nvSpPr>
        <xdr:cNvPr id="3780" name="Text Box 3">
          <a:extLst>
            <a:ext uri="{FF2B5EF4-FFF2-40B4-BE49-F238E27FC236}">
              <a16:creationId xmlns:a16="http://schemas.microsoft.com/office/drawing/2014/main" id="{284D3A88-BA88-4582-AC1C-5D6B1AEB731F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39291"/>
    <xdr:sp macro="" textlink="">
      <xdr:nvSpPr>
        <xdr:cNvPr id="3781" name="Text Box 3">
          <a:extLst>
            <a:ext uri="{FF2B5EF4-FFF2-40B4-BE49-F238E27FC236}">
              <a16:creationId xmlns:a16="http://schemas.microsoft.com/office/drawing/2014/main" id="{CE74FA18-2F06-4E0B-AC84-75E2F35F393E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39291"/>
    <xdr:sp macro="" textlink="">
      <xdr:nvSpPr>
        <xdr:cNvPr id="3782" name="Text Box 3">
          <a:extLst>
            <a:ext uri="{FF2B5EF4-FFF2-40B4-BE49-F238E27FC236}">
              <a16:creationId xmlns:a16="http://schemas.microsoft.com/office/drawing/2014/main" id="{E8DE8C86-47B2-420C-ACF0-B6E7BDC03D1C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39291"/>
    <xdr:sp macro="" textlink="">
      <xdr:nvSpPr>
        <xdr:cNvPr id="3783" name="Text Box 3">
          <a:extLst>
            <a:ext uri="{FF2B5EF4-FFF2-40B4-BE49-F238E27FC236}">
              <a16:creationId xmlns:a16="http://schemas.microsoft.com/office/drawing/2014/main" id="{EB8516B2-4C9D-40F0-891B-B95D86D81C52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39291"/>
    <xdr:sp macro="" textlink="">
      <xdr:nvSpPr>
        <xdr:cNvPr id="3784" name="Text Box 3">
          <a:extLst>
            <a:ext uri="{FF2B5EF4-FFF2-40B4-BE49-F238E27FC236}">
              <a16:creationId xmlns:a16="http://schemas.microsoft.com/office/drawing/2014/main" id="{974C1C0B-50BD-4A27-9ADF-BF3E6488C31E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01191"/>
    <xdr:sp macro="" textlink="">
      <xdr:nvSpPr>
        <xdr:cNvPr id="3785" name="Text Box 3">
          <a:extLst>
            <a:ext uri="{FF2B5EF4-FFF2-40B4-BE49-F238E27FC236}">
              <a16:creationId xmlns:a16="http://schemas.microsoft.com/office/drawing/2014/main" id="{6ABDEA1D-265A-4CAA-A93F-5169685065A4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01191"/>
    <xdr:sp macro="" textlink="">
      <xdr:nvSpPr>
        <xdr:cNvPr id="3786" name="Text Box 3">
          <a:extLst>
            <a:ext uri="{FF2B5EF4-FFF2-40B4-BE49-F238E27FC236}">
              <a16:creationId xmlns:a16="http://schemas.microsoft.com/office/drawing/2014/main" id="{333E1E1F-7459-4C3C-A7D8-27AE19E755B0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39291"/>
    <xdr:sp macro="" textlink="">
      <xdr:nvSpPr>
        <xdr:cNvPr id="3787" name="Text Box 3">
          <a:extLst>
            <a:ext uri="{FF2B5EF4-FFF2-40B4-BE49-F238E27FC236}">
              <a16:creationId xmlns:a16="http://schemas.microsoft.com/office/drawing/2014/main" id="{ACFAD245-29E1-4FB3-84D2-F814C00298F9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39291"/>
    <xdr:sp macro="" textlink="">
      <xdr:nvSpPr>
        <xdr:cNvPr id="3788" name="Text Box 3">
          <a:extLst>
            <a:ext uri="{FF2B5EF4-FFF2-40B4-BE49-F238E27FC236}">
              <a16:creationId xmlns:a16="http://schemas.microsoft.com/office/drawing/2014/main" id="{AB46F2E0-FD51-4F52-8425-1AB554B0A073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39291"/>
    <xdr:sp macro="" textlink="">
      <xdr:nvSpPr>
        <xdr:cNvPr id="3789" name="Text Box 3">
          <a:extLst>
            <a:ext uri="{FF2B5EF4-FFF2-40B4-BE49-F238E27FC236}">
              <a16:creationId xmlns:a16="http://schemas.microsoft.com/office/drawing/2014/main" id="{24BD4957-DBCA-4A7E-9EDA-2FE6A7978217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39291"/>
    <xdr:sp macro="" textlink="">
      <xdr:nvSpPr>
        <xdr:cNvPr id="3790" name="Text Box 3">
          <a:extLst>
            <a:ext uri="{FF2B5EF4-FFF2-40B4-BE49-F238E27FC236}">
              <a16:creationId xmlns:a16="http://schemas.microsoft.com/office/drawing/2014/main" id="{E98B982D-49FF-474D-BCC4-284412B9A55F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01191"/>
    <xdr:sp macro="" textlink="">
      <xdr:nvSpPr>
        <xdr:cNvPr id="3791" name="Text Box 3">
          <a:extLst>
            <a:ext uri="{FF2B5EF4-FFF2-40B4-BE49-F238E27FC236}">
              <a16:creationId xmlns:a16="http://schemas.microsoft.com/office/drawing/2014/main" id="{E38870E9-4B7F-495E-9604-EC701970BE21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01191"/>
    <xdr:sp macro="" textlink="">
      <xdr:nvSpPr>
        <xdr:cNvPr id="3792" name="Text Box 3">
          <a:extLst>
            <a:ext uri="{FF2B5EF4-FFF2-40B4-BE49-F238E27FC236}">
              <a16:creationId xmlns:a16="http://schemas.microsoft.com/office/drawing/2014/main" id="{CDDB9397-0D59-4688-98F1-D2D0B2639A50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39291"/>
    <xdr:sp macro="" textlink="">
      <xdr:nvSpPr>
        <xdr:cNvPr id="3793" name="Text Box 3">
          <a:extLst>
            <a:ext uri="{FF2B5EF4-FFF2-40B4-BE49-F238E27FC236}">
              <a16:creationId xmlns:a16="http://schemas.microsoft.com/office/drawing/2014/main" id="{1FC60E57-FB65-486F-9A8F-2F8E9B225F43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39291"/>
    <xdr:sp macro="" textlink="">
      <xdr:nvSpPr>
        <xdr:cNvPr id="3794" name="Text Box 3">
          <a:extLst>
            <a:ext uri="{FF2B5EF4-FFF2-40B4-BE49-F238E27FC236}">
              <a16:creationId xmlns:a16="http://schemas.microsoft.com/office/drawing/2014/main" id="{CC21C4BD-5CE6-464E-8AD7-83A79EC36D96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39291"/>
    <xdr:sp macro="" textlink="">
      <xdr:nvSpPr>
        <xdr:cNvPr id="3795" name="Text Box 3">
          <a:extLst>
            <a:ext uri="{FF2B5EF4-FFF2-40B4-BE49-F238E27FC236}">
              <a16:creationId xmlns:a16="http://schemas.microsoft.com/office/drawing/2014/main" id="{94655813-4DA7-44D6-8B6D-B3A9678F2F7F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39291"/>
    <xdr:sp macro="" textlink="">
      <xdr:nvSpPr>
        <xdr:cNvPr id="3796" name="Text Box 3">
          <a:extLst>
            <a:ext uri="{FF2B5EF4-FFF2-40B4-BE49-F238E27FC236}">
              <a16:creationId xmlns:a16="http://schemas.microsoft.com/office/drawing/2014/main" id="{06BFA7DC-925B-4D56-9E45-576AC0F9825E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01191"/>
    <xdr:sp macro="" textlink="">
      <xdr:nvSpPr>
        <xdr:cNvPr id="3797" name="Text Box 3">
          <a:extLst>
            <a:ext uri="{FF2B5EF4-FFF2-40B4-BE49-F238E27FC236}">
              <a16:creationId xmlns:a16="http://schemas.microsoft.com/office/drawing/2014/main" id="{B2FFA90F-D7F7-48B9-9B65-BCF3C7873743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01191"/>
    <xdr:sp macro="" textlink="">
      <xdr:nvSpPr>
        <xdr:cNvPr id="3798" name="Text Box 3">
          <a:extLst>
            <a:ext uri="{FF2B5EF4-FFF2-40B4-BE49-F238E27FC236}">
              <a16:creationId xmlns:a16="http://schemas.microsoft.com/office/drawing/2014/main" id="{5F9EAF2D-4BD3-4CA0-A07C-4ECE1BEFE21F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39291"/>
    <xdr:sp macro="" textlink="">
      <xdr:nvSpPr>
        <xdr:cNvPr id="3799" name="Text Box 3">
          <a:extLst>
            <a:ext uri="{FF2B5EF4-FFF2-40B4-BE49-F238E27FC236}">
              <a16:creationId xmlns:a16="http://schemas.microsoft.com/office/drawing/2014/main" id="{236AF12C-A73C-4A9B-8B8B-9D7031127FE8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39291"/>
    <xdr:sp macro="" textlink="">
      <xdr:nvSpPr>
        <xdr:cNvPr id="3800" name="Text Box 3">
          <a:extLst>
            <a:ext uri="{FF2B5EF4-FFF2-40B4-BE49-F238E27FC236}">
              <a16:creationId xmlns:a16="http://schemas.microsoft.com/office/drawing/2014/main" id="{FD6FFABE-3A8E-4C78-9684-454A16EA1CAC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39291"/>
    <xdr:sp macro="" textlink="">
      <xdr:nvSpPr>
        <xdr:cNvPr id="3801" name="Text Box 3">
          <a:extLst>
            <a:ext uri="{FF2B5EF4-FFF2-40B4-BE49-F238E27FC236}">
              <a16:creationId xmlns:a16="http://schemas.microsoft.com/office/drawing/2014/main" id="{04AF174E-0D04-4DEB-9B58-7ADED1F72181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39291"/>
    <xdr:sp macro="" textlink="">
      <xdr:nvSpPr>
        <xdr:cNvPr id="3802" name="Text Box 3">
          <a:extLst>
            <a:ext uri="{FF2B5EF4-FFF2-40B4-BE49-F238E27FC236}">
              <a16:creationId xmlns:a16="http://schemas.microsoft.com/office/drawing/2014/main" id="{88ED81A1-EADE-43FD-A875-0DD9FA58784D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01191"/>
    <xdr:sp macro="" textlink="">
      <xdr:nvSpPr>
        <xdr:cNvPr id="3803" name="Text Box 3">
          <a:extLst>
            <a:ext uri="{FF2B5EF4-FFF2-40B4-BE49-F238E27FC236}">
              <a16:creationId xmlns:a16="http://schemas.microsoft.com/office/drawing/2014/main" id="{FC402CCB-E1E7-41EA-B63C-9ED4BE225F76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01191"/>
    <xdr:sp macro="" textlink="">
      <xdr:nvSpPr>
        <xdr:cNvPr id="3804" name="Text Box 3">
          <a:extLst>
            <a:ext uri="{FF2B5EF4-FFF2-40B4-BE49-F238E27FC236}">
              <a16:creationId xmlns:a16="http://schemas.microsoft.com/office/drawing/2014/main" id="{12EAD222-619B-4548-81C7-64ACA9CCA5C5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01191"/>
    <xdr:sp macro="" textlink="">
      <xdr:nvSpPr>
        <xdr:cNvPr id="3805" name="Text Box 3">
          <a:extLst>
            <a:ext uri="{FF2B5EF4-FFF2-40B4-BE49-F238E27FC236}">
              <a16:creationId xmlns:a16="http://schemas.microsoft.com/office/drawing/2014/main" id="{3CCE7198-9FF3-4579-BE49-3BA169867CC0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01191"/>
    <xdr:sp macro="" textlink="">
      <xdr:nvSpPr>
        <xdr:cNvPr id="3806" name="Text Box 3">
          <a:extLst>
            <a:ext uri="{FF2B5EF4-FFF2-40B4-BE49-F238E27FC236}">
              <a16:creationId xmlns:a16="http://schemas.microsoft.com/office/drawing/2014/main" id="{683B28AD-8025-4F09-8637-94DDB6BBEB49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01191"/>
    <xdr:sp macro="" textlink="">
      <xdr:nvSpPr>
        <xdr:cNvPr id="3807" name="Text Box 3">
          <a:extLst>
            <a:ext uri="{FF2B5EF4-FFF2-40B4-BE49-F238E27FC236}">
              <a16:creationId xmlns:a16="http://schemas.microsoft.com/office/drawing/2014/main" id="{CDF03CF1-F7BF-462B-9052-2E6C4F669060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01191"/>
    <xdr:sp macro="" textlink="">
      <xdr:nvSpPr>
        <xdr:cNvPr id="3808" name="Text Box 3">
          <a:extLst>
            <a:ext uri="{FF2B5EF4-FFF2-40B4-BE49-F238E27FC236}">
              <a16:creationId xmlns:a16="http://schemas.microsoft.com/office/drawing/2014/main" id="{A33546DE-6461-4F77-A3FF-2502BAFA0CFF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39291"/>
    <xdr:sp macro="" textlink="">
      <xdr:nvSpPr>
        <xdr:cNvPr id="3809" name="Text Box 3">
          <a:extLst>
            <a:ext uri="{FF2B5EF4-FFF2-40B4-BE49-F238E27FC236}">
              <a16:creationId xmlns:a16="http://schemas.microsoft.com/office/drawing/2014/main" id="{1A9DFB9D-FD51-49EF-8D39-5DDCC199B01D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39291"/>
    <xdr:sp macro="" textlink="">
      <xdr:nvSpPr>
        <xdr:cNvPr id="3810" name="Text Box 3">
          <a:extLst>
            <a:ext uri="{FF2B5EF4-FFF2-40B4-BE49-F238E27FC236}">
              <a16:creationId xmlns:a16="http://schemas.microsoft.com/office/drawing/2014/main" id="{2DB9598C-13D6-407E-B22D-2A02691914EA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39291"/>
    <xdr:sp macro="" textlink="">
      <xdr:nvSpPr>
        <xdr:cNvPr id="3811" name="Text Box 3">
          <a:extLst>
            <a:ext uri="{FF2B5EF4-FFF2-40B4-BE49-F238E27FC236}">
              <a16:creationId xmlns:a16="http://schemas.microsoft.com/office/drawing/2014/main" id="{FE390B53-ADFF-42F5-865B-36661D366103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39291"/>
    <xdr:sp macro="" textlink="">
      <xdr:nvSpPr>
        <xdr:cNvPr id="3812" name="Text Box 3">
          <a:extLst>
            <a:ext uri="{FF2B5EF4-FFF2-40B4-BE49-F238E27FC236}">
              <a16:creationId xmlns:a16="http://schemas.microsoft.com/office/drawing/2014/main" id="{67C9235E-FACB-4F86-B845-9D412BC84420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01191"/>
    <xdr:sp macro="" textlink="">
      <xdr:nvSpPr>
        <xdr:cNvPr id="3813" name="Text Box 3">
          <a:extLst>
            <a:ext uri="{FF2B5EF4-FFF2-40B4-BE49-F238E27FC236}">
              <a16:creationId xmlns:a16="http://schemas.microsoft.com/office/drawing/2014/main" id="{27839E35-48A7-4B8D-9545-A21762B882C3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655</xdr:row>
      <xdr:rowOff>0</xdr:rowOff>
    </xdr:from>
    <xdr:ext cx="23662" cy="301191"/>
    <xdr:sp macro="" textlink="">
      <xdr:nvSpPr>
        <xdr:cNvPr id="3814" name="Text Box 3">
          <a:extLst>
            <a:ext uri="{FF2B5EF4-FFF2-40B4-BE49-F238E27FC236}">
              <a16:creationId xmlns:a16="http://schemas.microsoft.com/office/drawing/2014/main" id="{CBD3648D-C307-4EE2-ADC9-F489A1C18306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655</xdr:row>
      <xdr:rowOff>0</xdr:rowOff>
    </xdr:from>
    <xdr:ext cx="563880" cy="301191"/>
    <xdr:sp macro="" textlink="">
      <xdr:nvSpPr>
        <xdr:cNvPr id="3815" name="Text Box 3">
          <a:extLst>
            <a:ext uri="{FF2B5EF4-FFF2-40B4-BE49-F238E27FC236}">
              <a16:creationId xmlns:a16="http://schemas.microsoft.com/office/drawing/2014/main" id="{17F7D710-4F0F-42C0-A171-62A01CDF1093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655</xdr:row>
      <xdr:rowOff>0</xdr:rowOff>
    </xdr:from>
    <xdr:ext cx="563880" cy="301191"/>
    <xdr:sp macro="" textlink="">
      <xdr:nvSpPr>
        <xdr:cNvPr id="3816" name="Text Box 3">
          <a:extLst>
            <a:ext uri="{FF2B5EF4-FFF2-40B4-BE49-F238E27FC236}">
              <a16:creationId xmlns:a16="http://schemas.microsoft.com/office/drawing/2014/main" id="{B0259F42-2D4E-4E46-AE4E-D2A2920E1A2F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655</xdr:row>
      <xdr:rowOff>0</xdr:rowOff>
    </xdr:from>
    <xdr:ext cx="563880" cy="301191"/>
    <xdr:sp macro="" textlink="">
      <xdr:nvSpPr>
        <xdr:cNvPr id="3817" name="Text Box 3">
          <a:extLst>
            <a:ext uri="{FF2B5EF4-FFF2-40B4-BE49-F238E27FC236}">
              <a16:creationId xmlns:a16="http://schemas.microsoft.com/office/drawing/2014/main" id="{1E0A6109-708B-42EF-9A0C-9FB292975236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655</xdr:row>
      <xdr:rowOff>0</xdr:rowOff>
    </xdr:from>
    <xdr:ext cx="563880" cy="301191"/>
    <xdr:sp macro="" textlink="">
      <xdr:nvSpPr>
        <xdr:cNvPr id="3818" name="Text Box 3">
          <a:extLst>
            <a:ext uri="{FF2B5EF4-FFF2-40B4-BE49-F238E27FC236}">
              <a16:creationId xmlns:a16="http://schemas.microsoft.com/office/drawing/2014/main" id="{16932FAA-64B6-4E1E-A13C-475E8A431FB4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655</xdr:row>
      <xdr:rowOff>0</xdr:rowOff>
    </xdr:from>
    <xdr:ext cx="563880" cy="301191"/>
    <xdr:sp macro="" textlink="">
      <xdr:nvSpPr>
        <xdr:cNvPr id="3819" name="Text Box 3">
          <a:extLst>
            <a:ext uri="{FF2B5EF4-FFF2-40B4-BE49-F238E27FC236}">
              <a16:creationId xmlns:a16="http://schemas.microsoft.com/office/drawing/2014/main" id="{78258F3A-C038-409F-9063-7518C4B709BC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655</xdr:row>
      <xdr:rowOff>0</xdr:rowOff>
    </xdr:from>
    <xdr:ext cx="563880" cy="301191"/>
    <xdr:sp macro="" textlink="">
      <xdr:nvSpPr>
        <xdr:cNvPr id="3820" name="Text Box 3">
          <a:extLst>
            <a:ext uri="{FF2B5EF4-FFF2-40B4-BE49-F238E27FC236}">
              <a16:creationId xmlns:a16="http://schemas.microsoft.com/office/drawing/2014/main" id="{A40ACB30-D18E-4898-A2ED-DD7856C32FB5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655</xdr:row>
      <xdr:rowOff>0</xdr:rowOff>
    </xdr:from>
    <xdr:ext cx="563880" cy="301191"/>
    <xdr:sp macro="" textlink="">
      <xdr:nvSpPr>
        <xdr:cNvPr id="3821" name="Text Box 3">
          <a:extLst>
            <a:ext uri="{FF2B5EF4-FFF2-40B4-BE49-F238E27FC236}">
              <a16:creationId xmlns:a16="http://schemas.microsoft.com/office/drawing/2014/main" id="{743CE29E-3C81-41DB-BDCC-93D3F418992D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655</xdr:row>
      <xdr:rowOff>0</xdr:rowOff>
    </xdr:from>
    <xdr:ext cx="563880" cy="301191"/>
    <xdr:sp macro="" textlink="">
      <xdr:nvSpPr>
        <xdr:cNvPr id="3822" name="Text Box 3">
          <a:extLst>
            <a:ext uri="{FF2B5EF4-FFF2-40B4-BE49-F238E27FC236}">
              <a16:creationId xmlns:a16="http://schemas.microsoft.com/office/drawing/2014/main" id="{A55E458C-0EAB-4AC5-BDA9-ADC363D034AC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655</xdr:row>
      <xdr:rowOff>0</xdr:rowOff>
    </xdr:from>
    <xdr:ext cx="563880" cy="301191"/>
    <xdr:sp macro="" textlink="">
      <xdr:nvSpPr>
        <xdr:cNvPr id="3823" name="Text Box 3">
          <a:extLst>
            <a:ext uri="{FF2B5EF4-FFF2-40B4-BE49-F238E27FC236}">
              <a16:creationId xmlns:a16="http://schemas.microsoft.com/office/drawing/2014/main" id="{DF61A850-A1D7-4FF0-9DAC-CF5C2E6F0D50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655</xdr:row>
      <xdr:rowOff>0</xdr:rowOff>
    </xdr:from>
    <xdr:ext cx="563880" cy="301191"/>
    <xdr:sp macro="" textlink="">
      <xdr:nvSpPr>
        <xdr:cNvPr id="3824" name="Text Box 3">
          <a:extLst>
            <a:ext uri="{FF2B5EF4-FFF2-40B4-BE49-F238E27FC236}">
              <a16:creationId xmlns:a16="http://schemas.microsoft.com/office/drawing/2014/main" id="{2CF07BE1-E1F2-4C8A-9DB7-851E4D2BE9A3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655</xdr:row>
      <xdr:rowOff>0</xdr:rowOff>
    </xdr:from>
    <xdr:ext cx="563880" cy="301191"/>
    <xdr:sp macro="" textlink="">
      <xdr:nvSpPr>
        <xdr:cNvPr id="3825" name="Text Box 3">
          <a:extLst>
            <a:ext uri="{FF2B5EF4-FFF2-40B4-BE49-F238E27FC236}">
              <a16:creationId xmlns:a16="http://schemas.microsoft.com/office/drawing/2014/main" id="{1DE765D6-E35C-47E7-B3BA-8C75CEEE2804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655</xdr:row>
      <xdr:rowOff>0</xdr:rowOff>
    </xdr:from>
    <xdr:ext cx="563880" cy="301191"/>
    <xdr:sp macro="" textlink="">
      <xdr:nvSpPr>
        <xdr:cNvPr id="3826" name="Text Box 3">
          <a:extLst>
            <a:ext uri="{FF2B5EF4-FFF2-40B4-BE49-F238E27FC236}">
              <a16:creationId xmlns:a16="http://schemas.microsoft.com/office/drawing/2014/main" id="{3F1C1FC8-108D-43F9-B3F6-F7820895A2E4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655</xdr:row>
      <xdr:rowOff>0</xdr:rowOff>
    </xdr:from>
    <xdr:ext cx="563880" cy="301191"/>
    <xdr:sp macro="" textlink="">
      <xdr:nvSpPr>
        <xdr:cNvPr id="3827" name="Text Box 3">
          <a:extLst>
            <a:ext uri="{FF2B5EF4-FFF2-40B4-BE49-F238E27FC236}">
              <a16:creationId xmlns:a16="http://schemas.microsoft.com/office/drawing/2014/main" id="{613AB293-DCA4-4913-9315-D1C6BBF41843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655</xdr:row>
      <xdr:rowOff>0</xdr:rowOff>
    </xdr:from>
    <xdr:ext cx="23662" cy="301191"/>
    <xdr:sp macro="" textlink="">
      <xdr:nvSpPr>
        <xdr:cNvPr id="3828" name="Text Box 3">
          <a:extLst>
            <a:ext uri="{FF2B5EF4-FFF2-40B4-BE49-F238E27FC236}">
              <a16:creationId xmlns:a16="http://schemas.microsoft.com/office/drawing/2014/main" id="{44E07529-C4C3-443A-A06B-E5FEF12ABE48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655</xdr:row>
      <xdr:rowOff>0</xdr:rowOff>
    </xdr:from>
    <xdr:ext cx="23662" cy="301191"/>
    <xdr:sp macro="" textlink="">
      <xdr:nvSpPr>
        <xdr:cNvPr id="3829" name="Text Box 3">
          <a:extLst>
            <a:ext uri="{FF2B5EF4-FFF2-40B4-BE49-F238E27FC236}">
              <a16:creationId xmlns:a16="http://schemas.microsoft.com/office/drawing/2014/main" id="{26D87899-241E-497A-BE29-4028955433C2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655</xdr:row>
      <xdr:rowOff>0</xdr:rowOff>
    </xdr:from>
    <xdr:ext cx="23662" cy="339291"/>
    <xdr:sp macro="" textlink="">
      <xdr:nvSpPr>
        <xdr:cNvPr id="3830" name="Text Box 3">
          <a:extLst>
            <a:ext uri="{FF2B5EF4-FFF2-40B4-BE49-F238E27FC236}">
              <a16:creationId xmlns:a16="http://schemas.microsoft.com/office/drawing/2014/main" id="{C4AABEC9-1EFA-4607-AF89-70F663C8FBBF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655</xdr:row>
      <xdr:rowOff>0</xdr:rowOff>
    </xdr:from>
    <xdr:ext cx="23662" cy="339291"/>
    <xdr:sp macro="" textlink="">
      <xdr:nvSpPr>
        <xdr:cNvPr id="3831" name="Text Box 3">
          <a:extLst>
            <a:ext uri="{FF2B5EF4-FFF2-40B4-BE49-F238E27FC236}">
              <a16:creationId xmlns:a16="http://schemas.microsoft.com/office/drawing/2014/main" id="{EBA401B0-F158-41AD-9686-616E87D6478D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655</xdr:row>
      <xdr:rowOff>0</xdr:rowOff>
    </xdr:from>
    <xdr:ext cx="23662" cy="339291"/>
    <xdr:sp macro="" textlink="">
      <xdr:nvSpPr>
        <xdr:cNvPr id="3832" name="Text Box 3">
          <a:extLst>
            <a:ext uri="{FF2B5EF4-FFF2-40B4-BE49-F238E27FC236}">
              <a16:creationId xmlns:a16="http://schemas.microsoft.com/office/drawing/2014/main" id="{1952E2C0-EE7F-439E-8986-85EA849E7624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655</xdr:row>
      <xdr:rowOff>0</xdr:rowOff>
    </xdr:from>
    <xdr:ext cx="23662" cy="339291"/>
    <xdr:sp macro="" textlink="">
      <xdr:nvSpPr>
        <xdr:cNvPr id="3833" name="Text Box 3">
          <a:extLst>
            <a:ext uri="{FF2B5EF4-FFF2-40B4-BE49-F238E27FC236}">
              <a16:creationId xmlns:a16="http://schemas.microsoft.com/office/drawing/2014/main" id="{20ABEC92-2C46-459D-AC7C-CCB68C94B6BC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655</xdr:row>
      <xdr:rowOff>0</xdr:rowOff>
    </xdr:from>
    <xdr:ext cx="23662" cy="301191"/>
    <xdr:sp macro="" textlink="">
      <xdr:nvSpPr>
        <xdr:cNvPr id="3834" name="Text Box 3">
          <a:extLst>
            <a:ext uri="{FF2B5EF4-FFF2-40B4-BE49-F238E27FC236}">
              <a16:creationId xmlns:a16="http://schemas.microsoft.com/office/drawing/2014/main" id="{A01B55E6-EB54-473E-BAE8-4BC823500C24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655</xdr:row>
      <xdr:rowOff>0</xdr:rowOff>
    </xdr:from>
    <xdr:ext cx="23662" cy="301191"/>
    <xdr:sp macro="" textlink="">
      <xdr:nvSpPr>
        <xdr:cNvPr id="3835" name="Text Box 3">
          <a:extLst>
            <a:ext uri="{FF2B5EF4-FFF2-40B4-BE49-F238E27FC236}">
              <a16:creationId xmlns:a16="http://schemas.microsoft.com/office/drawing/2014/main" id="{0A415A29-A7D2-463A-B8A4-858E683D7388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655</xdr:row>
      <xdr:rowOff>0</xdr:rowOff>
    </xdr:from>
    <xdr:ext cx="23662" cy="301191"/>
    <xdr:sp macro="" textlink="">
      <xdr:nvSpPr>
        <xdr:cNvPr id="3836" name="Text Box 3">
          <a:extLst>
            <a:ext uri="{FF2B5EF4-FFF2-40B4-BE49-F238E27FC236}">
              <a16:creationId xmlns:a16="http://schemas.microsoft.com/office/drawing/2014/main" id="{20B1083D-B12A-4F98-84B9-A6FD75EF6BDA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655</xdr:row>
      <xdr:rowOff>0</xdr:rowOff>
    </xdr:from>
    <xdr:ext cx="23662" cy="301191"/>
    <xdr:sp macro="" textlink="">
      <xdr:nvSpPr>
        <xdr:cNvPr id="3837" name="Text Box 3">
          <a:extLst>
            <a:ext uri="{FF2B5EF4-FFF2-40B4-BE49-F238E27FC236}">
              <a16:creationId xmlns:a16="http://schemas.microsoft.com/office/drawing/2014/main" id="{52B16198-13BB-42C9-B276-5E5D095DB17F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655</xdr:row>
      <xdr:rowOff>0</xdr:rowOff>
    </xdr:from>
    <xdr:ext cx="23662" cy="339291"/>
    <xdr:sp macro="" textlink="">
      <xdr:nvSpPr>
        <xdr:cNvPr id="3838" name="Text Box 3">
          <a:extLst>
            <a:ext uri="{FF2B5EF4-FFF2-40B4-BE49-F238E27FC236}">
              <a16:creationId xmlns:a16="http://schemas.microsoft.com/office/drawing/2014/main" id="{C2D85C7E-B3DD-482B-B5FE-3D9DFC00D6F5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655</xdr:row>
      <xdr:rowOff>0</xdr:rowOff>
    </xdr:from>
    <xdr:ext cx="23662" cy="339291"/>
    <xdr:sp macro="" textlink="">
      <xdr:nvSpPr>
        <xdr:cNvPr id="3839" name="Text Box 3">
          <a:extLst>
            <a:ext uri="{FF2B5EF4-FFF2-40B4-BE49-F238E27FC236}">
              <a16:creationId xmlns:a16="http://schemas.microsoft.com/office/drawing/2014/main" id="{C425A157-27E8-4A3F-B4C9-6C0D0AB1D843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655</xdr:row>
      <xdr:rowOff>0</xdr:rowOff>
    </xdr:from>
    <xdr:ext cx="23662" cy="339291"/>
    <xdr:sp macro="" textlink="">
      <xdr:nvSpPr>
        <xdr:cNvPr id="3840" name="Text Box 3">
          <a:extLst>
            <a:ext uri="{FF2B5EF4-FFF2-40B4-BE49-F238E27FC236}">
              <a16:creationId xmlns:a16="http://schemas.microsoft.com/office/drawing/2014/main" id="{CA109611-F9DB-4935-B648-0C586A758370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655</xdr:row>
      <xdr:rowOff>0</xdr:rowOff>
    </xdr:from>
    <xdr:ext cx="23662" cy="339291"/>
    <xdr:sp macro="" textlink="">
      <xdr:nvSpPr>
        <xdr:cNvPr id="3841" name="Text Box 3">
          <a:extLst>
            <a:ext uri="{FF2B5EF4-FFF2-40B4-BE49-F238E27FC236}">
              <a16:creationId xmlns:a16="http://schemas.microsoft.com/office/drawing/2014/main" id="{5ADDD305-2D23-4178-9EAA-919EC3AC31E3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655</xdr:row>
      <xdr:rowOff>0</xdr:rowOff>
    </xdr:from>
    <xdr:ext cx="23662" cy="301191"/>
    <xdr:sp macro="" textlink="">
      <xdr:nvSpPr>
        <xdr:cNvPr id="3842" name="Text Box 3">
          <a:extLst>
            <a:ext uri="{FF2B5EF4-FFF2-40B4-BE49-F238E27FC236}">
              <a16:creationId xmlns:a16="http://schemas.microsoft.com/office/drawing/2014/main" id="{ECE067F0-137A-45C6-8C47-128451F07BB8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655</xdr:row>
      <xdr:rowOff>0</xdr:rowOff>
    </xdr:from>
    <xdr:ext cx="23662" cy="301191"/>
    <xdr:sp macro="" textlink="">
      <xdr:nvSpPr>
        <xdr:cNvPr id="3843" name="Text Box 3">
          <a:extLst>
            <a:ext uri="{FF2B5EF4-FFF2-40B4-BE49-F238E27FC236}">
              <a16:creationId xmlns:a16="http://schemas.microsoft.com/office/drawing/2014/main" id="{5F515ADA-3181-4649-8AF3-A2DBA5AA5A0B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655</xdr:row>
      <xdr:rowOff>0</xdr:rowOff>
    </xdr:from>
    <xdr:ext cx="23662" cy="301191"/>
    <xdr:sp macro="" textlink="">
      <xdr:nvSpPr>
        <xdr:cNvPr id="3844" name="Text Box 3">
          <a:extLst>
            <a:ext uri="{FF2B5EF4-FFF2-40B4-BE49-F238E27FC236}">
              <a16:creationId xmlns:a16="http://schemas.microsoft.com/office/drawing/2014/main" id="{0DD04985-7C63-43BE-BE5C-872F732A564D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655</xdr:row>
      <xdr:rowOff>0</xdr:rowOff>
    </xdr:from>
    <xdr:ext cx="23662" cy="301191"/>
    <xdr:sp macro="" textlink="">
      <xdr:nvSpPr>
        <xdr:cNvPr id="3845" name="Text Box 3">
          <a:extLst>
            <a:ext uri="{FF2B5EF4-FFF2-40B4-BE49-F238E27FC236}">
              <a16:creationId xmlns:a16="http://schemas.microsoft.com/office/drawing/2014/main" id="{AC796BEF-2627-4CC7-9B79-2366360B8B00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655</xdr:row>
      <xdr:rowOff>0</xdr:rowOff>
    </xdr:from>
    <xdr:ext cx="23662" cy="339291"/>
    <xdr:sp macro="" textlink="">
      <xdr:nvSpPr>
        <xdr:cNvPr id="3846" name="Text Box 3">
          <a:extLst>
            <a:ext uri="{FF2B5EF4-FFF2-40B4-BE49-F238E27FC236}">
              <a16:creationId xmlns:a16="http://schemas.microsoft.com/office/drawing/2014/main" id="{AB2EAC0B-E138-4C8E-9D41-D782BF193787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655</xdr:row>
      <xdr:rowOff>0</xdr:rowOff>
    </xdr:from>
    <xdr:ext cx="23662" cy="339291"/>
    <xdr:sp macro="" textlink="">
      <xdr:nvSpPr>
        <xdr:cNvPr id="3847" name="Text Box 3">
          <a:extLst>
            <a:ext uri="{FF2B5EF4-FFF2-40B4-BE49-F238E27FC236}">
              <a16:creationId xmlns:a16="http://schemas.microsoft.com/office/drawing/2014/main" id="{78EFFD66-7208-41B9-B2FD-EC4E8297ADDE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655</xdr:row>
      <xdr:rowOff>0</xdr:rowOff>
    </xdr:from>
    <xdr:ext cx="23662" cy="339291"/>
    <xdr:sp macro="" textlink="">
      <xdr:nvSpPr>
        <xdr:cNvPr id="3848" name="Text Box 3">
          <a:extLst>
            <a:ext uri="{FF2B5EF4-FFF2-40B4-BE49-F238E27FC236}">
              <a16:creationId xmlns:a16="http://schemas.microsoft.com/office/drawing/2014/main" id="{AFDF7BE7-A6FA-4E4B-99B1-6BF617AD147C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655</xdr:row>
      <xdr:rowOff>0</xdr:rowOff>
    </xdr:from>
    <xdr:ext cx="23662" cy="339291"/>
    <xdr:sp macro="" textlink="">
      <xdr:nvSpPr>
        <xdr:cNvPr id="3849" name="Text Box 3">
          <a:extLst>
            <a:ext uri="{FF2B5EF4-FFF2-40B4-BE49-F238E27FC236}">
              <a16:creationId xmlns:a16="http://schemas.microsoft.com/office/drawing/2014/main" id="{AD697C26-1D00-496F-B7A5-8645A04543FA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655</xdr:row>
      <xdr:rowOff>0</xdr:rowOff>
    </xdr:from>
    <xdr:ext cx="23662" cy="301191"/>
    <xdr:sp macro="" textlink="">
      <xdr:nvSpPr>
        <xdr:cNvPr id="3850" name="Text Box 3">
          <a:extLst>
            <a:ext uri="{FF2B5EF4-FFF2-40B4-BE49-F238E27FC236}">
              <a16:creationId xmlns:a16="http://schemas.microsoft.com/office/drawing/2014/main" id="{E29DDD73-DF4A-4A95-A210-866FCFF63A1D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655</xdr:row>
      <xdr:rowOff>0</xdr:rowOff>
    </xdr:from>
    <xdr:ext cx="23662" cy="301191"/>
    <xdr:sp macro="" textlink="">
      <xdr:nvSpPr>
        <xdr:cNvPr id="3851" name="Text Box 3">
          <a:extLst>
            <a:ext uri="{FF2B5EF4-FFF2-40B4-BE49-F238E27FC236}">
              <a16:creationId xmlns:a16="http://schemas.microsoft.com/office/drawing/2014/main" id="{5CDC8140-6F9E-42F5-AF19-356870E9B5AC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655</xdr:row>
      <xdr:rowOff>0</xdr:rowOff>
    </xdr:from>
    <xdr:ext cx="23662" cy="339291"/>
    <xdr:sp macro="" textlink="">
      <xdr:nvSpPr>
        <xdr:cNvPr id="3852" name="Text Box 3">
          <a:extLst>
            <a:ext uri="{FF2B5EF4-FFF2-40B4-BE49-F238E27FC236}">
              <a16:creationId xmlns:a16="http://schemas.microsoft.com/office/drawing/2014/main" id="{B030EE89-D6AA-426F-9E65-143727EB2169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655</xdr:row>
      <xdr:rowOff>0</xdr:rowOff>
    </xdr:from>
    <xdr:ext cx="23662" cy="339291"/>
    <xdr:sp macro="" textlink="">
      <xdr:nvSpPr>
        <xdr:cNvPr id="3853" name="Text Box 3">
          <a:extLst>
            <a:ext uri="{FF2B5EF4-FFF2-40B4-BE49-F238E27FC236}">
              <a16:creationId xmlns:a16="http://schemas.microsoft.com/office/drawing/2014/main" id="{D12FA5BB-9415-4120-B1A7-208DFE0CEF61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655</xdr:row>
      <xdr:rowOff>0</xdr:rowOff>
    </xdr:from>
    <xdr:ext cx="23662" cy="339291"/>
    <xdr:sp macro="" textlink="">
      <xdr:nvSpPr>
        <xdr:cNvPr id="3854" name="Text Box 3">
          <a:extLst>
            <a:ext uri="{FF2B5EF4-FFF2-40B4-BE49-F238E27FC236}">
              <a16:creationId xmlns:a16="http://schemas.microsoft.com/office/drawing/2014/main" id="{540DB4EE-B36F-43DC-B6D4-D04FB3BC4EA0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655</xdr:row>
      <xdr:rowOff>0</xdr:rowOff>
    </xdr:from>
    <xdr:ext cx="23662" cy="339291"/>
    <xdr:sp macro="" textlink="">
      <xdr:nvSpPr>
        <xdr:cNvPr id="3855" name="Text Box 3">
          <a:extLst>
            <a:ext uri="{FF2B5EF4-FFF2-40B4-BE49-F238E27FC236}">
              <a16:creationId xmlns:a16="http://schemas.microsoft.com/office/drawing/2014/main" id="{3DB90838-1A15-4E6C-93A8-036E4DB1997E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655</xdr:row>
      <xdr:rowOff>0</xdr:rowOff>
    </xdr:from>
    <xdr:ext cx="23662" cy="301191"/>
    <xdr:sp macro="" textlink="">
      <xdr:nvSpPr>
        <xdr:cNvPr id="3856" name="Text Box 3">
          <a:extLst>
            <a:ext uri="{FF2B5EF4-FFF2-40B4-BE49-F238E27FC236}">
              <a16:creationId xmlns:a16="http://schemas.microsoft.com/office/drawing/2014/main" id="{5B1742FB-C56A-42C1-ABE7-1032567F8631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655</xdr:row>
      <xdr:rowOff>0</xdr:rowOff>
    </xdr:from>
    <xdr:ext cx="23662" cy="301191"/>
    <xdr:sp macro="" textlink="">
      <xdr:nvSpPr>
        <xdr:cNvPr id="3857" name="Text Box 3">
          <a:extLst>
            <a:ext uri="{FF2B5EF4-FFF2-40B4-BE49-F238E27FC236}">
              <a16:creationId xmlns:a16="http://schemas.microsoft.com/office/drawing/2014/main" id="{5AFF5E25-26F3-41ED-88A9-07DA556E62E5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655</xdr:row>
      <xdr:rowOff>0</xdr:rowOff>
    </xdr:from>
    <xdr:ext cx="23662" cy="339291"/>
    <xdr:sp macro="" textlink="">
      <xdr:nvSpPr>
        <xdr:cNvPr id="3858" name="Text Box 3">
          <a:extLst>
            <a:ext uri="{FF2B5EF4-FFF2-40B4-BE49-F238E27FC236}">
              <a16:creationId xmlns:a16="http://schemas.microsoft.com/office/drawing/2014/main" id="{A2889914-4CBD-49F8-8A0A-D9E9FE00744E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655</xdr:row>
      <xdr:rowOff>0</xdr:rowOff>
    </xdr:from>
    <xdr:ext cx="23662" cy="339291"/>
    <xdr:sp macro="" textlink="">
      <xdr:nvSpPr>
        <xdr:cNvPr id="3859" name="Text Box 3">
          <a:extLst>
            <a:ext uri="{FF2B5EF4-FFF2-40B4-BE49-F238E27FC236}">
              <a16:creationId xmlns:a16="http://schemas.microsoft.com/office/drawing/2014/main" id="{F7045ED5-0B9D-4396-92CA-1963DAC7D1CF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655</xdr:row>
      <xdr:rowOff>0</xdr:rowOff>
    </xdr:from>
    <xdr:ext cx="23662" cy="339291"/>
    <xdr:sp macro="" textlink="">
      <xdr:nvSpPr>
        <xdr:cNvPr id="3860" name="Text Box 3">
          <a:extLst>
            <a:ext uri="{FF2B5EF4-FFF2-40B4-BE49-F238E27FC236}">
              <a16:creationId xmlns:a16="http://schemas.microsoft.com/office/drawing/2014/main" id="{FC4631AA-F3DA-40F0-8A27-F5AC2C5D740A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655</xdr:row>
      <xdr:rowOff>0</xdr:rowOff>
    </xdr:from>
    <xdr:ext cx="23662" cy="339291"/>
    <xdr:sp macro="" textlink="">
      <xdr:nvSpPr>
        <xdr:cNvPr id="3861" name="Text Box 3">
          <a:extLst>
            <a:ext uri="{FF2B5EF4-FFF2-40B4-BE49-F238E27FC236}">
              <a16:creationId xmlns:a16="http://schemas.microsoft.com/office/drawing/2014/main" id="{B4536DC1-4503-4F32-829E-3AF39D7F9060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655</xdr:row>
      <xdr:rowOff>0</xdr:rowOff>
    </xdr:from>
    <xdr:ext cx="23662" cy="301191"/>
    <xdr:sp macro="" textlink="">
      <xdr:nvSpPr>
        <xdr:cNvPr id="3862" name="Text Box 3">
          <a:extLst>
            <a:ext uri="{FF2B5EF4-FFF2-40B4-BE49-F238E27FC236}">
              <a16:creationId xmlns:a16="http://schemas.microsoft.com/office/drawing/2014/main" id="{B599B31F-5A83-4255-8161-18B09B05C33C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655</xdr:row>
      <xdr:rowOff>0</xdr:rowOff>
    </xdr:from>
    <xdr:ext cx="23662" cy="301191"/>
    <xdr:sp macro="" textlink="">
      <xdr:nvSpPr>
        <xdr:cNvPr id="3863" name="Text Box 3">
          <a:extLst>
            <a:ext uri="{FF2B5EF4-FFF2-40B4-BE49-F238E27FC236}">
              <a16:creationId xmlns:a16="http://schemas.microsoft.com/office/drawing/2014/main" id="{255DE84D-DC76-49AB-94BC-9867E1B47282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655</xdr:row>
      <xdr:rowOff>0</xdr:rowOff>
    </xdr:from>
    <xdr:ext cx="23662" cy="301191"/>
    <xdr:sp macro="" textlink="">
      <xdr:nvSpPr>
        <xdr:cNvPr id="3864" name="Text Box 3">
          <a:extLst>
            <a:ext uri="{FF2B5EF4-FFF2-40B4-BE49-F238E27FC236}">
              <a16:creationId xmlns:a16="http://schemas.microsoft.com/office/drawing/2014/main" id="{1830103A-2648-490B-BB1F-63E9E143D40F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655</xdr:row>
      <xdr:rowOff>0</xdr:rowOff>
    </xdr:from>
    <xdr:ext cx="23662" cy="301191"/>
    <xdr:sp macro="" textlink="">
      <xdr:nvSpPr>
        <xdr:cNvPr id="3865" name="Text Box 3">
          <a:extLst>
            <a:ext uri="{FF2B5EF4-FFF2-40B4-BE49-F238E27FC236}">
              <a16:creationId xmlns:a16="http://schemas.microsoft.com/office/drawing/2014/main" id="{81B0BED2-4E63-4F9B-A672-18D83DEA47AE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655</xdr:row>
      <xdr:rowOff>0</xdr:rowOff>
    </xdr:from>
    <xdr:ext cx="23662" cy="339291"/>
    <xdr:sp macro="" textlink="">
      <xdr:nvSpPr>
        <xdr:cNvPr id="3866" name="Text Box 3">
          <a:extLst>
            <a:ext uri="{FF2B5EF4-FFF2-40B4-BE49-F238E27FC236}">
              <a16:creationId xmlns:a16="http://schemas.microsoft.com/office/drawing/2014/main" id="{12DACD36-87A7-4DFA-AA06-F7B4B49C37D4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655</xdr:row>
      <xdr:rowOff>0</xdr:rowOff>
    </xdr:from>
    <xdr:ext cx="23662" cy="339291"/>
    <xdr:sp macro="" textlink="">
      <xdr:nvSpPr>
        <xdr:cNvPr id="3867" name="Text Box 3">
          <a:extLst>
            <a:ext uri="{FF2B5EF4-FFF2-40B4-BE49-F238E27FC236}">
              <a16:creationId xmlns:a16="http://schemas.microsoft.com/office/drawing/2014/main" id="{1EBC7672-1568-431D-98A7-509D636ED783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655</xdr:row>
      <xdr:rowOff>0</xdr:rowOff>
    </xdr:from>
    <xdr:ext cx="23662" cy="339291"/>
    <xdr:sp macro="" textlink="">
      <xdr:nvSpPr>
        <xdr:cNvPr id="3868" name="Text Box 3">
          <a:extLst>
            <a:ext uri="{FF2B5EF4-FFF2-40B4-BE49-F238E27FC236}">
              <a16:creationId xmlns:a16="http://schemas.microsoft.com/office/drawing/2014/main" id="{54586042-CAA0-46BB-811C-F70D723B57D1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655</xdr:row>
      <xdr:rowOff>0</xdr:rowOff>
    </xdr:from>
    <xdr:ext cx="23662" cy="339291"/>
    <xdr:sp macro="" textlink="">
      <xdr:nvSpPr>
        <xdr:cNvPr id="3869" name="Text Box 3">
          <a:extLst>
            <a:ext uri="{FF2B5EF4-FFF2-40B4-BE49-F238E27FC236}">
              <a16:creationId xmlns:a16="http://schemas.microsoft.com/office/drawing/2014/main" id="{9C11B97F-9FC8-42EC-924C-1F86DA0D335E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655</xdr:row>
      <xdr:rowOff>0</xdr:rowOff>
    </xdr:from>
    <xdr:ext cx="23662" cy="301191"/>
    <xdr:sp macro="" textlink="">
      <xdr:nvSpPr>
        <xdr:cNvPr id="3870" name="Text Box 3">
          <a:extLst>
            <a:ext uri="{FF2B5EF4-FFF2-40B4-BE49-F238E27FC236}">
              <a16:creationId xmlns:a16="http://schemas.microsoft.com/office/drawing/2014/main" id="{D2D3D99F-462A-47D0-B282-0B831CAC45EE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655</xdr:row>
      <xdr:rowOff>0</xdr:rowOff>
    </xdr:from>
    <xdr:ext cx="23662" cy="301191"/>
    <xdr:sp macro="" textlink="">
      <xdr:nvSpPr>
        <xdr:cNvPr id="3871" name="Text Box 3">
          <a:extLst>
            <a:ext uri="{FF2B5EF4-FFF2-40B4-BE49-F238E27FC236}">
              <a16:creationId xmlns:a16="http://schemas.microsoft.com/office/drawing/2014/main" id="{5AF8C4C9-12A7-433B-A855-F454F760F30C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655</xdr:row>
      <xdr:rowOff>0</xdr:rowOff>
    </xdr:from>
    <xdr:ext cx="23662" cy="301191"/>
    <xdr:sp macro="" textlink="">
      <xdr:nvSpPr>
        <xdr:cNvPr id="3872" name="Text Box 3">
          <a:extLst>
            <a:ext uri="{FF2B5EF4-FFF2-40B4-BE49-F238E27FC236}">
              <a16:creationId xmlns:a16="http://schemas.microsoft.com/office/drawing/2014/main" id="{BFF2309A-A8E0-498E-81FB-4D344EA8CADD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655</xdr:row>
      <xdr:rowOff>0</xdr:rowOff>
    </xdr:from>
    <xdr:ext cx="23662" cy="301191"/>
    <xdr:sp macro="" textlink="">
      <xdr:nvSpPr>
        <xdr:cNvPr id="3873" name="Text Box 3">
          <a:extLst>
            <a:ext uri="{FF2B5EF4-FFF2-40B4-BE49-F238E27FC236}">
              <a16:creationId xmlns:a16="http://schemas.microsoft.com/office/drawing/2014/main" id="{DE046EE4-83D3-4696-BD5C-9A004AC04728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655</xdr:row>
      <xdr:rowOff>0</xdr:rowOff>
    </xdr:from>
    <xdr:ext cx="23662" cy="339291"/>
    <xdr:sp macro="" textlink="">
      <xdr:nvSpPr>
        <xdr:cNvPr id="3874" name="Text Box 3">
          <a:extLst>
            <a:ext uri="{FF2B5EF4-FFF2-40B4-BE49-F238E27FC236}">
              <a16:creationId xmlns:a16="http://schemas.microsoft.com/office/drawing/2014/main" id="{684892D4-F238-4999-8497-AD58CB6FBE8E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655</xdr:row>
      <xdr:rowOff>0</xdr:rowOff>
    </xdr:from>
    <xdr:ext cx="23662" cy="339291"/>
    <xdr:sp macro="" textlink="">
      <xdr:nvSpPr>
        <xdr:cNvPr id="3875" name="Text Box 3">
          <a:extLst>
            <a:ext uri="{FF2B5EF4-FFF2-40B4-BE49-F238E27FC236}">
              <a16:creationId xmlns:a16="http://schemas.microsoft.com/office/drawing/2014/main" id="{17D04E74-D46C-411F-90CE-9D256F4B1EF7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655</xdr:row>
      <xdr:rowOff>0</xdr:rowOff>
    </xdr:from>
    <xdr:ext cx="23662" cy="339291"/>
    <xdr:sp macro="" textlink="">
      <xdr:nvSpPr>
        <xdr:cNvPr id="3876" name="Text Box 3">
          <a:extLst>
            <a:ext uri="{FF2B5EF4-FFF2-40B4-BE49-F238E27FC236}">
              <a16:creationId xmlns:a16="http://schemas.microsoft.com/office/drawing/2014/main" id="{C72E1848-66AC-4063-8C39-FCDD7EA3CFA2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655</xdr:row>
      <xdr:rowOff>0</xdr:rowOff>
    </xdr:from>
    <xdr:ext cx="23662" cy="339291"/>
    <xdr:sp macro="" textlink="">
      <xdr:nvSpPr>
        <xdr:cNvPr id="3877" name="Text Box 3">
          <a:extLst>
            <a:ext uri="{FF2B5EF4-FFF2-40B4-BE49-F238E27FC236}">
              <a16:creationId xmlns:a16="http://schemas.microsoft.com/office/drawing/2014/main" id="{F2BA089A-B2D9-4151-A775-794DAE082F21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655</xdr:row>
      <xdr:rowOff>0</xdr:rowOff>
    </xdr:from>
    <xdr:ext cx="23662" cy="301191"/>
    <xdr:sp macro="" textlink="">
      <xdr:nvSpPr>
        <xdr:cNvPr id="3878" name="Text Box 3">
          <a:extLst>
            <a:ext uri="{FF2B5EF4-FFF2-40B4-BE49-F238E27FC236}">
              <a16:creationId xmlns:a16="http://schemas.microsoft.com/office/drawing/2014/main" id="{B57B60FF-B1EF-47C9-AB83-4C400F9CCCDB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655</xdr:row>
      <xdr:rowOff>0</xdr:rowOff>
    </xdr:from>
    <xdr:ext cx="23662" cy="301191"/>
    <xdr:sp macro="" textlink="">
      <xdr:nvSpPr>
        <xdr:cNvPr id="3879" name="Text Box 3">
          <a:extLst>
            <a:ext uri="{FF2B5EF4-FFF2-40B4-BE49-F238E27FC236}">
              <a16:creationId xmlns:a16="http://schemas.microsoft.com/office/drawing/2014/main" id="{08CCF16E-7645-479A-9643-F48520A72E21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655</xdr:row>
      <xdr:rowOff>0</xdr:rowOff>
    </xdr:from>
    <xdr:ext cx="23662" cy="301191"/>
    <xdr:sp macro="" textlink="">
      <xdr:nvSpPr>
        <xdr:cNvPr id="3880" name="Text Box 3">
          <a:extLst>
            <a:ext uri="{FF2B5EF4-FFF2-40B4-BE49-F238E27FC236}">
              <a16:creationId xmlns:a16="http://schemas.microsoft.com/office/drawing/2014/main" id="{8E21D78E-FC6A-4E9A-842F-5323CCF006B3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655</xdr:row>
      <xdr:rowOff>0</xdr:rowOff>
    </xdr:from>
    <xdr:ext cx="23662" cy="339291"/>
    <xdr:sp macro="" textlink="">
      <xdr:nvSpPr>
        <xdr:cNvPr id="3881" name="Text Box 3">
          <a:extLst>
            <a:ext uri="{FF2B5EF4-FFF2-40B4-BE49-F238E27FC236}">
              <a16:creationId xmlns:a16="http://schemas.microsoft.com/office/drawing/2014/main" id="{566DA200-E1B9-4B7E-ACE5-755CE453F226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655</xdr:row>
      <xdr:rowOff>0</xdr:rowOff>
    </xdr:from>
    <xdr:ext cx="23662" cy="339291"/>
    <xdr:sp macro="" textlink="">
      <xdr:nvSpPr>
        <xdr:cNvPr id="3882" name="Text Box 3">
          <a:extLst>
            <a:ext uri="{FF2B5EF4-FFF2-40B4-BE49-F238E27FC236}">
              <a16:creationId xmlns:a16="http://schemas.microsoft.com/office/drawing/2014/main" id="{94432058-3771-4D5C-85AB-50EA85459FA1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655</xdr:row>
      <xdr:rowOff>0</xdr:rowOff>
    </xdr:from>
    <xdr:ext cx="23662" cy="339291"/>
    <xdr:sp macro="" textlink="">
      <xdr:nvSpPr>
        <xdr:cNvPr id="3883" name="Text Box 3">
          <a:extLst>
            <a:ext uri="{FF2B5EF4-FFF2-40B4-BE49-F238E27FC236}">
              <a16:creationId xmlns:a16="http://schemas.microsoft.com/office/drawing/2014/main" id="{65D21745-4906-4468-A61C-B2E334CE1156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655</xdr:row>
      <xdr:rowOff>0</xdr:rowOff>
    </xdr:from>
    <xdr:ext cx="23662" cy="339291"/>
    <xdr:sp macro="" textlink="">
      <xdr:nvSpPr>
        <xdr:cNvPr id="3884" name="Text Box 3">
          <a:extLst>
            <a:ext uri="{FF2B5EF4-FFF2-40B4-BE49-F238E27FC236}">
              <a16:creationId xmlns:a16="http://schemas.microsoft.com/office/drawing/2014/main" id="{9111C37B-9D55-4DDA-A3BC-C9580D22C787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655</xdr:row>
      <xdr:rowOff>0</xdr:rowOff>
    </xdr:from>
    <xdr:ext cx="23662" cy="301191"/>
    <xdr:sp macro="" textlink="">
      <xdr:nvSpPr>
        <xdr:cNvPr id="3885" name="Text Box 3">
          <a:extLst>
            <a:ext uri="{FF2B5EF4-FFF2-40B4-BE49-F238E27FC236}">
              <a16:creationId xmlns:a16="http://schemas.microsoft.com/office/drawing/2014/main" id="{78235302-0120-43EF-A643-BCF5B831CF1B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655</xdr:row>
      <xdr:rowOff>0</xdr:rowOff>
    </xdr:from>
    <xdr:ext cx="23662" cy="301191"/>
    <xdr:sp macro="" textlink="">
      <xdr:nvSpPr>
        <xdr:cNvPr id="3886" name="Text Box 3">
          <a:extLst>
            <a:ext uri="{FF2B5EF4-FFF2-40B4-BE49-F238E27FC236}">
              <a16:creationId xmlns:a16="http://schemas.microsoft.com/office/drawing/2014/main" id="{604E4CCA-DAD4-44D0-931D-F0F787F3818C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655</xdr:row>
      <xdr:rowOff>0</xdr:rowOff>
    </xdr:from>
    <xdr:ext cx="23662" cy="339291"/>
    <xdr:sp macro="" textlink="">
      <xdr:nvSpPr>
        <xdr:cNvPr id="3887" name="Text Box 3">
          <a:extLst>
            <a:ext uri="{FF2B5EF4-FFF2-40B4-BE49-F238E27FC236}">
              <a16:creationId xmlns:a16="http://schemas.microsoft.com/office/drawing/2014/main" id="{F70C5B9E-E283-4FB3-A5FE-5CFCDCACBB6C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655</xdr:row>
      <xdr:rowOff>0</xdr:rowOff>
    </xdr:from>
    <xdr:ext cx="23662" cy="339291"/>
    <xdr:sp macro="" textlink="">
      <xdr:nvSpPr>
        <xdr:cNvPr id="3888" name="Text Box 3">
          <a:extLst>
            <a:ext uri="{FF2B5EF4-FFF2-40B4-BE49-F238E27FC236}">
              <a16:creationId xmlns:a16="http://schemas.microsoft.com/office/drawing/2014/main" id="{AE6E6B04-DCB7-4CCF-A4B3-86972A824069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655</xdr:row>
      <xdr:rowOff>0</xdr:rowOff>
    </xdr:from>
    <xdr:ext cx="23662" cy="339291"/>
    <xdr:sp macro="" textlink="">
      <xdr:nvSpPr>
        <xdr:cNvPr id="3889" name="Text Box 3">
          <a:extLst>
            <a:ext uri="{FF2B5EF4-FFF2-40B4-BE49-F238E27FC236}">
              <a16:creationId xmlns:a16="http://schemas.microsoft.com/office/drawing/2014/main" id="{28D44793-D8E2-43B9-928C-FEEB2C3040B5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655</xdr:row>
      <xdr:rowOff>0</xdr:rowOff>
    </xdr:from>
    <xdr:ext cx="23662" cy="339291"/>
    <xdr:sp macro="" textlink="">
      <xdr:nvSpPr>
        <xdr:cNvPr id="3890" name="Text Box 3">
          <a:extLst>
            <a:ext uri="{FF2B5EF4-FFF2-40B4-BE49-F238E27FC236}">
              <a16:creationId xmlns:a16="http://schemas.microsoft.com/office/drawing/2014/main" id="{BE75761E-F535-4A87-9B03-117D81E6EDF0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655</xdr:row>
      <xdr:rowOff>0</xdr:rowOff>
    </xdr:from>
    <xdr:ext cx="23662" cy="301191"/>
    <xdr:sp macro="" textlink="">
      <xdr:nvSpPr>
        <xdr:cNvPr id="3891" name="Text Box 3">
          <a:extLst>
            <a:ext uri="{FF2B5EF4-FFF2-40B4-BE49-F238E27FC236}">
              <a16:creationId xmlns:a16="http://schemas.microsoft.com/office/drawing/2014/main" id="{B75284EF-98FA-4D75-8D4F-C199E165B9B5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655</xdr:row>
      <xdr:rowOff>0</xdr:rowOff>
    </xdr:from>
    <xdr:ext cx="23662" cy="301191"/>
    <xdr:sp macro="" textlink="">
      <xdr:nvSpPr>
        <xdr:cNvPr id="3892" name="Text Box 3">
          <a:extLst>
            <a:ext uri="{FF2B5EF4-FFF2-40B4-BE49-F238E27FC236}">
              <a16:creationId xmlns:a16="http://schemas.microsoft.com/office/drawing/2014/main" id="{23749D85-F560-4CF9-ABCB-1AF656477F62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655</xdr:row>
      <xdr:rowOff>0</xdr:rowOff>
    </xdr:from>
    <xdr:ext cx="23662" cy="339291"/>
    <xdr:sp macro="" textlink="">
      <xdr:nvSpPr>
        <xdr:cNvPr id="3893" name="Text Box 3">
          <a:extLst>
            <a:ext uri="{FF2B5EF4-FFF2-40B4-BE49-F238E27FC236}">
              <a16:creationId xmlns:a16="http://schemas.microsoft.com/office/drawing/2014/main" id="{003A7659-DB40-4D2C-B989-3C2249696752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655</xdr:row>
      <xdr:rowOff>0</xdr:rowOff>
    </xdr:from>
    <xdr:ext cx="23662" cy="339291"/>
    <xdr:sp macro="" textlink="">
      <xdr:nvSpPr>
        <xdr:cNvPr id="3894" name="Text Box 3">
          <a:extLst>
            <a:ext uri="{FF2B5EF4-FFF2-40B4-BE49-F238E27FC236}">
              <a16:creationId xmlns:a16="http://schemas.microsoft.com/office/drawing/2014/main" id="{8A857E02-9C5E-4161-BF1C-364858AF7DDF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655</xdr:row>
      <xdr:rowOff>0</xdr:rowOff>
    </xdr:from>
    <xdr:ext cx="23662" cy="339291"/>
    <xdr:sp macro="" textlink="">
      <xdr:nvSpPr>
        <xdr:cNvPr id="3895" name="Text Box 3">
          <a:extLst>
            <a:ext uri="{FF2B5EF4-FFF2-40B4-BE49-F238E27FC236}">
              <a16:creationId xmlns:a16="http://schemas.microsoft.com/office/drawing/2014/main" id="{AD976298-BB8A-4FBB-85EA-FFBA7B766BB2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655</xdr:row>
      <xdr:rowOff>0</xdr:rowOff>
    </xdr:from>
    <xdr:ext cx="23662" cy="339291"/>
    <xdr:sp macro="" textlink="">
      <xdr:nvSpPr>
        <xdr:cNvPr id="3896" name="Text Box 3">
          <a:extLst>
            <a:ext uri="{FF2B5EF4-FFF2-40B4-BE49-F238E27FC236}">
              <a16:creationId xmlns:a16="http://schemas.microsoft.com/office/drawing/2014/main" id="{35E51667-0271-4F21-8AD1-3B98DA55BE01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655</xdr:row>
      <xdr:rowOff>0</xdr:rowOff>
    </xdr:from>
    <xdr:ext cx="23662" cy="301191"/>
    <xdr:sp macro="" textlink="">
      <xdr:nvSpPr>
        <xdr:cNvPr id="3897" name="Text Box 3">
          <a:extLst>
            <a:ext uri="{FF2B5EF4-FFF2-40B4-BE49-F238E27FC236}">
              <a16:creationId xmlns:a16="http://schemas.microsoft.com/office/drawing/2014/main" id="{0EC62027-40A3-4FF3-ADAB-DF7E2D55B01F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655</xdr:row>
      <xdr:rowOff>0</xdr:rowOff>
    </xdr:from>
    <xdr:ext cx="23662" cy="301191"/>
    <xdr:sp macro="" textlink="">
      <xdr:nvSpPr>
        <xdr:cNvPr id="3898" name="Text Box 3">
          <a:extLst>
            <a:ext uri="{FF2B5EF4-FFF2-40B4-BE49-F238E27FC236}">
              <a16:creationId xmlns:a16="http://schemas.microsoft.com/office/drawing/2014/main" id="{064C965D-A2CA-4692-82CB-748B35BD1A85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655</xdr:row>
      <xdr:rowOff>0</xdr:rowOff>
    </xdr:from>
    <xdr:ext cx="23662" cy="339291"/>
    <xdr:sp macro="" textlink="">
      <xdr:nvSpPr>
        <xdr:cNvPr id="3899" name="Text Box 3">
          <a:extLst>
            <a:ext uri="{FF2B5EF4-FFF2-40B4-BE49-F238E27FC236}">
              <a16:creationId xmlns:a16="http://schemas.microsoft.com/office/drawing/2014/main" id="{D141ED95-E493-41DC-BAB4-6EFDA3F7698B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655</xdr:row>
      <xdr:rowOff>0</xdr:rowOff>
    </xdr:from>
    <xdr:ext cx="23662" cy="339291"/>
    <xdr:sp macro="" textlink="">
      <xdr:nvSpPr>
        <xdr:cNvPr id="3900" name="Text Box 3">
          <a:extLst>
            <a:ext uri="{FF2B5EF4-FFF2-40B4-BE49-F238E27FC236}">
              <a16:creationId xmlns:a16="http://schemas.microsoft.com/office/drawing/2014/main" id="{F092D08B-701E-40C9-AC8C-361D794C11EF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655</xdr:row>
      <xdr:rowOff>0</xdr:rowOff>
    </xdr:from>
    <xdr:ext cx="23662" cy="339291"/>
    <xdr:sp macro="" textlink="">
      <xdr:nvSpPr>
        <xdr:cNvPr id="3901" name="Text Box 3">
          <a:extLst>
            <a:ext uri="{FF2B5EF4-FFF2-40B4-BE49-F238E27FC236}">
              <a16:creationId xmlns:a16="http://schemas.microsoft.com/office/drawing/2014/main" id="{AB7D1056-33B8-4D4D-8BEE-0E708CA7831C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655</xdr:row>
      <xdr:rowOff>0</xdr:rowOff>
    </xdr:from>
    <xdr:ext cx="23662" cy="339291"/>
    <xdr:sp macro="" textlink="">
      <xdr:nvSpPr>
        <xdr:cNvPr id="3902" name="Text Box 3">
          <a:extLst>
            <a:ext uri="{FF2B5EF4-FFF2-40B4-BE49-F238E27FC236}">
              <a16:creationId xmlns:a16="http://schemas.microsoft.com/office/drawing/2014/main" id="{88ECE044-0313-4F05-8490-8EC1998F189B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655</xdr:row>
      <xdr:rowOff>0</xdr:rowOff>
    </xdr:from>
    <xdr:ext cx="23662" cy="301191"/>
    <xdr:sp macro="" textlink="">
      <xdr:nvSpPr>
        <xdr:cNvPr id="3903" name="Text Box 3">
          <a:extLst>
            <a:ext uri="{FF2B5EF4-FFF2-40B4-BE49-F238E27FC236}">
              <a16:creationId xmlns:a16="http://schemas.microsoft.com/office/drawing/2014/main" id="{939FFEDB-BD62-400D-A05B-CA569EF6E936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655</xdr:row>
      <xdr:rowOff>0</xdr:rowOff>
    </xdr:from>
    <xdr:ext cx="23662" cy="301191"/>
    <xdr:sp macro="" textlink="">
      <xdr:nvSpPr>
        <xdr:cNvPr id="3904" name="Text Box 3">
          <a:extLst>
            <a:ext uri="{FF2B5EF4-FFF2-40B4-BE49-F238E27FC236}">
              <a16:creationId xmlns:a16="http://schemas.microsoft.com/office/drawing/2014/main" id="{776075F2-D35B-42CF-B244-C9118E3AA537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655</xdr:row>
      <xdr:rowOff>0</xdr:rowOff>
    </xdr:from>
    <xdr:ext cx="23662" cy="301191"/>
    <xdr:sp macro="" textlink="">
      <xdr:nvSpPr>
        <xdr:cNvPr id="3905" name="Text Box 3">
          <a:extLst>
            <a:ext uri="{FF2B5EF4-FFF2-40B4-BE49-F238E27FC236}">
              <a16:creationId xmlns:a16="http://schemas.microsoft.com/office/drawing/2014/main" id="{CFAD17D0-E87A-4178-B2D9-3E1D2BE9CBEC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655</xdr:row>
      <xdr:rowOff>0</xdr:rowOff>
    </xdr:from>
    <xdr:ext cx="23662" cy="301191"/>
    <xdr:sp macro="" textlink="">
      <xdr:nvSpPr>
        <xdr:cNvPr id="3906" name="Text Box 3">
          <a:extLst>
            <a:ext uri="{FF2B5EF4-FFF2-40B4-BE49-F238E27FC236}">
              <a16:creationId xmlns:a16="http://schemas.microsoft.com/office/drawing/2014/main" id="{45AA0669-D084-4346-BA27-0513C9DB8DC3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655</xdr:row>
      <xdr:rowOff>0</xdr:rowOff>
    </xdr:from>
    <xdr:ext cx="23662" cy="301191"/>
    <xdr:sp macro="" textlink="">
      <xdr:nvSpPr>
        <xdr:cNvPr id="3907" name="Text Box 3">
          <a:extLst>
            <a:ext uri="{FF2B5EF4-FFF2-40B4-BE49-F238E27FC236}">
              <a16:creationId xmlns:a16="http://schemas.microsoft.com/office/drawing/2014/main" id="{6B3914A4-4E29-4931-8830-494CCAEAE0D2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655</xdr:row>
      <xdr:rowOff>0</xdr:rowOff>
    </xdr:from>
    <xdr:ext cx="23662" cy="301191"/>
    <xdr:sp macro="" textlink="">
      <xdr:nvSpPr>
        <xdr:cNvPr id="3908" name="Text Box 3">
          <a:extLst>
            <a:ext uri="{FF2B5EF4-FFF2-40B4-BE49-F238E27FC236}">
              <a16:creationId xmlns:a16="http://schemas.microsoft.com/office/drawing/2014/main" id="{6218C679-EA9D-4C6A-A7B0-671E030481D6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655</xdr:row>
      <xdr:rowOff>0</xdr:rowOff>
    </xdr:from>
    <xdr:ext cx="23662" cy="339291"/>
    <xdr:sp macro="" textlink="">
      <xdr:nvSpPr>
        <xdr:cNvPr id="3909" name="Text Box 3">
          <a:extLst>
            <a:ext uri="{FF2B5EF4-FFF2-40B4-BE49-F238E27FC236}">
              <a16:creationId xmlns:a16="http://schemas.microsoft.com/office/drawing/2014/main" id="{DE01FF3E-305F-4525-82D9-4E967980AA93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655</xdr:row>
      <xdr:rowOff>0</xdr:rowOff>
    </xdr:from>
    <xdr:ext cx="23662" cy="339291"/>
    <xdr:sp macro="" textlink="">
      <xdr:nvSpPr>
        <xdr:cNvPr id="3910" name="Text Box 3">
          <a:extLst>
            <a:ext uri="{FF2B5EF4-FFF2-40B4-BE49-F238E27FC236}">
              <a16:creationId xmlns:a16="http://schemas.microsoft.com/office/drawing/2014/main" id="{0F5ACA09-A6A4-4950-B131-AD83F6B68356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655</xdr:row>
      <xdr:rowOff>0</xdr:rowOff>
    </xdr:from>
    <xdr:ext cx="23662" cy="339291"/>
    <xdr:sp macro="" textlink="">
      <xdr:nvSpPr>
        <xdr:cNvPr id="3911" name="Text Box 3">
          <a:extLst>
            <a:ext uri="{FF2B5EF4-FFF2-40B4-BE49-F238E27FC236}">
              <a16:creationId xmlns:a16="http://schemas.microsoft.com/office/drawing/2014/main" id="{BA5462CD-A8F2-42A5-9D6B-2BCDEB47EF9D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655</xdr:row>
      <xdr:rowOff>0</xdr:rowOff>
    </xdr:from>
    <xdr:ext cx="23662" cy="339291"/>
    <xdr:sp macro="" textlink="">
      <xdr:nvSpPr>
        <xdr:cNvPr id="3912" name="Text Box 3">
          <a:extLst>
            <a:ext uri="{FF2B5EF4-FFF2-40B4-BE49-F238E27FC236}">
              <a16:creationId xmlns:a16="http://schemas.microsoft.com/office/drawing/2014/main" id="{EBFFAABF-1132-434B-8BF8-D4C4AC541466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655</xdr:row>
      <xdr:rowOff>0</xdr:rowOff>
    </xdr:from>
    <xdr:ext cx="23662" cy="301191"/>
    <xdr:sp macro="" textlink="">
      <xdr:nvSpPr>
        <xdr:cNvPr id="3913" name="Text Box 3">
          <a:extLst>
            <a:ext uri="{FF2B5EF4-FFF2-40B4-BE49-F238E27FC236}">
              <a16:creationId xmlns:a16="http://schemas.microsoft.com/office/drawing/2014/main" id="{8E7D396E-19E9-496C-938B-F8C2D71EFFC1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655</xdr:row>
      <xdr:rowOff>0</xdr:rowOff>
    </xdr:from>
    <xdr:ext cx="23662" cy="301191"/>
    <xdr:sp macro="" textlink="">
      <xdr:nvSpPr>
        <xdr:cNvPr id="3914" name="Text Box 3">
          <a:extLst>
            <a:ext uri="{FF2B5EF4-FFF2-40B4-BE49-F238E27FC236}">
              <a16:creationId xmlns:a16="http://schemas.microsoft.com/office/drawing/2014/main" id="{3DF45260-9D4E-4250-A4B4-7D3BD8165F3A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655</xdr:row>
      <xdr:rowOff>0</xdr:rowOff>
    </xdr:from>
    <xdr:ext cx="563880" cy="301191"/>
    <xdr:sp macro="" textlink="">
      <xdr:nvSpPr>
        <xdr:cNvPr id="3915" name="Text Box 3">
          <a:extLst>
            <a:ext uri="{FF2B5EF4-FFF2-40B4-BE49-F238E27FC236}">
              <a16:creationId xmlns:a16="http://schemas.microsoft.com/office/drawing/2014/main" id="{C761C2B4-12E2-4CEF-BD56-C1B07F5FCA1F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655</xdr:row>
      <xdr:rowOff>0</xdr:rowOff>
    </xdr:from>
    <xdr:ext cx="563880" cy="301191"/>
    <xdr:sp macro="" textlink="">
      <xdr:nvSpPr>
        <xdr:cNvPr id="3916" name="Text Box 3">
          <a:extLst>
            <a:ext uri="{FF2B5EF4-FFF2-40B4-BE49-F238E27FC236}">
              <a16:creationId xmlns:a16="http://schemas.microsoft.com/office/drawing/2014/main" id="{52B7AA7D-C516-4AA4-9769-164776934776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655</xdr:row>
      <xdr:rowOff>0</xdr:rowOff>
    </xdr:from>
    <xdr:ext cx="563880" cy="301191"/>
    <xdr:sp macro="" textlink="">
      <xdr:nvSpPr>
        <xdr:cNvPr id="3917" name="Text Box 3">
          <a:extLst>
            <a:ext uri="{FF2B5EF4-FFF2-40B4-BE49-F238E27FC236}">
              <a16:creationId xmlns:a16="http://schemas.microsoft.com/office/drawing/2014/main" id="{2ED36407-FFFE-4B6A-960F-E7B109615022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655</xdr:row>
      <xdr:rowOff>0</xdr:rowOff>
    </xdr:from>
    <xdr:ext cx="563880" cy="301191"/>
    <xdr:sp macro="" textlink="">
      <xdr:nvSpPr>
        <xdr:cNvPr id="3918" name="Text Box 3">
          <a:extLst>
            <a:ext uri="{FF2B5EF4-FFF2-40B4-BE49-F238E27FC236}">
              <a16:creationId xmlns:a16="http://schemas.microsoft.com/office/drawing/2014/main" id="{328E3AD3-129B-4593-BF2A-84DDAE3FEF95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655</xdr:row>
      <xdr:rowOff>0</xdr:rowOff>
    </xdr:from>
    <xdr:ext cx="563880" cy="301191"/>
    <xdr:sp macro="" textlink="">
      <xdr:nvSpPr>
        <xdr:cNvPr id="3919" name="Text Box 3">
          <a:extLst>
            <a:ext uri="{FF2B5EF4-FFF2-40B4-BE49-F238E27FC236}">
              <a16:creationId xmlns:a16="http://schemas.microsoft.com/office/drawing/2014/main" id="{643AB4EC-7DDF-407C-B546-4F7CDF1DD36D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655</xdr:row>
      <xdr:rowOff>0</xdr:rowOff>
    </xdr:from>
    <xdr:ext cx="563880" cy="301191"/>
    <xdr:sp macro="" textlink="">
      <xdr:nvSpPr>
        <xdr:cNvPr id="3920" name="Text Box 3">
          <a:extLst>
            <a:ext uri="{FF2B5EF4-FFF2-40B4-BE49-F238E27FC236}">
              <a16:creationId xmlns:a16="http://schemas.microsoft.com/office/drawing/2014/main" id="{6332B9E6-DF03-4850-B3DC-C9192224DD36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655</xdr:row>
      <xdr:rowOff>0</xdr:rowOff>
    </xdr:from>
    <xdr:ext cx="563880" cy="301191"/>
    <xdr:sp macro="" textlink="">
      <xdr:nvSpPr>
        <xdr:cNvPr id="3921" name="Text Box 3">
          <a:extLst>
            <a:ext uri="{FF2B5EF4-FFF2-40B4-BE49-F238E27FC236}">
              <a16:creationId xmlns:a16="http://schemas.microsoft.com/office/drawing/2014/main" id="{E53F7E2F-6AC3-4BA6-B729-627710336497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655</xdr:row>
      <xdr:rowOff>0</xdr:rowOff>
    </xdr:from>
    <xdr:ext cx="563880" cy="301191"/>
    <xdr:sp macro="" textlink="">
      <xdr:nvSpPr>
        <xdr:cNvPr id="3922" name="Text Box 3">
          <a:extLst>
            <a:ext uri="{FF2B5EF4-FFF2-40B4-BE49-F238E27FC236}">
              <a16:creationId xmlns:a16="http://schemas.microsoft.com/office/drawing/2014/main" id="{EC740884-08B9-4474-91F9-A81AA77685F5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655</xdr:row>
      <xdr:rowOff>0</xdr:rowOff>
    </xdr:from>
    <xdr:ext cx="563880" cy="301191"/>
    <xdr:sp macro="" textlink="">
      <xdr:nvSpPr>
        <xdr:cNvPr id="3923" name="Text Box 3">
          <a:extLst>
            <a:ext uri="{FF2B5EF4-FFF2-40B4-BE49-F238E27FC236}">
              <a16:creationId xmlns:a16="http://schemas.microsoft.com/office/drawing/2014/main" id="{80765AEF-374E-442B-970D-329C063A6869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655</xdr:row>
      <xdr:rowOff>0</xdr:rowOff>
    </xdr:from>
    <xdr:ext cx="563880" cy="301191"/>
    <xdr:sp macro="" textlink="">
      <xdr:nvSpPr>
        <xdr:cNvPr id="3924" name="Text Box 3">
          <a:extLst>
            <a:ext uri="{FF2B5EF4-FFF2-40B4-BE49-F238E27FC236}">
              <a16:creationId xmlns:a16="http://schemas.microsoft.com/office/drawing/2014/main" id="{F72D87E5-F72A-47B1-AF69-A359C8004BDB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655</xdr:row>
      <xdr:rowOff>0</xdr:rowOff>
    </xdr:from>
    <xdr:ext cx="563880" cy="301191"/>
    <xdr:sp macro="" textlink="">
      <xdr:nvSpPr>
        <xdr:cNvPr id="3925" name="Text Box 3">
          <a:extLst>
            <a:ext uri="{FF2B5EF4-FFF2-40B4-BE49-F238E27FC236}">
              <a16:creationId xmlns:a16="http://schemas.microsoft.com/office/drawing/2014/main" id="{44F0D174-90A4-409C-B01E-E8DDF795F089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655</xdr:row>
      <xdr:rowOff>0</xdr:rowOff>
    </xdr:from>
    <xdr:ext cx="563880" cy="301191"/>
    <xdr:sp macro="" textlink="">
      <xdr:nvSpPr>
        <xdr:cNvPr id="3926" name="Text Box 3">
          <a:extLst>
            <a:ext uri="{FF2B5EF4-FFF2-40B4-BE49-F238E27FC236}">
              <a16:creationId xmlns:a16="http://schemas.microsoft.com/office/drawing/2014/main" id="{A33E152C-681A-4A8B-996F-CB24A1AC901C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3927" name="Text Box 3">
          <a:extLst>
            <a:ext uri="{FF2B5EF4-FFF2-40B4-BE49-F238E27FC236}">
              <a16:creationId xmlns:a16="http://schemas.microsoft.com/office/drawing/2014/main" id="{C3578A04-5C67-4FDF-8E2A-0AFA657887AC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3928" name="Text Box 3">
          <a:extLst>
            <a:ext uri="{FF2B5EF4-FFF2-40B4-BE49-F238E27FC236}">
              <a16:creationId xmlns:a16="http://schemas.microsoft.com/office/drawing/2014/main" id="{2D61A5DF-EC14-445C-9F84-89D0C237A770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3929" name="Text Box 3">
          <a:extLst>
            <a:ext uri="{FF2B5EF4-FFF2-40B4-BE49-F238E27FC236}">
              <a16:creationId xmlns:a16="http://schemas.microsoft.com/office/drawing/2014/main" id="{E76F5566-5847-4D43-AEC0-7DD28775F5F0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3930" name="Text Box 3">
          <a:extLst>
            <a:ext uri="{FF2B5EF4-FFF2-40B4-BE49-F238E27FC236}">
              <a16:creationId xmlns:a16="http://schemas.microsoft.com/office/drawing/2014/main" id="{167FFBAB-27F4-4127-8885-10735759B0B4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3931" name="Text Box 3">
          <a:extLst>
            <a:ext uri="{FF2B5EF4-FFF2-40B4-BE49-F238E27FC236}">
              <a16:creationId xmlns:a16="http://schemas.microsoft.com/office/drawing/2014/main" id="{2E95746E-AC86-4554-9ABC-7761131DBA53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3932" name="Text Box 3">
          <a:extLst>
            <a:ext uri="{FF2B5EF4-FFF2-40B4-BE49-F238E27FC236}">
              <a16:creationId xmlns:a16="http://schemas.microsoft.com/office/drawing/2014/main" id="{B98C5485-CDD2-4D0A-B3C9-2109AE0D315A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3933" name="Text Box 3">
          <a:extLst>
            <a:ext uri="{FF2B5EF4-FFF2-40B4-BE49-F238E27FC236}">
              <a16:creationId xmlns:a16="http://schemas.microsoft.com/office/drawing/2014/main" id="{9B0C67D0-9F66-4709-8534-8CAEF087F049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3934" name="Text Box 3">
          <a:extLst>
            <a:ext uri="{FF2B5EF4-FFF2-40B4-BE49-F238E27FC236}">
              <a16:creationId xmlns:a16="http://schemas.microsoft.com/office/drawing/2014/main" id="{CADB3F71-B19C-4472-B701-D7CC082FD6DA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3935" name="Text Box 3">
          <a:extLst>
            <a:ext uri="{FF2B5EF4-FFF2-40B4-BE49-F238E27FC236}">
              <a16:creationId xmlns:a16="http://schemas.microsoft.com/office/drawing/2014/main" id="{63451B36-017D-4A55-9D4E-638D827585A8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3936" name="Text Box 3">
          <a:extLst>
            <a:ext uri="{FF2B5EF4-FFF2-40B4-BE49-F238E27FC236}">
              <a16:creationId xmlns:a16="http://schemas.microsoft.com/office/drawing/2014/main" id="{75E95A3C-3971-48EF-A40F-B30293AA7D9C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3937" name="Text Box 3">
          <a:extLst>
            <a:ext uri="{FF2B5EF4-FFF2-40B4-BE49-F238E27FC236}">
              <a16:creationId xmlns:a16="http://schemas.microsoft.com/office/drawing/2014/main" id="{33DEA12C-3CB0-49EA-BE34-2B830E885FD4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3938" name="Text Box 3">
          <a:extLst>
            <a:ext uri="{FF2B5EF4-FFF2-40B4-BE49-F238E27FC236}">
              <a16:creationId xmlns:a16="http://schemas.microsoft.com/office/drawing/2014/main" id="{47046CE1-7142-47C6-97BD-6A4E8E3FD0DE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3939" name="Text Box 3">
          <a:extLst>
            <a:ext uri="{FF2B5EF4-FFF2-40B4-BE49-F238E27FC236}">
              <a16:creationId xmlns:a16="http://schemas.microsoft.com/office/drawing/2014/main" id="{6AF8090E-D2B2-47B3-9A02-C14813E5D748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3940" name="Text Box 3">
          <a:extLst>
            <a:ext uri="{FF2B5EF4-FFF2-40B4-BE49-F238E27FC236}">
              <a16:creationId xmlns:a16="http://schemas.microsoft.com/office/drawing/2014/main" id="{682F3173-6FA5-492E-91DF-B4CAD56C7E89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3941" name="Text Box 3">
          <a:extLst>
            <a:ext uri="{FF2B5EF4-FFF2-40B4-BE49-F238E27FC236}">
              <a16:creationId xmlns:a16="http://schemas.microsoft.com/office/drawing/2014/main" id="{06F68B57-6AE6-4476-A6D7-AE471E9AB251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3942" name="Text Box 3">
          <a:extLst>
            <a:ext uri="{FF2B5EF4-FFF2-40B4-BE49-F238E27FC236}">
              <a16:creationId xmlns:a16="http://schemas.microsoft.com/office/drawing/2014/main" id="{45664F24-8872-4752-BB9A-39D78531E820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3943" name="Text Box 3">
          <a:extLst>
            <a:ext uri="{FF2B5EF4-FFF2-40B4-BE49-F238E27FC236}">
              <a16:creationId xmlns:a16="http://schemas.microsoft.com/office/drawing/2014/main" id="{F6AD5DE1-605D-4EF2-9E75-88DF6C5F8228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3944" name="Text Box 3">
          <a:extLst>
            <a:ext uri="{FF2B5EF4-FFF2-40B4-BE49-F238E27FC236}">
              <a16:creationId xmlns:a16="http://schemas.microsoft.com/office/drawing/2014/main" id="{7F8F49E5-03CE-4AB4-B2DF-ED7A34F1C206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3945" name="Text Box 3">
          <a:extLst>
            <a:ext uri="{FF2B5EF4-FFF2-40B4-BE49-F238E27FC236}">
              <a16:creationId xmlns:a16="http://schemas.microsoft.com/office/drawing/2014/main" id="{8169250D-1C5B-4A50-817E-795C0F9A342B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3946" name="Text Box 3">
          <a:extLst>
            <a:ext uri="{FF2B5EF4-FFF2-40B4-BE49-F238E27FC236}">
              <a16:creationId xmlns:a16="http://schemas.microsoft.com/office/drawing/2014/main" id="{FAD5F365-9F30-484C-AFCB-13C6A4EF5CB8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3947" name="Text Box 3">
          <a:extLst>
            <a:ext uri="{FF2B5EF4-FFF2-40B4-BE49-F238E27FC236}">
              <a16:creationId xmlns:a16="http://schemas.microsoft.com/office/drawing/2014/main" id="{56A6E02A-00FF-414B-846B-8DB9FF64AFEF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3948" name="Text Box 3">
          <a:extLst>
            <a:ext uri="{FF2B5EF4-FFF2-40B4-BE49-F238E27FC236}">
              <a16:creationId xmlns:a16="http://schemas.microsoft.com/office/drawing/2014/main" id="{AD1B28C3-C3DE-4DF1-B267-80B5AD204A5F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3949" name="Text Box 3">
          <a:extLst>
            <a:ext uri="{FF2B5EF4-FFF2-40B4-BE49-F238E27FC236}">
              <a16:creationId xmlns:a16="http://schemas.microsoft.com/office/drawing/2014/main" id="{A99882F9-DF29-4FE4-A0A7-53EAFE21EEA1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3950" name="Text Box 3">
          <a:extLst>
            <a:ext uri="{FF2B5EF4-FFF2-40B4-BE49-F238E27FC236}">
              <a16:creationId xmlns:a16="http://schemas.microsoft.com/office/drawing/2014/main" id="{851180D6-FE89-4430-A854-1D015E5F804C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3951" name="Text Box 3">
          <a:extLst>
            <a:ext uri="{FF2B5EF4-FFF2-40B4-BE49-F238E27FC236}">
              <a16:creationId xmlns:a16="http://schemas.microsoft.com/office/drawing/2014/main" id="{23878ABB-D8FC-402B-9953-1197846008D1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3952" name="Text Box 3">
          <a:extLst>
            <a:ext uri="{FF2B5EF4-FFF2-40B4-BE49-F238E27FC236}">
              <a16:creationId xmlns:a16="http://schemas.microsoft.com/office/drawing/2014/main" id="{C9CA2491-9BFC-4D5C-A2F1-FCDD503E7342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3953" name="Text Box 3">
          <a:extLst>
            <a:ext uri="{FF2B5EF4-FFF2-40B4-BE49-F238E27FC236}">
              <a16:creationId xmlns:a16="http://schemas.microsoft.com/office/drawing/2014/main" id="{B3EFC5FA-5F87-4E36-873B-A92862A622EE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3954" name="Text Box 3">
          <a:extLst>
            <a:ext uri="{FF2B5EF4-FFF2-40B4-BE49-F238E27FC236}">
              <a16:creationId xmlns:a16="http://schemas.microsoft.com/office/drawing/2014/main" id="{5B5F9348-E7B9-4C08-8625-2A63A449315C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3955" name="Text Box 3">
          <a:extLst>
            <a:ext uri="{FF2B5EF4-FFF2-40B4-BE49-F238E27FC236}">
              <a16:creationId xmlns:a16="http://schemas.microsoft.com/office/drawing/2014/main" id="{EA413CC8-9C9E-4BDA-951E-355043239CA9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3956" name="Text Box 3">
          <a:extLst>
            <a:ext uri="{FF2B5EF4-FFF2-40B4-BE49-F238E27FC236}">
              <a16:creationId xmlns:a16="http://schemas.microsoft.com/office/drawing/2014/main" id="{B06B0137-7731-4B63-AA05-616F9E1C0BA6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3957" name="Text Box 3">
          <a:extLst>
            <a:ext uri="{FF2B5EF4-FFF2-40B4-BE49-F238E27FC236}">
              <a16:creationId xmlns:a16="http://schemas.microsoft.com/office/drawing/2014/main" id="{4B440336-1BF5-40D5-AAF4-26BCFA0E99AC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3958" name="Text Box 3">
          <a:extLst>
            <a:ext uri="{FF2B5EF4-FFF2-40B4-BE49-F238E27FC236}">
              <a16:creationId xmlns:a16="http://schemas.microsoft.com/office/drawing/2014/main" id="{4A17E3FC-206F-4AE3-8717-235213027127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3959" name="Text Box 3">
          <a:extLst>
            <a:ext uri="{FF2B5EF4-FFF2-40B4-BE49-F238E27FC236}">
              <a16:creationId xmlns:a16="http://schemas.microsoft.com/office/drawing/2014/main" id="{9917CE1E-003E-4D92-BF5C-F01D18152B98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3960" name="Text Box 3">
          <a:extLst>
            <a:ext uri="{FF2B5EF4-FFF2-40B4-BE49-F238E27FC236}">
              <a16:creationId xmlns:a16="http://schemas.microsoft.com/office/drawing/2014/main" id="{3A1AA41A-EB15-48CE-A89B-7FF9DFE5EFDA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3961" name="Text Box 3">
          <a:extLst>
            <a:ext uri="{FF2B5EF4-FFF2-40B4-BE49-F238E27FC236}">
              <a16:creationId xmlns:a16="http://schemas.microsoft.com/office/drawing/2014/main" id="{2E337135-95FF-4442-9EB8-1C6FC2AB40D8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3962" name="Text Box 3">
          <a:extLst>
            <a:ext uri="{FF2B5EF4-FFF2-40B4-BE49-F238E27FC236}">
              <a16:creationId xmlns:a16="http://schemas.microsoft.com/office/drawing/2014/main" id="{FE96AC05-FF54-4FB3-8F47-07D6E28DDA50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3963" name="Text Box 3">
          <a:extLst>
            <a:ext uri="{FF2B5EF4-FFF2-40B4-BE49-F238E27FC236}">
              <a16:creationId xmlns:a16="http://schemas.microsoft.com/office/drawing/2014/main" id="{D1CB500A-22FD-49D3-94F9-C7754664AF55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3964" name="Text Box 3">
          <a:extLst>
            <a:ext uri="{FF2B5EF4-FFF2-40B4-BE49-F238E27FC236}">
              <a16:creationId xmlns:a16="http://schemas.microsoft.com/office/drawing/2014/main" id="{74CDAF3C-3D7C-466A-A0E6-D9ACAC33D62D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3965" name="Text Box 3">
          <a:extLst>
            <a:ext uri="{FF2B5EF4-FFF2-40B4-BE49-F238E27FC236}">
              <a16:creationId xmlns:a16="http://schemas.microsoft.com/office/drawing/2014/main" id="{74E5B875-62F3-4D28-9899-C4E9F4C50355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3966" name="Text Box 3">
          <a:extLst>
            <a:ext uri="{FF2B5EF4-FFF2-40B4-BE49-F238E27FC236}">
              <a16:creationId xmlns:a16="http://schemas.microsoft.com/office/drawing/2014/main" id="{6241C7B0-C48B-44AB-B0F4-C026405302FD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3967" name="Text Box 3">
          <a:extLst>
            <a:ext uri="{FF2B5EF4-FFF2-40B4-BE49-F238E27FC236}">
              <a16:creationId xmlns:a16="http://schemas.microsoft.com/office/drawing/2014/main" id="{313EF486-1A81-49E4-98EF-2E233BAAF7A3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3968" name="Text Box 3">
          <a:extLst>
            <a:ext uri="{FF2B5EF4-FFF2-40B4-BE49-F238E27FC236}">
              <a16:creationId xmlns:a16="http://schemas.microsoft.com/office/drawing/2014/main" id="{113B945D-A773-412E-996B-92790A00C5F8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3969" name="Text Box 3">
          <a:extLst>
            <a:ext uri="{FF2B5EF4-FFF2-40B4-BE49-F238E27FC236}">
              <a16:creationId xmlns:a16="http://schemas.microsoft.com/office/drawing/2014/main" id="{E8D681C2-CD0C-41A0-81D2-7356FAD65FAC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3970" name="Text Box 3">
          <a:extLst>
            <a:ext uri="{FF2B5EF4-FFF2-40B4-BE49-F238E27FC236}">
              <a16:creationId xmlns:a16="http://schemas.microsoft.com/office/drawing/2014/main" id="{4AB78ED8-6C10-44B7-A1FA-287BAE6C9648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3971" name="Text Box 3">
          <a:extLst>
            <a:ext uri="{FF2B5EF4-FFF2-40B4-BE49-F238E27FC236}">
              <a16:creationId xmlns:a16="http://schemas.microsoft.com/office/drawing/2014/main" id="{A30F1EBF-B169-452B-902A-599296DB41FC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3972" name="Text Box 3">
          <a:extLst>
            <a:ext uri="{FF2B5EF4-FFF2-40B4-BE49-F238E27FC236}">
              <a16:creationId xmlns:a16="http://schemas.microsoft.com/office/drawing/2014/main" id="{451AC7D6-6488-4F43-AC9B-0F32A14F51F8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3973" name="Text Box 3">
          <a:extLst>
            <a:ext uri="{FF2B5EF4-FFF2-40B4-BE49-F238E27FC236}">
              <a16:creationId xmlns:a16="http://schemas.microsoft.com/office/drawing/2014/main" id="{944BDD76-BD68-46CB-9514-5ACAEF5F849E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3974" name="Text Box 3">
          <a:extLst>
            <a:ext uri="{FF2B5EF4-FFF2-40B4-BE49-F238E27FC236}">
              <a16:creationId xmlns:a16="http://schemas.microsoft.com/office/drawing/2014/main" id="{56F48970-0274-4C21-8638-E1E9239D2569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3975" name="Text Box 3">
          <a:extLst>
            <a:ext uri="{FF2B5EF4-FFF2-40B4-BE49-F238E27FC236}">
              <a16:creationId xmlns:a16="http://schemas.microsoft.com/office/drawing/2014/main" id="{F61EF97F-D6E1-4648-AD3B-B954DC3C0411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3976" name="Text Box 3">
          <a:extLst>
            <a:ext uri="{FF2B5EF4-FFF2-40B4-BE49-F238E27FC236}">
              <a16:creationId xmlns:a16="http://schemas.microsoft.com/office/drawing/2014/main" id="{B94ABB8B-BB9E-429A-B7ED-8D599193F23E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3977" name="Text Box 3">
          <a:extLst>
            <a:ext uri="{FF2B5EF4-FFF2-40B4-BE49-F238E27FC236}">
              <a16:creationId xmlns:a16="http://schemas.microsoft.com/office/drawing/2014/main" id="{EDA3697B-28C2-479F-BB0D-55ABA4AAD8C1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3978" name="Text Box 3">
          <a:extLst>
            <a:ext uri="{FF2B5EF4-FFF2-40B4-BE49-F238E27FC236}">
              <a16:creationId xmlns:a16="http://schemas.microsoft.com/office/drawing/2014/main" id="{AAB3EFD0-4C06-4FE5-BE22-FA15A402233D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3979" name="Text Box 3">
          <a:extLst>
            <a:ext uri="{FF2B5EF4-FFF2-40B4-BE49-F238E27FC236}">
              <a16:creationId xmlns:a16="http://schemas.microsoft.com/office/drawing/2014/main" id="{224A984B-88A7-41E9-8327-FB79F8BE8BE3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3980" name="Text Box 3">
          <a:extLst>
            <a:ext uri="{FF2B5EF4-FFF2-40B4-BE49-F238E27FC236}">
              <a16:creationId xmlns:a16="http://schemas.microsoft.com/office/drawing/2014/main" id="{7950A568-0A7D-4ECB-8DE2-0D3FBA048A2D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3981" name="Text Box 3">
          <a:extLst>
            <a:ext uri="{FF2B5EF4-FFF2-40B4-BE49-F238E27FC236}">
              <a16:creationId xmlns:a16="http://schemas.microsoft.com/office/drawing/2014/main" id="{03F882FE-2D8C-46FA-990E-34E5DFB23CE0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3982" name="Text Box 3">
          <a:extLst>
            <a:ext uri="{FF2B5EF4-FFF2-40B4-BE49-F238E27FC236}">
              <a16:creationId xmlns:a16="http://schemas.microsoft.com/office/drawing/2014/main" id="{2E74E6CA-2249-43C3-9D66-687DD32255DA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3983" name="Text Box 3">
          <a:extLst>
            <a:ext uri="{FF2B5EF4-FFF2-40B4-BE49-F238E27FC236}">
              <a16:creationId xmlns:a16="http://schemas.microsoft.com/office/drawing/2014/main" id="{BCF88698-8C8D-4ED4-9EB4-9FC5D97E58EE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3984" name="Text Box 3">
          <a:extLst>
            <a:ext uri="{FF2B5EF4-FFF2-40B4-BE49-F238E27FC236}">
              <a16:creationId xmlns:a16="http://schemas.microsoft.com/office/drawing/2014/main" id="{746CD97F-6E7A-44B9-BDAC-FADD0116187D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3985" name="Text Box 3">
          <a:extLst>
            <a:ext uri="{FF2B5EF4-FFF2-40B4-BE49-F238E27FC236}">
              <a16:creationId xmlns:a16="http://schemas.microsoft.com/office/drawing/2014/main" id="{55170F1F-1717-48F0-BE85-D8A2BD8C3912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3986" name="Text Box 3">
          <a:extLst>
            <a:ext uri="{FF2B5EF4-FFF2-40B4-BE49-F238E27FC236}">
              <a16:creationId xmlns:a16="http://schemas.microsoft.com/office/drawing/2014/main" id="{25154EA6-676E-451E-A951-908A36A7AA21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3987" name="Text Box 3">
          <a:extLst>
            <a:ext uri="{FF2B5EF4-FFF2-40B4-BE49-F238E27FC236}">
              <a16:creationId xmlns:a16="http://schemas.microsoft.com/office/drawing/2014/main" id="{FF5140EA-2C91-46AD-A0B1-168B974D0244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3988" name="Text Box 3">
          <a:extLst>
            <a:ext uri="{FF2B5EF4-FFF2-40B4-BE49-F238E27FC236}">
              <a16:creationId xmlns:a16="http://schemas.microsoft.com/office/drawing/2014/main" id="{BEF2DB35-C850-49BD-AD41-D5D6AAC0C5A4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3989" name="Text Box 3">
          <a:extLst>
            <a:ext uri="{FF2B5EF4-FFF2-40B4-BE49-F238E27FC236}">
              <a16:creationId xmlns:a16="http://schemas.microsoft.com/office/drawing/2014/main" id="{B82551F0-B6E9-4B7F-B93F-1954E7C3DB4F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3990" name="Text Box 3">
          <a:extLst>
            <a:ext uri="{FF2B5EF4-FFF2-40B4-BE49-F238E27FC236}">
              <a16:creationId xmlns:a16="http://schemas.microsoft.com/office/drawing/2014/main" id="{4AFA10C7-6792-49E5-AAAB-D0811D6C293B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3991" name="Text Box 3">
          <a:extLst>
            <a:ext uri="{FF2B5EF4-FFF2-40B4-BE49-F238E27FC236}">
              <a16:creationId xmlns:a16="http://schemas.microsoft.com/office/drawing/2014/main" id="{59B30F0B-8D90-4112-A109-B6B0DF348FCC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3992" name="Text Box 3">
          <a:extLst>
            <a:ext uri="{FF2B5EF4-FFF2-40B4-BE49-F238E27FC236}">
              <a16:creationId xmlns:a16="http://schemas.microsoft.com/office/drawing/2014/main" id="{4A58110C-861C-48DF-9FFD-A4CFBEF00091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3993" name="Text Box 3">
          <a:extLst>
            <a:ext uri="{FF2B5EF4-FFF2-40B4-BE49-F238E27FC236}">
              <a16:creationId xmlns:a16="http://schemas.microsoft.com/office/drawing/2014/main" id="{395615C4-DF20-49F0-B04A-28E732F3E81D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3994" name="Text Box 3">
          <a:extLst>
            <a:ext uri="{FF2B5EF4-FFF2-40B4-BE49-F238E27FC236}">
              <a16:creationId xmlns:a16="http://schemas.microsoft.com/office/drawing/2014/main" id="{3A66F298-E8EA-4FFB-AB98-04D999AC78EC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3995" name="Text Box 3">
          <a:extLst>
            <a:ext uri="{FF2B5EF4-FFF2-40B4-BE49-F238E27FC236}">
              <a16:creationId xmlns:a16="http://schemas.microsoft.com/office/drawing/2014/main" id="{75F68EE1-71CC-4DE3-8F07-ABB89E53597B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3996" name="Text Box 3">
          <a:extLst>
            <a:ext uri="{FF2B5EF4-FFF2-40B4-BE49-F238E27FC236}">
              <a16:creationId xmlns:a16="http://schemas.microsoft.com/office/drawing/2014/main" id="{A89DA723-0D38-4712-A9F0-F08E74CB9585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3997" name="Text Box 3">
          <a:extLst>
            <a:ext uri="{FF2B5EF4-FFF2-40B4-BE49-F238E27FC236}">
              <a16:creationId xmlns:a16="http://schemas.microsoft.com/office/drawing/2014/main" id="{0409AF38-3C40-451E-A8EB-73E2023DACE7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3998" name="Text Box 3">
          <a:extLst>
            <a:ext uri="{FF2B5EF4-FFF2-40B4-BE49-F238E27FC236}">
              <a16:creationId xmlns:a16="http://schemas.microsoft.com/office/drawing/2014/main" id="{DB460B99-2BB9-44D2-9A69-7C7FAEAA2E99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3999" name="Text Box 3">
          <a:extLst>
            <a:ext uri="{FF2B5EF4-FFF2-40B4-BE49-F238E27FC236}">
              <a16:creationId xmlns:a16="http://schemas.microsoft.com/office/drawing/2014/main" id="{D867BF45-7C46-4712-A04F-8D9A31F398B9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4000" name="Text Box 3">
          <a:extLst>
            <a:ext uri="{FF2B5EF4-FFF2-40B4-BE49-F238E27FC236}">
              <a16:creationId xmlns:a16="http://schemas.microsoft.com/office/drawing/2014/main" id="{98B9BD0A-472D-4877-A056-C54B7D3BB299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4001" name="Text Box 3">
          <a:extLst>
            <a:ext uri="{FF2B5EF4-FFF2-40B4-BE49-F238E27FC236}">
              <a16:creationId xmlns:a16="http://schemas.microsoft.com/office/drawing/2014/main" id="{42017036-E2EC-4430-B333-DFDE28C4EC2F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4002" name="Text Box 3">
          <a:extLst>
            <a:ext uri="{FF2B5EF4-FFF2-40B4-BE49-F238E27FC236}">
              <a16:creationId xmlns:a16="http://schemas.microsoft.com/office/drawing/2014/main" id="{A0316255-CA74-4C77-9423-3D7E1E344FC8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4003" name="Text Box 3">
          <a:extLst>
            <a:ext uri="{FF2B5EF4-FFF2-40B4-BE49-F238E27FC236}">
              <a16:creationId xmlns:a16="http://schemas.microsoft.com/office/drawing/2014/main" id="{3BEBAD13-306D-4FD2-87CE-1569605C9472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4004" name="Text Box 3">
          <a:extLst>
            <a:ext uri="{FF2B5EF4-FFF2-40B4-BE49-F238E27FC236}">
              <a16:creationId xmlns:a16="http://schemas.microsoft.com/office/drawing/2014/main" id="{D6C78057-B452-429D-B957-B703C5779BA5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4005" name="Text Box 3">
          <a:extLst>
            <a:ext uri="{FF2B5EF4-FFF2-40B4-BE49-F238E27FC236}">
              <a16:creationId xmlns:a16="http://schemas.microsoft.com/office/drawing/2014/main" id="{B5C3CA5A-8A4C-4282-A943-9095318E1333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4006" name="Text Box 3">
          <a:extLst>
            <a:ext uri="{FF2B5EF4-FFF2-40B4-BE49-F238E27FC236}">
              <a16:creationId xmlns:a16="http://schemas.microsoft.com/office/drawing/2014/main" id="{C6408B8B-9ACA-4C44-8AAA-187A636752F1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4007" name="Text Box 3">
          <a:extLst>
            <a:ext uri="{FF2B5EF4-FFF2-40B4-BE49-F238E27FC236}">
              <a16:creationId xmlns:a16="http://schemas.microsoft.com/office/drawing/2014/main" id="{2209853A-561B-40A3-A28D-5A96B68C86FE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4008" name="Text Box 3">
          <a:extLst>
            <a:ext uri="{FF2B5EF4-FFF2-40B4-BE49-F238E27FC236}">
              <a16:creationId xmlns:a16="http://schemas.microsoft.com/office/drawing/2014/main" id="{D236913C-E986-44D4-876D-530CA3BCC033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4009" name="Text Box 3">
          <a:extLst>
            <a:ext uri="{FF2B5EF4-FFF2-40B4-BE49-F238E27FC236}">
              <a16:creationId xmlns:a16="http://schemas.microsoft.com/office/drawing/2014/main" id="{24E221E9-F4C5-4569-A40E-DCB0552AB083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4010" name="Text Box 3">
          <a:extLst>
            <a:ext uri="{FF2B5EF4-FFF2-40B4-BE49-F238E27FC236}">
              <a16:creationId xmlns:a16="http://schemas.microsoft.com/office/drawing/2014/main" id="{9A386BAE-D5C6-4799-BBE0-471B4284F141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4011" name="Text Box 3">
          <a:extLst>
            <a:ext uri="{FF2B5EF4-FFF2-40B4-BE49-F238E27FC236}">
              <a16:creationId xmlns:a16="http://schemas.microsoft.com/office/drawing/2014/main" id="{E19FB1CD-357D-44B5-B152-AF47A13BC5BC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4012" name="Text Box 3">
          <a:extLst>
            <a:ext uri="{FF2B5EF4-FFF2-40B4-BE49-F238E27FC236}">
              <a16:creationId xmlns:a16="http://schemas.microsoft.com/office/drawing/2014/main" id="{413A94E3-487F-40EC-920F-D69EADF0BF47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4013" name="Text Box 3">
          <a:extLst>
            <a:ext uri="{FF2B5EF4-FFF2-40B4-BE49-F238E27FC236}">
              <a16:creationId xmlns:a16="http://schemas.microsoft.com/office/drawing/2014/main" id="{5FE4CCFA-8011-4B55-83E6-10C343076490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4014" name="Text Box 3">
          <a:extLst>
            <a:ext uri="{FF2B5EF4-FFF2-40B4-BE49-F238E27FC236}">
              <a16:creationId xmlns:a16="http://schemas.microsoft.com/office/drawing/2014/main" id="{2FD97837-720E-44FB-879B-E4DFCA142940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4015" name="Text Box 3">
          <a:extLst>
            <a:ext uri="{FF2B5EF4-FFF2-40B4-BE49-F238E27FC236}">
              <a16:creationId xmlns:a16="http://schemas.microsoft.com/office/drawing/2014/main" id="{D9C95995-63BB-499B-B973-89CA9F5B7C47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4016" name="Text Box 3">
          <a:extLst>
            <a:ext uri="{FF2B5EF4-FFF2-40B4-BE49-F238E27FC236}">
              <a16:creationId xmlns:a16="http://schemas.microsoft.com/office/drawing/2014/main" id="{B7746D40-2051-491E-8166-29B24FA0144D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4017" name="Text Box 3">
          <a:extLst>
            <a:ext uri="{FF2B5EF4-FFF2-40B4-BE49-F238E27FC236}">
              <a16:creationId xmlns:a16="http://schemas.microsoft.com/office/drawing/2014/main" id="{D433F25E-DF1D-409C-B4FD-283936196FFC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4018" name="Text Box 3">
          <a:extLst>
            <a:ext uri="{FF2B5EF4-FFF2-40B4-BE49-F238E27FC236}">
              <a16:creationId xmlns:a16="http://schemas.microsoft.com/office/drawing/2014/main" id="{1F34B496-B907-4ED6-9D14-A8B825B17CD0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4019" name="Text Box 3">
          <a:extLst>
            <a:ext uri="{FF2B5EF4-FFF2-40B4-BE49-F238E27FC236}">
              <a16:creationId xmlns:a16="http://schemas.microsoft.com/office/drawing/2014/main" id="{76F7BDF1-AD00-42AD-B132-6862874157BE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4020" name="Text Box 3">
          <a:extLst>
            <a:ext uri="{FF2B5EF4-FFF2-40B4-BE49-F238E27FC236}">
              <a16:creationId xmlns:a16="http://schemas.microsoft.com/office/drawing/2014/main" id="{765B9D84-DCC1-44A0-8CAF-2F2BF786277C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4021" name="Text Box 3">
          <a:extLst>
            <a:ext uri="{FF2B5EF4-FFF2-40B4-BE49-F238E27FC236}">
              <a16:creationId xmlns:a16="http://schemas.microsoft.com/office/drawing/2014/main" id="{18678385-166D-415C-BC8E-54E23D8CF9AC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4022" name="Text Box 3">
          <a:extLst>
            <a:ext uri="{FF2B5EF4-FFF2-40B4-BE49-F238E27FC236}">
              <a16:creationId xmlns:a16="http://schemas.microsoft.com/office/drawing/2014/main" id="{32695BFB-2EBA-4694-A4EA-46834DFC8054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4023" name="Text Box 3">
          <a:extLst>
            <a:ext uri="{FF2B5EF4-FFF2-40B4-BE49-F238E27FC236}">
              <a16:creationId xmlns:a16="http://schemas.microsoft.com/office/drawing/2014/main" id="{B5FA2D80-4A83-4484-9C51-CA11A6E83365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4024" name="Text Box 3">
          <a:extLst>
            <a:ext uri="{FF2B5EF4-FFF2-40B4-BE49-F238E27FC236}">
              <a16:creationId xmlns:a16="http://schemas.microsoft.com/office/drawing/2014/main" id="{CF7C4961-124C-459E-95AA-A4F1562068F6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4025" name="Text Box 3">
          <a:extLst>
            <a:ext uri="{FF2B5EF4-FFF2-40B4-BE49-F238E27FC236}">
              <a16:creationId xmlns:a16="http://schemas.microsoft.com/office/drawing/2014/main" id="{442A0FA4-9122-4B5E-9272-4DE2C11477EB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4026" name="Text Box 3">
          <a:extLst>
            <a:ext uri="{FF2B5EF4-FFF2-40B4-BE49-F238E27FC236}">
              <a16:creationId xmlns:a16="http://schemas.microsoft.com/office/drawing/2014/main" id="{4D0F0CCD-B866-4628-B614-704DADCEC7CE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4027" name="Text Box 3">
          <a:extLst>
            <a:ext uri="{FF2B5EF4-FFF2-40B4-BE49-F238E27FC236}">
              <a16:creationId xmlns:a16="http://schemas.microsoft.com/office/drawing/2014/main" id="{E0ECBC19-B25E-4DA5-86B3-A3C1F23596D0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4028" name="Text Box 3">
          <a:extLst>
            <a:ext uri="{FF2B5EF4-FFF2-40B4-BE49-F238E27FC236}">
              <a16:creationId xmlns:a16="http://schemas.microsoft.com/office/drawing/2014/main" id="{700F916D-9FE4-498E-9290-2161A6EC4434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4029" name="Text Box 3">
          <a:extLst>
            <a:ext uri="{FF2B5EF4-FFF2-40B4-BE49-F238E27FC236}">
              <a16:creationId xmlns:a16="http://schemas.microsoft.com/office/drawing/2014/main" id="{51930504-5C65-4AFD-BBB2-20CABB2B48F2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4030" name="Text Box 3">
          <a:extLst>
            <a:ext uri="{FF2B5EF4-FFF2-40B4-BE49-F238E27FC236}">
              <a16:creationId xmlns:a16="http://schemas.microsoft.com/office/drawing/2014/main" id="{81FCDA49-693F-40E5-8D04-83961E459094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4031" name="Text Box 3">
          <a:extLst>
            <a:ext uri="{FF2B5EF4-FFF2-40B4-BE49-F238E27FC236}">
              <a16:creationId xmlns:a16="http://schemas.microsoft.com/office/drawing/2014/main" id="{D54E5BEC-E512-4411-804A-CD96F57BFFF7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4032" name="Text Box 3">
          <a:extLst>
            <a:ext uri="{FF2B5EF4-FFF2-40B4-BE49-F238E27FC236}">
              <a16:creationId xmlns:a16="http://schemas.microsoft.com/office/drawing/2014/main" id="{D427F8A7-5592-45FF-9AA3-4194067B0615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4033" name="Text Box 3">
          <a:extLst>
            <a:ext uri="{FF2B5EF4-FFF2-40B4-BE49-F238E27FC236}">
              <a16:creationId xmlns:a16="http://schemas.microsoft.com/office/drawing/2014/main" id="{85588579-56C1-415A-AFF5-7CE99CF39FD1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4034" name="Text Box 3">
          <a:extLst>
            <a:ext uri="{FF2B5EF4-FFF2-40B4-BE49-F238E27FC236}">
              <a16:creationId xmlns:a16="http://schemas.microsoft.com/office/drawing/2014/main" id="{9F32BBC6-0F3A-40E9-9E41-2C5393EE9158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4035" name="Text Box 3">
          <a:extLst>
            <a:ext uri="{FF2B5EF4-FFF2-40B4-BE49-F238E27FC236}">
              <a16:creationId xmlns:a16="http://schemas.microsoft.com/office/drawing/2014/main" id="{A2A54E3A-A438-4265-B51A-EC745E0854C7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4036" name="Text Box 3">
          <a:extLst>
            <a:ext uri="{FF2B5EF4-FFF2-40B4-BE49-F238E27FC236}">
              <a16:creationId xmlns:a16="http://schemas.microsoft.com/office/drawing/2014/main" id="{406811B0-2461-4426-B251-FB89C7D148D6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4037" name="Text Box 3">
          <a:extLst>
            <a:ext uri="{FF2B5EF4-FFF2-40B4-BE49-F238E27FC236}">
              <a16:creationId xmlns:a16="http://schemas.microsoft.com/office/drawing/2014/main" id="{DEAB6782-1484-49E0-84AF-7A485ED5673D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4038" name="Text Box 3">
          <a:extLst>
            <a:ext uri="{FF2B5EF4-FFF2-40B4-BE49-F238E27FC236}">
              <a16:creationId xmlns:a16="http://schemas.microsoft.com/office/drawing/2014/main" id="{3AECF97C-72FD-44EC-96DC-EA6583AF685D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4039" name="Text Box 3">
          <a:extLst>
            <a:ext uri="{FF2B5EF4-FFF2-40B4-BE49-F238E27FC236}">
              <a16:creationId xmlns:a16="http://schemas.microsoft.com/office/drawing/2014/main" id="{B0695478-B873-428B-8544-E36746565343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4040" name="Text Box 3">
          <a:extLst>
            <a:ext uri="{FF2B5EF4-FFF2-40B4-BE49-F238E27FC236}">
              <a16:creationId xmlns:a16="http://schemas.microsoft.com/office/drawing/2014/main" id="{E923F05E-9DB1-4CBB-8B14-7338D2233951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4041" name="Text Box 3">
          <a:extLst>
            <a:ext uri="{FF2B5EF4-FFF2-40B4-BE49-F238E27FC236}">
              <a16:creationId xmlns:a16="http://schemas.microsoft.com/office/drawing/2014/main" id="{98ABC62F-589E-4EAB-A1DD-473F4C5A5AA1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4042" name="Text Box 3">
          <a:extLst>
            <a:ext uri="{FF2B5EF4-FFF2-40B4-BE49-F238E27FC236}">
              <a16:creationId xmlns:a16="http://schemas.microsoft.com/office/drawing/2014/main" id="{35733127-CB57-460B-AD06-87F48E705743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4043" name="Text Box 3">
          <a:extLst>
            <a:ext uri="{FF2B5EF4-FFF2-40B4-BE49-F238E27FC236}">
              <a16:creationId xmlns:a16="http://schemas.microsoft.com/office/drawing/2014/main" id="{3BCCBF14-46E7-4499-86D5-8CD32F283DF1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4044" name="Text Box 3">
          <a:extLst>
            <a:ext uri="{FF2B5EF4-FFF2-40B4-BE49-F238E27FC236}">
              <a16:creationId xmlns:a16="http://schemas.microsoft.com/office/drawing/2014/main" id="{67C1F4A7-95CA-4B58-B3B4-0106AD2EEB3D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4045" name="Text Box 3">
          <a:extLst>
            <a:ext uri="{FF2B5EF4-FFF2-40B4-BE49-F238E27FC236}">
              <a16:creationId xmlns:a16="http://schemas.microsoft.com/office/drawing/2014/main" id="{D9358A46-C4D7-4B58-A094-DF81EC681186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4046" name="Text Box 3">
          <a:extLst>
            <a:ext uri="{FF2B5EF4-FFF2-40B4-BE49-F238E27FC236}">
              <a16:creationId xmlns:a16="http://schemas.microsoft.com/office/drawing/2014/main" id="{9C3B4113-92A8-419C-A2A7-710F22DF5263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4047" name="Text Box 3">
          <a:extLst>
            <a:ext uri="{FF2B5EF4-FFF2-40B4-BE49-F238E27FC236}">
              <a16:creationId xmlns:a16="http://schemas.microsoft.com/office/drawing/2014/main" id="{54FA9509-D55E-4CFC-A729-3117FAA39105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4048" name="Text Box 3">
          <a:extLst>
            <a:ext uri="{FF2B5EF4-FFF2-40B4-BE49-F238E27FC236}">
              <a16:creationId xmlns:a16="http://schemas.microsoft.com/office/drawing/2014/main" id="{C90BEACD-78F0-48E5-823A-CD3E7EAF16C3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4049" name="Text Box 3">
          <a:extLst>
            <a:ext uri="{FF2B5EF4-FFF2-40B4-BE49-F238E27FC236}">
              <a16:creationId xmlns:a16="http://schemas.microsoft.com/office/drawing/2014/main" id="{D3BFDB22-954A-4C3A-94EF-77992570F72C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4050" name="Text Box 3">
          <a:extLst>
            <a:ext uri="{FF2B5EF4-FFF2-40B4-BE49-F238E27FC236}">
              <a16:creationId xmlns:a16="http://schemas.microsoft.com/office/drawing/2014/main" id="{102F9B95-4929-4E3C-A5F9-4D204F7A7D27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4051" name="Text Box 3">
          <a:extLst>
            <a:ext uri="{FF2B5EF4-FFF2-40B4-BE49-F238E27FC236}">
              <a16:creationId xmlns:a16="http://schemas.microsoft.com/office/drawing/2014/main" id="{A24CCC93-FF91-48F8-844F-7235AA717F1F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4052" name="Text Box 3">
          <a:extLst>
            <a:ext uri="{FF2B5EF4-FFF2-40B4-BE49-F238E27FC236}">
              <a16:creationId xmlns:a16="http://schemas.microsoft.com/office/drawing/2014/main" id="{6190858B-E6E5-40D3-8B35-7FC5B48390C6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4053" name="Text Box 3">
          <a:extLst>
            <a:ext uri="{FF2B5EF4-FFF2-40B4-BE49-F238E27FC236}">
              <a16:creationId xmlns:a16="http://schemas.microsoft.com/office/drawing/2014/main" id="{629C7965-6AC6-45BB-A278-3179928F8A77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4054" name="Text Box 3">
          <a:extLst>
            <a:ext uri="{FF2B5EF4-FFF2-40B4-BE49-F238E27FC236}">
              <a16:creationId xmlns:a16="http://schemas.microsoft.com/office/drawing/2014/main" id="{F1D25FB3-1C0A-4A66-BFA0-7E3375163C01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4055" name="Text Box 3">
          <a:extLst>
            <a:ext uri="{FF2B5EF4-FFF2-40B4-BE49-F238E27FC236}">
              <a16:creationId xmlns:a16="http://schemas.microsoft.com/office/drawing/2014/main" id="{26D14CC0-3332-4C3A-98F1-D8CB76FF9529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4056" name="Text Box 3">
          <a:extLst>
            <a:ext uri="{FF2B5EF4-FFF2-40B4-BE49-F238E27FC236}">
              <a16:creationId xmlns:a16="http://schemas.microsoft.com/office/drawing/2014/main" id="{811EA0A0-9BD0-4EF0-A039-3C80B3F4410D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4057" name="Text Box 3">
          <a:extLst>
            <a:ext uri="{FF2B5EF4-FFF2-40B4-BE49-F238E27FC236}">
              <a16:creationId xmlns:a16="http://schemas.microsoft.com/office/drawing/2014/main" id="{33D06E25-E363-401D-8C42-F53576098BF8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4058" name="Text Box 3">
          <a:extLst>
            <a:ext uri="{FF2B5EF4-FFF2-40B4-BE49-F238E27FC236}">
              <a16:creationId xmlns:a16="http://schemas.microsoft.com/office/drawing/2014/main" id="{D0D0C169-4603-41EC-966E-88C6AFF26731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4059" name="Text Box 3">
          <a:extLst>
            <a:ext uri="{FF2B5EF4-FFF2-40B4-BE49-F238E27FC236}">
              <a16:creationId xmlns:a16="http://schemas.microsoft.com/office/drawing/2014/main" id="{15D85858-743D-48A0-9E4F-FAAC47EDB694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4060" name="Text Box 3">
          <a:extLst>
            <a:ext uri="{FF2B5EF4-FFF2-40B4-BE49-F238E27FC236}">
              <a16:creationId xmlns:a16="http://schemas.microsoft.com/office/drawing/2014/main" id="{55C1A6DB-018B-41B1-A7AC-1E333356ED97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4061" name="Text Box 3">
          <a:extLst>
            <a:ext uri="{FF2B5EF4-FFF2-40B4-BE49-F238E27FC236}">
              <a16:creationId xmlns:a16="http://schemas.microsoft.com/office/drawing/2014/main" id="{8F4757A7-0D1F-4DCD-A2DE-6BE982FB29EA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4062" name="Text Box 3">
          <a:extLst>
            <a:ext uri="{FF2B5EF4-FFF2-40B4-BE49-F238E27FC236}">
              <a16:creationId xmlns:a16="http://schemas.microsoft.com/office/drawing/2014/main" id="{95076128-82A1-42C7-B642-6465E1CFFEA3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4063" name="Text Box 3">
          <a:extLst>
            <a:ext uri="{FF2B5EF4-FFF2-40B4-BE49-F238E27FC236}">
              <a16:creationId xmlns:a16="http://schemas.microsoft.com/office/drawing/2014/main" id="{FBEB95B9-75B9-4CDE-AC27-61DC6AF4066F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4064" name="Text Box 3">
          <a:extLst>
            <a:ext uri="{FF2B5EF4-FFF2-40B4-BE49-F238E27FC236}">
              <a16:creationId xmlns:a16="http://schemas.microsoft.com/office/drawing/2014/main" id="{E3BB0B05-4DFC-4B43-BE08-2664AA6A4A42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4065" name="Text Box 3">
          <a:extLst>
            <a:ext uri="{FF2B5EF4-FFF2-40B4-BE49-F238E27FC236}">
              <a16:creationId xmlns:a16="http://schemas.microsoft.com/office/drawing/2014/main" id="{58CB0013-E13C-4511-A0BD-7FC3AA6EA2F8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4066" name="Text Box 3">
          <a:extLst>
            <a:ext uri="{FF2B5EF4-FFF2-40B4-BE49-F238E27FC236}">
              <a16:creationId xmlns:a16="http://schemas.microsoft.com/office/drawing/2014/main" id="{6E4C5DC4-2038-47C8-82CE-782BC83215DB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4067" name="Text Box 3">
          <a:extLst>
            <a:ext uri="{FF2B5EF4-FFF2-40B4-BE49-F238E27FC236}">
              <a16:creationId xmlns:a16="http://schemas.microsoft.com/office/drawing/2014/main" id="{4855ABFF-56D4-41AE-AB7C-4179C2FC27FF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4068" name="Text Box 3">
          <a:extLst>
            <a:ext uri="{FF2B5EF4-FFF2-40B4-BE49-F238E27FC236}">
              <a16:creationId xmlns:a16="http://schemas.microsoft.com/office/drawing/2014/main" id="{538D99CA-FB1A-4509-B825-EE9A4CEC063D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4069" name="Text Box 3">
          <a:extLst>
            <a:ext uri="{FF2B5EF4-FFF2-40B4-BE49-F238E27FC236}">
              <a16:creationId xmlns:a16="http://schemas.microsoft.com/office/drawing/2014/main" id="{73B77CED-7A95-4A19-803A-F7F20111115A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4070" name="Text Box 3">
          <a:extLst>
            <a:ext uri="{FF2B5EF4-FFF2-40B4-BE49-F238E27FC236}">
              <a16:creationId xmlns:a16="http://schemas.microsoft.com/office/drawing/2014/main" id="{3ADF44FD-9D0D-439B-B5D6-F9854F2EE7A4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4071" name="Text Box 3">
          <a:extLst>
            <a:ext uri="{FF2B5EF4-FFF2-40B4-BE49-F238E27FC236}">
              <a16:creationId xmlns:a16="http://schemas.microsoft.com/office/drawing/2014/main" id="{5D511613-D95B-403E-9670-CB30BB5B2FB1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4072" name="Text Box 3">
          <a:extLst>
            <a:ext uri="{FF2B5EF4-FFF2-40B4-BE49-F238E27FC236}">
              <a16:creationId xmlns:a16="http://schemas.microsoft.com/office/drawing/2014/main" id="{FC50335C-2684-46A0-932C-3BC361346767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4073" name="Text Box 3">
          <a:extLst>
            <a:ext uri="{FF2B5EF4-FFF2-40B4-BE49-F238E27FC236}">
              <a16:creationId xmlns:a16="http://schemas.microsoft.com/office/drawing/2014/main" id="{D839BFAC-102B-4C74-AA5E-E4D4EF2482CD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4074" name="Text Box 3">
          <a:extLst>
            <a:ext uri="{FF2B5EF4-FFF2-40B4-BE49-F238E27FC236}">
              <a16:creationId xmlns:a16="http://schemas.microsoft.com/office/drawing/2014/main" id="{2570BABF-59D4-49A1-98AE-F8F7167209C1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4075" name="Text Box 3">
          <a:extLst>
            <a:ext uri="{FF2B5EF4-FFF2-40B4-BE49-F238E27FC236}">
              <a16:creationId xmlns:a16="http://schemas.microsoft.com/office/drawing/2014/main" id="{CDC44438-A0B3-415D-A208-ADF5AE1BA479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4076" name="Text Box 3">
          <a:extLst>
            <a:ext uri="{FF2B5EF4-FFF2-40B4-BE49-F238E27FC236}">
              <a16:creationId xmlns:a16="http://schemas.microsoft.com/office/drawing/2014/main" id="{458B4B88-791F-4F95-B060-C3DA7A77B2C9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4077" name="Text Box 3">
          <a:extLst>
            <a:ext uri="{FF2B5EF4-FFF2-40B4-BE49-F238E27FC236}">
              <a16:creationId xmlns:a16="http://schemas.microsoft.com/office/drawing/2014/main" id="{BAC971DC-8A19-493D-BBE7-40117B982F9C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4078" name="Text Box 3">
          <a:extLst>
            <a:ext uri="{FF2B5EF4-FFF2-40B4-BE49-F238E27FC236}">
              <a16:creationId xmlns:a16="http://schemas.microsoft.com/office/drawing/2014/main" id="{3F24874F-3F07-45C7-8769-F35F82704472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4079" name="Text Box 3">
          <a:extLst>
            <a:ext uri="{FF2B5EF4-FFF2-40B4-BE49-F238E27FC236}">
              <a16:creationId xmlns:a16="http://schemas.microsoft.com/office/drawing/2014/main" id="{B598FC86-2CC8-4E1B-BB98-02F50D342D8A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4080" name="Text Box 3">
          <a:extLst>
            <a:ext uri="{FF2B5EF4-FFF2-40B4-BE49-F238E27FC236}">
              <a16:creationId xmlns:a16="http://schemas.microsoft.com/office/drawing/2014/main" id="{4AA611C8-2ECB-4DB6-9802-509BFB2885ED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4081" name="Text Box 3">
          <a:extLst>
            <a:ext uri="{FF2B5EF4-FFF2-40B4-BE49-F238E27FC236}">
              <a16:creationId xmlns:a16="http://schemas.microsoft.com/office/drawing/2014/main" id="{F560C58B-B4DE-40C2-8890-1758D4A6E5CC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4082" name="Text Box 3">
          <a:extLst>
            <a:ext uri="{FF2B5EF4-FFF2-40B4-BE49-F238E27FC236}">
              <a16:creationId xmlns:a16="http://schemas.microsoft.com/office/drawing/2014/main" id="{66EF057E-469D-4B3F-B119-3B2321591603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4083" name="Text Box 3">
          <a:extLst>
            <a:ext uri="{FF2B5EF4-FFF2-40B4-BE49-F238E27FC236}">
              <a16:creationId xmlns:a16="http://schemas.microsoft.com/office/drawing/2014/main" id="{52E7DB73-139C-4A6E-8D97-8CADF370A35F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4084" name="Text Box 3">
          <a:extLst>
            <a:ext uri="{FF2B5EF4-FFF2-40B4-BE49-F238E27FC236}">
              <a16:creationId xmlns:a16="http://schemas.microsoft.com/office/drawing/2014/main" id="{6AD24783-70F3-4393-9E46-4B990DBB08EE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4085" name="Text Box 3">
          <a:extLst>
            <a:ext uri="{FF2B5EF4-FFF2-40B4-BE49-F238E27FC236}">
              <a16:creationId xmlns:a16="http://schemas.microsoft.com/office/drawing/2014/main" id="{330BC17F-B642-49D3-B16A-18F07C16348E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4086" name="Text Box 3">
          <a:extLst>
            <a:ext uri="{FF2B5EF4-FFF2-40B4-BE49-F238E27FC236}">
              <a16:creationId xmlns:a16="http://schemas.microsoft.com/office/drawing/2014/main" id="{7B72D7E0-DB81-43F4-A503-5D591C57CA22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4087" name="Text Box 3">
          <a:extLst>
            <a:ext uri="{FF2B5EF4-FFF2-40B4-BE49-F238E27FC236}">
              <a16:creationId xmlns:a16="http://schemas.microsoft.com/office/drawing/2014/main" id="{4013967B-030C-4EFF-B414-8FEECAE0EA8E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4088" name="Text Box 3">
          <a:extLst>
            <a:ext uri="{FF2B5EF4-FFF2-40B4-BE49-F238E27FC236}">
              <a16:creationId xmlns:a16="http://schemas.microsoft.com/office/drawing/2014/main" id="{E6E2E861-58FB-4218-935D-39E06714491A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4089" name="Text Box 3">
          <a:extLst>
            <a:ext uri="{FF2B5EF4-FFF2-40B4-BE49-F238E27FC236}">
              <a16:creationId xmlns:a16="http://schemas.microsoft.com/office/drawing/2014/main" id="{547D8E59-5BF5-4881-9475-9783D53FD24B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4090" name="Text Box 3">
          <a:extLst>
            <a:ext uri="{FF2B5EF4-FFF2-40B4-BE49-F238E27FC236}">
              <a16:creationId xmlns:a16="http://schemas.microsoft.com/office/drawing/2014/main" id="{AE741836-E06F-42D9-9678-B05B40FCB93E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4091" name="Text Box 3">
          <a:extLst>
            <a:ext uri="{FF2B5EF4-FFF2-40B4-BE49-F238E27FC236}">
              <a16:creationId xmlns:a16="http://schemas.microsoft.com/office/drawing/2014/main" id="{ADA2F6C6-8B6B-417E-B70D-8D64C650BE90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4092" name="Text Box 3">
          <a:extLst>
            <a:ext uri="{FF2B5EF4-FFF2-40B4-BE49-F238E27FC236}">
              <a16:creationId xmlns:a16="http://schemas.microsoft.com/office/drawing/2014/main" id="{7D259896-0973-4D10-BE8E-716A57C8F78C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4093" name="Text Box 3">
          <a:extLst>
            <a:ext uri="{FF2B5EF4-FFF2-40B4-BE49-F238E27FC236}">
              <a16:creationId xmlns:a16="http://schemas.microsoft.com/office/drawing/2014/main" id="{611A8E1C-7BC5-4850-87C4-506D22F2B66D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4094" name="Text Box 3">
          <a:extLst>
            <a:ext uri="{FF2B5EF4-FFF2-40B4-BE49-F238E27FC236}">
              <a16:creationId xmlns:a16="http://schemas.microsoft.com/office/drawing/2014/main" id="{274CFA4A-E5A7-4B9A-A7E9-FC4B7AC4770C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4095" name="Text Box 3">
          <a:extLst>
            <a:ext uri="{FF2B5EF4-FFF2-40B4-BE49-F238E27FC236}">
              <a16:creationId xmlns:a16="http://schemas.microsoft.com/office/drawing/2014/main" id="{08F7C169-3AA6-45DC-876A-1ECA86777F11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4096" name="Text Box 3">
          <a:extLst>
            <a:ext uri="{FF2B5EF4-FFF2-40B4-BE49-F238E27FC236}">
              <a16:creationId xmlns:a16="http://schemas.microsoft.com/office/drawing/2014/main" id="{75FF56AB-5159-46ED-8982-D38707CB15F5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4097" name="Text Box 3">
          <a:extLst>
            <a:ext uri="{FF2B5EF4-FFF2-40B4-BE49-F238E27FC236}">
              <a16:creationId xmlns:a16="http://schemas.microsoft.com/office/drawing/2014/main" id="{10377A09-586B-429C-A89B-97E1412F325B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4098" name="Text Box 3">
          <a:extLst>
            <a:ext uri="{FF2B5EF4-FFF2-40B4-BE49-F238E27FC236}">
              <a16:creationId xmlns:a16="http://schemas.microsoft.com/office/drawing/2014/main" id="{5BAF6CB3-0C18-4CEB-9E73-CBBFB0A58589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4099" name="Text Box 3">
          <a:extLst>
            <a:ext uri="{FF2B5EF4-FFF2-40B4-BE49-F238E27FC236}">
              <a16:creationId xmlns:a16="http://schemas.microsoft.com/office/drawing/2014/main" id="{11A7AD59-A693-44E5-87DE-9953341BFE38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4100" name="Text Box 3">
          <a:extLst>
            <a:ext uri="{FF2B5EF4-FFF2-40B4-BE49-F238E27FC236}">
              <a16:creationId xmlns:a16="http://schemas.microsoft.com/office/drawing/2014/main" id="{BC8728DE-B456-469E-ADDE-018D9535ADA3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4101" name="Text Box 3">
          <a:extLst>
            <a:ext uri="{FF2B5EF4-FFF2-40B4-BE49-F238E27FC236}">
              <a16:creationId xmlns:a16="http://schemas.microsoft.com/office/drawing/2014/main" id="{D16B36E4-E242-4A50-8423-BD059C778CE9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4102" name="Text Box 3">
          <a:extLst>
            <a:ext uri="{FF2B5EF4-FFF2-40B4-BE49-F238E27FC236}">
              <a16:creationId xmlns:a16="http://schemas.microsoft.com/office/drawing/2014/main" id="{2D39C5B3-A17E-4E0E-8040-C3AB32702ACF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4103" name="Text Box 3">
          <a:extLst>
            <a:ext uri="{FF2B5EF4-FFF2-40B4-BE49-F238E27FC236}">
              <a16:creationId xmlns:a16="http://schemas.microsoft.com/office/drawing/2014/main" id="{8C0D0BE8-7917-4AAC-A827-DDA695DB2642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4104" name="Text Box 3">
          <a:extLst>
            <a:ext uri="{FF2B5EF4-FFF2-40B4-BE49-F238E27FC236}">
              <a16:creationId xmlns:a16="http://schemas.microsoft.com/office/drawing/2014/main" id="{532EE65C-F5C6-4D18-8EC0-18A9BD3DE321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4105" name="Text Box 3">
          <a:extLst>
            <a:ext uri="{FF2B5EF4-FFF2-40B4-BE49-F238E27FC236}">
              <a16:creationId xmlns:a16="http://schemas.microsoft.com/office/drawing/2014/main" id="{759D14C9-83FF-4258-AF50-BE75B0C85E84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4106" name="Text Box 3">
          <a:extLst>
            <a:ext uri="{FF2B5EF4-FFF2-40B4-BE49-F238E27FC236}">
              <a16:creationId xmlns:a16="http://schemas.microsoft.com/office/drawing/2014/main" id="{D98E0E1E-B4ED-4A47-A715-EB8562B1CA5E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4107" name="Text Box 3">
          <a:extLst>
            <a:ext uri="{FF2B5EF4-FFF2-40B4-BE49-F238E27FC236}">
              <a16:creationId xmlns:a16="http://schemas.microsoft.com/office/drawing/2014/main" id="{739B85F8-34FA-4F1C-B1A9-EC830340EE73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4108" name="Text Box 3">
          <a:extLst>
            <a:ext uri="{FF2B5EF4-FFF2-40B4-BE49-F238E27FC236}">
              <a16:creationId xmlns:a16="http://schemas.microsoft.com/office/drawing/2014/main" id="{824ECDEA-411B-4753-890D-C33D177054C4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4109" name="Text Box 3">
          <a:extLst>
            <a:ext uri="{FF2B5EF4-FFF2-40B4-BE49-F238E27FC236}">
              <a16:creationId xmlns:a16="http://schemas.microsoft.com/office/drawing/2014/main" id="{932C2A92-4EEB-431C-A794-6EAAFDDE425C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4110" name="Text Box 3">
          <a:extLst>
            <a:ext uri="{FF2B5EF4-FFF2-40B4-BE49-F238E27FC236}">
              <a16:creationId xmlns:a16="http://schemas.microsoft.com/office/drawing/2014/main" id="{EBEBFE8C-29D2-4CF4-9EA8-C914D6FB4C8D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4111" name="Text Box 3">
          <a:extLst>
            <a:ext uri="{FF2B5EF4-FFF2-40B4-BE49-F238E27FC236}">
              <a16:creationId xmlns:a16="http://schemas.microsoft.com/office/drawing/2014/main" id="{AC984513-61D6-4C74-B16C-DA18D4FF92AA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4112" name="Text Box 3">
          <a:extLst>
            <a:ext uri="{FF2B5EF4-FFF2-40B4-BE49-F238E27FC236}">
              <a16:creationId xmlns:a16="http://schemas.microsoft.com/office/drawing/2014/main" id="{D86A830F-2F20-49CE-AD1A-2BBD5DA06C2B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4113" name="Text Box 3">
          <a:extLst>
            <a:ext uri="{FF2B5EF4-FFF2-40B4-BE49-F238E27FC236}">
              <a16:creationId xmlns:a16="http://schemas.microsoft.com/office/drawing/2014/main" id="{DD201018-E578-43E7-AAA5-2C8A865AE844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4114" name="Text Box 3">
          <a:extLst>
            <a:ext uri="{FF2B5EF4-FFF2-40B4-BE49-F238E27FC236}">
              <a16:creationId xmlns:a16="http://schemas.microsoft.com/office/drawing/2014/main" id="{5D999400-0C42-482A-A2EA-9D3FA41B5BC8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4115" name="Text Box 3">
          <a:extLst>
            <a:ext uri="{FF2B5EF4-FFF2-40B4-BE49-F238E27FC236}">
              <a16:creationId xmlns:a16="http://schemas.microsoft.com/office/drawing/2014/main" id="{A9654151-F376-4564-804B-94C739196FAF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4116" name="Text Box 3">
          <a:extLst>
            <a:ext uri="{FF2B5EF4-FFF2-40B4-BE49-F238E27FC236}">
              <a16:creationId xmlns:a16="http://schemas.microsoft.com/office/drawing/2014/main" id="{A137A9F6-4F7D-4B37-B9F6-94FB2A47C684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656</xdr:row>
      <xdr:rowOff>0</xdr:rowOff>
    </xdr:from>
    <xdr:ext cx="563880" cy="293671"/>
    <xdr:sp macro="" textlink="">
      <xdr:nvSpPr>
        <xdr:cNvPr id="4117" name="Text Box 3">
          <a:extLst>
            <a:ext uri="{FF2B5EF4-FFF2-40B4-BE49-F238E27FC236}">
              <a16:creationId xmlns:a16="http://schemas.microsoft.com/office/drawing/2014/main" id="{148B224D-1DD0-48E6-A85F-3676DF5D8277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657</xdr:row>
      <xdr:rowOff>0</xdr:rowOff>
    </xdr:from>
    <xdr:ext cx="563880" cy="293671"/>
    <xdr:sp macro="" textlink="">
      <xdr:nvSpPr>
        <xdr:cNvPr id="4121" name="Text Box 3">
          <a:extLst>
            <a:ext uri="{FF2B5EF4-FFF2-40B4-BE49-F238E27FC236}">
              <a16:creationId xmlns:a16="http://schemas.microsoft.com/office/drawing/2014/main" id="{C2E9CA88-DF80-4A10-97EB-D0DA80E3C21C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657</xdr:row>
      <xdr:rowOff>0</xdr:rowOff>
    </xdr:from>
    <xdr:ext cx="563880" cy="293671"/>
    <xdr:sp macro="" textlink="">
      <xdr:nvSpPr>
        <xdr:cNvPr id="4122" name="Text Box 3">
          <a:extLst>
            <a:ext uri="{FF2B5EF4-FFF2-40B4-BE49-F238E27FC236}">
              <a16:creationId xmlns:a16="http://schemas.microsoft.com/office/drawing/2014/main" id="{3AD78FD5-D065-44A1-9424-E7733EB990CC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657</xdr:row>
      <xdr:rowOff>0</xdr:rowOff>
    </xdr:from>
    <xdr:ext cx="563880" cy="293671"/>
    <xdr:sp macro="" textlink="">
      <xdr:nvSpPr>
        <xdr:cNvPr id="4123" name="Text Box 3">
          <a:extLst>
            <a:ext uri="{FF2B5EF4-FFF2-40B4-BE49-F238E27FC236}">
              <a16:creationId xmlns:a16="http://schemas.microsoft.com/office/drawing/2014/main" id="{3D694228-F8C6-4D77-88E7-550AB19BC9F4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657</xdr:row>
      <xdr:rowOff>0</xdr:rowOff>
    </xdr:from>
    <xdr:ext cx="563880" cy="293671"/>
    <xdr:sp macro="" textlink="">
      <xdr:nvSpPr>
        <xdr:cNvPr id="4124" name="Text Box 3">
          <a:extLst>
            <a:ext uri="{FF2B5EF4-FFF2-40B4-BE49-F238E27FC236}">
              <a16:creationId xmlns:a16="http://schemas.microsoft.com/office/drawing/2014/main" id="{88FBCE94-076B-42A9-8E57-413A67D58702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657</xdr:row>
      <xdr:rowOff>0</xdr:rowOff>
    </xdr:from>
    <xdr:ext cx="563880" cy="293671"/>
    <xdr:sp macro="" textlink="">
      <xdr:nvSpPr>
        <xdr:cNvPr id="4125" name="Text Box 3">
          <a:extLst>
            <a:ext uri="{FF2B5EF4-FFF2-40B4-BE49-F238E27FC236}">
              <a16:creationId xmlns:a16="http://schemas.microsoft.com/office/drawing/2014/main" id="{B1262FDA-7736-44F3-B5CC-6CA1A497A400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657</xdr:row>
      <xdr:rowOff>0</xdr:rowOff>
    </xdr:from>
    <xdr:ext cx="563880" cy="293671"/>
    <xdr:sp macro="" textlink="">
      <xdr:nvSpPr>
        <xdr:cNvPr id="4126" name="Text Box 3">
          <a:extLst>
            <a:ext uri="{FF2B5EF4-FFF2-40B4-BE49-F238E27FC236}">
              <a16:creationId xmlns:a16="http://schemas.microsoft.com/office/drawing/2014/main" id="{1F22659D-E4A7-437F-9C7C-990F26997608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657</xdr:row>
      <xdr:rowOff>0</xdr:rowOff>
    </xdr:from>
    <xdr:ext cx="563880" cy="293671"/>
    <xdr:sp macro="" textlink="">
      <xdr:nvSpPr>
        <xdr:cNvPr id="4127" name="Text Box 3">
          <a:extLst>
            <a:ext uri="{FF2B5EF4-FFF2-40B4-BE49-F238E27FC236}">
              <a16:creationId xmlns:a16="http://schemas.microsoft.com/office/drawing/2014/main" id="{DC67C98B-B863-44F5-BCD6-4221C7A10408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657</xdr:row>
      <xdr:rowOff>0</xdr:rowOff>
    </xdr:from>
    <xdr:ext cx="563880" cy="293671"/>
    <xdr:sp macro="" textlink="">
      <xdr:nvSpPr>
        <xdr:cNvPr id="4128" name="Text Box 3">
          <a:extLst>
            <a:ext uri="{FF2B5EF4-FFF2-40B4-BE49-F238E27FC236}">
              <a16:creationId xmlns:a16="http://schemas.microsoft.com/office/drawing/2014/main" id="{3D2C2529-39D8-4981-89D5-33E5EFD171DB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657</xdr:row>
      <xdr:rowOff>0</xdr:rowOff>
    </xdr:from>
    <xdr:ext cx="563880" cy="293671"/>
    <xdr:sp macro="" textlink="">
      <xdr:nvSpPr>
        <xdr:cNvPr id="4129" name="Text Box 3">
          <a:extLst>
            <a:ext uri="{FF2B5EF4-FFF2-40B4-BE49-F238E27FC236}">
              <a16:creationId xmlns:a16="http://schemas.microsoft.com/office/drawing/2014/main" id="{A175B416-F3B8-4864-917A-7DCB4C211B25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657</xdr:row>
      <xdr:rowOff>0</xdr:rowOff>
    </xdr:from>
    <xdr:ext cx="563880" cy="293671"/>
    <xdr:sp macro="" textlink="">
      <xdr:nvSpPr>
        <xdr:cNvPr id="4130" name="Text Box 3">
          <a:extLst>
            <a:ext uri="{FF2B5EF4-FFF2-40B4-BE49-F238E27FC236}">
              <a16:creationId xmlns:a16="http://schemas.microsoft.com/office/drawing/2014/main" id="{AF7962C9-9459-4918-805B-F5FCF527ADC5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657</xdr:row>
      <xdr:rowOff>0</xdr:rowOff>
    </xdr:from>
    <xdr:ext cx="563880" cy="293671"/>
    <xdr:sp macro="" textlink="">
      <xdr:nvSpPr>
        <xdr:cNvPr id="4131" name="Text Box 3">
          <a:extLst>
            <a:ext uri="{FF2B5EF4-FFF2-40B4-BE49-F238E27FC236}">
              <a16:creationId xmlns:a16="http://schemas.microsoft.com/office/drawing/2014/main" id="{EC9E9160-B55D-4542-AB02-0D1E1FE27155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657</xdr:row>
      <xdr:rowOff>0</xdr:rowOff>
    </xdr:from>
    <xdr:ext cx="563880" cy="293671"/>
    <xdr:sp macro="" textlink="">
      <xdr:nvSpPr>
        <xdr:cNvPr id="4132" name="Text Box 3">
          <a:extLst>
            <a:ext uri="{FF2B5EF4-FFF2-40B4-BE49-F238E27FC236}">
              <a16:creationId xmlns:a16="http://schemas.microsoft.com/office/drawing/2014/main" id="{0C93C145-C4E2-44D7-B745-F0D906E4F5CC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657</xdr:row>
      <xdr:rowOff>0</xdr:rowOff>
    </xdr:from>
    <xdr:ext cx="563880" cy="293671"/>
    <xdr:sp macro="" textlink="">
      <xdr:nvSpPr>
        <xdr:cNvPr id="4133" name="Text Box 3">
          <a:extLst>
            <a:ext uri="{FF2B5EF4-FFF2-40B4-BE49-F238E27FC236}">
              <a16:creationId xmlns:a16="http://schemas.microsoft.com/office/drawing/2014/main" id="{F635DF08-39F0-4040-91E5-7F0AB7686338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657</xdr:row>
      <xdr:rowOff>0</xdr:rowOff>
    </xdr:from>
    <xdr:ext cx="563880" cy="293671"/>
    <xdr:sp macro="" textlink="">
      <xdr:nvSpPr>
        <xdr:cNvPr id="4134" name="Text Box 3">
          <a:extLst>
            <a:ext uri="{FF2B5EF4-FFF2-40B4-BE49-F238E27FC236}">
              <a16:creationId xmlns:a16="http://schemas.microsoft.com/office/drawing/2014/main" id="{D9D68B2B-6428-4524-98E2-355B6B44BB87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657</xdr:row>
      <xdr:rowOff>0</xdr:rowOff>
    </xdr:from>
    <xdr:ext cx="563880" cy="293671"/>
    <xdr:sp macro="" textlink="">
      <xdr:nvSpPr>
        <xdr:cNvPr id="4135" name="Text Box 3">
          <a:extLst>
            <a:ext uri="{FF2B5EF4-FFF2-40B4-BE49-F238E27FC236}">
              <a16:creationId xmlns:a16="http://schemas.microsoft.com/office/drawing/2014/main" id="{103274AA-3825-40E4-85CD-DC366E2348D7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657</xdr:row>
      <xdr:rowOff>0</xdr:rowOff>
    </xdr:from>
    <xdr:ext cx="563880" cy="293671"/>
    <xdr:sp macro="" textlink="">
      <xdr:nvSpPr>
        <xdr:cNvPr id="4136" name="Text Box 3">
          <a:extLst>
            <a:ext uri="{FF2B5EF4-FFF2-40B4-BE49-F238E27FC236}">
              <a16:creationId xmlns:a16="http://schemas.microsoft.com/office/drawing/2014/main" id="{4DDBB5F8-9075-41F1-A676-937282CD77F9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657</xdr:row>
      <xdr:rowOff>0</xdr:rowOff>
    </xdr:from>
    <xdr:ext cx="563880" cy="293671"/>
    <xdr:sp macro="" textlink="">
      <xdr:nvSpPr>
        <xdr:cNvPr id="4137" name="Text Box 3">
          <a:extLst>
            <a:ext uri="{FF2B5EF4-FFF2-40B4-BE49-F238E27FC236}">
              <a16:creationId xmlns:a16="http://schemas.microsoft.com/office/drawing/2014/main" id="{88345E26-4B3C-4F80-907E-B1DFFF06988E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657</xdr:row>
      <xdr:rowOff>0</xdr:rowOff>
    </xdr:from>
    <xdr:ext cx="563880" cy="293671"/>
    <xdr:sp macro="" textlink="">
      <xdr:nvSpPr>
        <xdr:cNvPr id="4138" name="Text Box 3">
          <a:extLst>
            <a:ext uri="{FF2B5EF4-FFF2-40B4-BE49-F238E27FC236}">
              <a16:creationId xmlns:a16="http://schemas.microsoft.com/office/drawing/2014/main" id="{F2BB2A6F-98B1-4F86-AFF7-ADFC7DAA663F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657</xdr:row>
      <xdr:rowOff>0</xdr:rowOff>
    </xdr:from>
    <xdr:ext cx="563880" cy="293671"/>
    <xdr:sp macro="" textlink="">
      <xdr:nvSpPr>
        <xdr:cNvPr id="4139" name="Text Box 3">
          <a:extLst>
            <a:ext uri="{FF2B5EF4-FFF2-40B4-BE49-F238E27FC236}">
              <a16:creationId xmlns:a16="http://schemas.microsoft.com/office/drawing/2014/main" id="{80F97EC7-56FB-4FE7-A3D8-8BCA5F2F394F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657</xdr:row>
      <xdr:rowOff>0</xdr:rowOff>
    </xdr:from>
    <xdr:ext cx="563880" cy="293671"/>
    <xdr:sp macro="" textlink="">
      <xdr:nvSpPr>
        <xdr:cNvPr id="4140" name="Text Box 3">
          <a:extLst>
            <a:ext uri="{FF2B5EF4-FFF2-40B4-BE49-F238E27FC236}">
              <a16:creationId xmlns:a16="http://schemas.microsoft.com/office/drawing/2014/main" id="{FEC2F01A-ECB1-4C58-9F5E-538C87691FB5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657</xdr:row>
      <xdr:rowOff>0</xdr:rowOff>
    </xdr:from>
    <xdr:ext cx="563880" cy="293671"/>
    <xdr:sp macro="" textlink="">
      <xdr:nvSpPr>
        <xdr:cNvPr id="4141" name="Text Box 3">
          <a:extLst>
            <a:ext uri="{FF2B5EF4-FFF2-40B4-BE49-F238E27FC236}">
              <a16:creationId xmlns:a16="http://schemas.microsoft.com/office/drawing/2014/main" id="{4F6F24F4-9640-4C20-8345-598E00D0880D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657</xdr:row>
      <xdr:rowOff>0</xdr:rowOff>
    </xdr:from>
    <xdr:ext cx="563880" cy="293671"/>
    <xdr:sp macro="" textlink="">
      <xdr:nvSpPr>
        <xdr:cNvPr id="4142" name="Text Box 3">
          <a:extLst>
            <a:ext uri="{FF2B5EF4-FFF2-40B4-BE49-F238E27FC236}">
              <a16:creationId xmlns:a16="http://schemas.microsoft.com/office/drawing/2014/main" id="{964F657C-6C74-4E0B-868E-F042331FC17E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657</xdr:row>
      <xdr:rowOff>0</xdr:rowOff>
    </xdr:from>
    <xdr:ext cx="563880" cy="293671"/>
    <xdr:sp macro="" textlink="">
      <xdr:nvSpPr>
        <xdr:cNvPr id="4143" name="Text Box 3">
          <a:extLst>
            <a:ext uri="{FF2B5EF4-FFF2-40B4-BE49-F238E27FC236}">
              <a16:creationId xmlns:a16="http://schemas.microsoft.com/office/drawing/2014/main" id="{820CE81A-D95A-4552-9692-10E39BE5CEBD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657</xdr:row>
      <xdr:rowOff>0</xdr:rowOff>
    </xdr:from>
    <xdr:ext cx="563880" cy="293671"/>
    <xdr:sp macro="" textlink="">
      <xdr:nvSpPr>
        <xdr:cNvPr id="4144" name="Text Box 3">
          <a:extLst>
            <a:ext uri="{FF2B5EF4-FFF2-40B4-BE49-F238E27FC236}">
              <a16:creationId xmlns:a16="http://schemas.microsoft.com/office/drawing/2014/main" id="{A8663E70-7E36-4B08-95AB-0394CF0DE599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657</xdr:row>
      <xdr:rowOff>0</xdr:rowOff>
    </xdr:from>
    <xdr:ext cx="563880" cy="293671"/>
    <xdr:sp macro="" textlink="">
      <xdr:nvSpPr>
        <xdr:cNvPr id="4145" name="Text Box 3">
          <a:extLst>
            <a:ext uri="{FF2B5EF4-FFF2-40B4-BE49-F238E27FC236}">
              <a16:creationId xmlns:a16="http://schemas.microsoft.com/office/drawing/2014/main" id="{58C7EFDC-0C16-4641-B8FC-F28FA3F0730B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657</xdr:row>
      <xdr:rowOff>0</xdr:rowOff>
    </xdr:from>
    <xdr:ext cx="563880" cy="293671"/>
    <xdr:sp macro="" textlink="">
      <xdr:nvSpPr>
        <xdr:cNvPr id="4146" name="Text Box 3">
          <a:extLst>
            <a:ext uri="{FF2B5EF4-FFF2-40B4-BE49-F238E27FC236}">
              <a16:creationId xmlns:a16="http://schemas.microsoft.com/office/drawing/2014/main" id="{1405D797-8DCA-43D8-BB49-10B5A2A6C8E9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657</xdr:row>
      <xdr:rowOff>0</xdr:rowOff>
    </xdr:from>
    <xdr:ext cx="563880" cy="293671"/>
    <xdr:sp macro="" textlink="">
      <xdr:nvSpPr>
        <xdr:cNvPr id="4147" name="Text Box 3">
          <a:extLst>
            <a:ext uri="{FF2B5EF4-FFF2-40B4-BE49-F238E27FC236}">
              <a16:creationId xmlns:a16="http://schemas.microsoft.com/office/drawing/2014/main" id="{A458A66A-E4E1-4B8C-ACBF-3260B465116C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657</xdr:row>
      <xdr:rowOff>0</xdr:rowOff>
    </xdr:from>
    <xdr:ext cx="563880" cy="293671"/>
    <xdr:sp macro="" textlink="">
      <xdr:nvSpPr>
        <xdr:cNvPr id="4148" name="Text Box 3">
          <a:extLst>
            <a:ext uri="{FF2B5EF4-FFF2-40B4-BE49-F238E27FC236}">
              <a16:creationId xmlns:a16="http://schemas.microsoft.com/office/drawing/2014/main" id="{C04056DC-609A-4F2F-92A3-899CD69D7970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657</xdr:row>
      <xdr:rowOff>0</xdr:rowOff>
    </xdr:from>
    <xdr:ext cx="563880" cy="293671"/>
    <xdr:sp macro="" textlink="">
      <xdr:nvSpPr>
        <xdr:cNvPr id="4149" name="Text Box 3">
          <a:extLst>
            <a:ext uri="{FF2B5EF4-FFF2-40B4-BE49-F238E27FC236}">
              <a16:creationId xmlns:a16="http://schemas.microsoft.com/office/drawing/2014/main" id="{674C99F5-24AA-4C86-8031-5CBC018F77DF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657</xdr:row>
      <xdr:rowOff>0</xdr:rowOff>
    </xdr:from>
    <xdr:ext cx="563880" cy="293671"/>
    <xdr:sp macro="" textlink="">
      <xdr:nvSpPr>
        <xdr:cNvPr id="4150" name="Text Box 3">
          <a:extLst>
            <a:ext uri="{FF2B5EF4-FFF2-40B4-BE49-F238E27FC236}">
              <a16:creationId xmlns:a16="http://schemas.microsoft.com/office/drawing/2014/main" id="{5B02E0D5-4B58-4B49-98ED-B8AC942F9A75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657</xdr:row>
      <xdr:rowOff>0</xdr:rowOff>
    </xdr:from>
    <xdr:ext cx="563880" cy="293671"/>
    <xdr:sp macro="" textlink="">
      <xdr:nvSpPr>
        <xdr:cNvPr id="4151" name="Text Box 3">
          <a:extLst>
            <a:ext uri="{FF2B5EF4-FFF2-40B4-BE49-F238E27FC236}">
              <a16:creationId xmlns:a16="http://schemas.microsoft.com/office/drawing/2014/main" id="{E2A2C51A-BC66-4E01-8BEB-CC704E4866EA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657</xdr:row>
      <xdr:rowOff>0</xdr:rowOff>
    </xdr:from>
    <xdr:ext cx="563880" cy="293671"/>
    <xdr:sp macro="" textlink="">
      <xdr:nvSpPr>
        <xdr:cNvPr id="4152" name="Text Box 3">
          <a:extLst>
            <a:ext uri="{FF2B5EF4-FFF2-40B4-BE49-F238E27FC236}">
              <a16:creationId xmlns:a16="http://schemas.microsoft.com/office/drawing/2014/main" id="{CED2D180-8CAC-4940-BB62-90355B8FC128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657</xdr:row>
      <xdr:rowOff>0</xdr:rowOff>
    </xdr:from>
    <xdr:ext cx="563880" cy="293671"/>
    <xdr:sp macro="" textlink="">
      <xdr:nvSpPr>
        <xdr:cNvPr id="4153" name="Text Box 3">
          <a:extLst>
            <a:ext uri="{FF2B5EF4-FFF2-40B4-BE49-F238E27FC236}">
              <a16:creationId xmlns:a16="http://schemas.microsoft.com/office/drawing/2014/main" id="{1471FFBF-AA08-45FE-9890-D440BFCCBD3C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657</xdr:row>
      <xdr:rowOff>0</xdr:rowOff>
    </xdr:from>
    <xdr:ext cx="563880" cy="293671"/>
    <xdr:sp macro="" textlink="">
      <xdr:nvSpPr>
        <xdr:cNvPr id="4154" name="Text Box 3">
          <a:extLst>
            <a:ext uri="{FF2B5EF4-FFF2-40B4-BE49-F238E27FC236}">
              <a16:creationId xmlns:a16="http://schemas.microsoft.com/office/drawing/2014/main" id="{E1B36FF1-2D49-4C04-BC89-4CAB81B0ECF6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657</xdr:row>
      <xdr:rowOff>0</xdr:rowOff>
    </xdr:from>
    <xdr:ext cx="563880" cy="293671"/>
    <xdr:sp macro="" textlink="">
      <xdr:nvSpPr>
        <xdr:cNvPr id="4155" name="Text Box 3">
          <a:extLst>
            <a:ext uri="{FF2B5EF4-FFF2-40B4-BE49-F238E27FC236}">
              <a16:creationId xmlns:a16="http://schemas.microsoft.com/office/drawing/2014/main" id="{9E7BD104-97D2-4C81-818F-E5B447BEBA52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657</xdr:row>
      <xdr:rowOff>0</xdr:rowOff>
    </xdr:from>
    <xdr:ext cx="563880" cy="293671"/>
    <xdr:sp macro="" textlink="">
      <xdr:nvSpPr>
        <xdr:cNvPr id="4156" name="Text Box 3">
          <a:extLst>
            <a:ext uri="{FF2B5EF4-FFF2-40B4-BE49-F238E27FC236}">
              <a16:creationId xmlns:a16="http://schemas.microsoft.com/office/drawing/2014/main" id="{D7824622-B87B-4AAB-A63D-D7762CBA1E9A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01191"/>
    <xdr:sp macro="" textlink="">
      <xdr:nvSpPr>
        <xdr:cNvPr id="4157" name="Text Box 3">
          <a:extLst>
            <a:ext uri="{FF2B5EF4-FFF2-40B4-BE49-F238E27FC236}">
              <a16:creationId xmlns:a16="http://schemas.microsoft.com/office/drawing/2014/main" id="{B3077B80-77AB-4B9E-828F-6C5A8E8E22A1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01191"/>
    <xdr:sp macro="" textlink="">
      <xdr:nvSpPr>
        <xdr:cNvPr id="4158" name="Text Box 3">
          <a:extLst>
            <a:ext uri="{FF2B5EF4-FFF2-40B4-BE49-F238E27FC236}">
              <a16:creationId xmlns:a16="http://schemas.microsoft.com/office/drawing/2014/main" id="{94711885-E6B0-41C2-AF70-640DCF1415A6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39291"/>
    <xdr:sp macro="" textlink="">
      <xdr:nvSpPr>
        <xdr:cNvPr id="4159" name="Text Box 3">
          <a:extLst>
            <a:ext uri="{FF2B5EF4-FFF2-40B4-BE49-F238E27FC236}">
              <a16:creationId xmlns:a16="http://schemas.microsoft.com/office/drawing/2014/main" id="{09E6B38C-5837-444A-8EAE-15A927569145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39291"/>
    <xdr:sp macro="" textlink="">
      <xdr:nvSpPr>
        <xdr:cNvPr id="4160" name="Text Box 3">
          <a:extLst>
            <a:ext uri="{FF2B5EF4-FFF2-40B4-BE49-F238E27FC236}">
              <a16:creationId xmlns:a16="http://schemas.microsoft.com/office/drawing/2014/main" id="{7961D249-0231-4AF6-96EA-F594DAC81089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39291"/>
    <xdr:sp macro="" textlink="">
      <xdr:nvSpPr>
        <xdr:cNvPr id="4161" name="Text Box 3">
          <a:extLst>
            <a:ext uri="{FF2B5EF4-FFF2-40B4-BE49-F238E27FC236}">
              <a16:creationId xmlns:a16="http://schemas.microsoft.com/office/drawing/2014/main" id="{E91A1B11-3F77-4472-84F1-95F4B5EBE13F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39291"/>
    <xdr:sp macro="" textlink="">
      <xdr:nvSpPr>
        <xdr:cNvPr id="4162" name="Text Box 3">
          <a:extLst>
            <a:ext uri="{FF2B5EF4-FFF2-40B4-BE49-F238E27FC236}">
              <a16:creationId xmlns:a16="http://schemas.microsoft.com/office/drawing/2014/main" id="{94BA3A5E-9DD5-48FA-84FB-53FFE50C5D99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01191"/>
    <xdr:sp macro="" textlink="">
      <xdr:nvSpPr>
        <xdr:cNvPr id="4163" name="Text Box 3">
          <a:extLst>
            <a:ext uri="{FF2B5EF4-FFF2-40B4-BE49-F238E27FC236}">
              <a16:creationId xmlns:a16="http://schemas.microsoft.com/office/drawing/2014/main" id="{6C42999C-86DC-45A5-B5FA-786689DAD6EF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01191"/>
    <xdr:sp macro="" textlink="">
      <xdr:nvSpPr>
        <xdr:cNvPr id="4164" name="Text Box 3">
          <a:extLst>
            <a:ext uri="{FF2B5EF4-FFF2-40B4-BE49-F238E27FC236}">
              <a16:creationId xmlns:a16="http://schemas.microsoft.com/office/drawing/2014/main" id="{7799583A-C09F-412E-8C64-AD58A0D2D831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01191"/>
    <xdr:sp macro="" textlink="">
      <xdr:nvSpPr>
        <xdr:cNvPr id="4165" name="Text Box 3">
          <a:extLst>
            <a:ext uri="{FF2B5EF4-FFF2-40B4-BE49-F238E27FC236}">
              <a16:creationId xmlns:a16="http://schemas.microsoft.com/office/drawing/2014/main" id="{FA6B911A-A2D8-4A4D-92CC-7588F6B8EA06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01191"/>
    <xdr:sp macro="" textlink="">
      <xdr:nvSpPr>
        <xdr:cNvPr id="4166" name="Text Box 3">
          <a:extLst>
            <a:ext uri="{FF2B5EF4-FFF2-40B4-BE49-F238E27FC236}">
              <a16:creationId xmlns:a16="http://schemas.microsoft.com/office/drawing/2014/main" id="{3D8AB957-563A-47BF-A8DA-403608A6986E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39291"/>
    <xdr:sp macro="" textlink="">
      <xdr:nvSpPr>
        <xdr:cNvPr id="4167" name="Text Box 3">
          <a:extLst>
            <a:ext uri="{FF2B5EF4-FFF2-40B4-BE49-F238E27FC236}">
              <a16:creationId xmlns:a16="http://schemas.microsoft.com/office/drawing/2014/main" id="{FADB0D74-257D-4CD2-8055-36D9551E3B0B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39291"/>
    <xdr:sp macro="" textlink="">
      <xdr:nvSpPr>
        <xdr:cNvPr id="4168" name="Text Box 3">
          <a:extLst>
            <a:ext uri="{FF2B5EF4-FFF2-40B4-BE49-F238E27FC236}">
              <a16:creationId xmlns:a16="http://schemas.microsoft.com/office/drawing/2014/main" id="{459FB448-685F-4F00-B584-D93B32D0CE3F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39291"/>
    <xdr:sp macro="" textlink="">
      <xdr:nvSpPr>
        <xdr:cNvPr id="4169" name="Text Box 3">
          <a:extLst>
            <a:ext uri="{FF2B5EF4-FFF2-40B4-BE49-F238E27FC236}">
              <a16:creationId xmlns:a16="http://schemas.microsoft.com/office/drawing/2014/main" id="{00ED67FE-A525-4F6D-A1A3-4746CB4061A4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39291"/>
    <xdr:sp macro="" textlink="">
      <xdr:nvSpPr>
        <xdr:cNvPr id="4170" name="Text Box 3">
          <a:extLst>
            <a:ext uri="{FF2B5EF4-FFF2-40B4-BE49-F238E27FC236}">
              <a16:creationId xmlns:a16="http://schemas.microsoft.com/office/drawing/2014/main" id="{B4415C5A-6825-4305-AC7A-1B8EE03F0BF6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01191"/>
    <xdr:sp macro="" textlink="">
      <xdr:nvSpPr>
        <xdr:cNvPr id="4171" name="Text Box 3">
          <a:extLst>
            <a:ext uri="{FF2B5EF4-FFF2-40B4-BE49-F238E27FC236}">
              <a16:creationId xmlns:a16="http://schemas.microsoft.com/office/drawing/2014/main" id="{1A842E75-6BFD-4E20-9318-70A805C3FFDE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01191"/>
    <xdr:sp macro="" textlink="">
      <xdr:nvSpPr>
        <xdr:cNvPr id="4172" name="Text Box 3">
          <a:extLst>
            <a:ext uri="{FF2B5EF4-FFF2-40B4-BE49-F238E27FC236}">
              <a16:creationId xmlns:a16="http://schemas.microsoft.com/office/drawing/2014/main" id="{AAE93652-B91B-4D51-937B-9130C9334F35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01191"/>
    <xdr:sp macro="" textlink="">
      <xdr:nvSpPr>
        <xdr:cNvPr id="4173" name="Text Box 3">
          <a:extLst>
            <a:ext uri="{FF2B5EF4-FFF2-40B4-BE49-F238E27FC236}">
              <a16:creationId xmlns:a16="http://schemas.microsoft.com/office/drawing/2014/main" id="{315EC1B4-271C-4118-A704-72A2E4C0D31E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01191"/>
    <xdr:sp macro="" textlink="">
      <xdr:nvSpPr>
        <xdr:cNvPr id="4174" name="Text Box 3">
          <a:extLst>
            <a:ext uri="{FF2B5EF4-FFF2-40B4-BE49-F238E27FC236}">
              <a16:creationId xmlns:a16="http://schemas.microsoft.com/office/drawing/2014/main" id="{6FCC280B-C71E-45B9-87EA-3299B842C2BE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39291"/>
    <xdr:sp macro="" textlink="">
      <xdr:nvSpPr>
        <xdr:cNvPr id="4175" name="Text Box 3">
          <a:extLst>
            <a:ext uri="{FF2B5EF4-FFF2-40B4-BE49-F238E27FC236}">
              <a16:creationId xmlns:a16="http://schemas.microsoft.com/office/drawing/2014/main" id="{ADAED3E1-8AB9-4A3F-8AFE-C126FC62427D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39291"/>
    <xdr:sp macro="" textlink="">
      <xdr:nvSpPr>
        <xdr:cNvPr id="4176" name="Text Box 3">
          <a:extLst>
            <a:ext uri="{FF2B5EF4-FFF2-40B4-BE49-F238E27FC236}">
              <a16:creationId xmlns:a16="http://schemas.microsoft.com/office/drawing/2014/main" id="{FB8578BF-1AA3-428F-9CD7-5125B5321956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39291"/>
    <xdr:sp macro="" textlink="">
      <xdr:nvSpPr>
        <xdr:cNvPr id="4177" name="Text Box 3">
          <a:extLst>
            <a:ext uri="{FF2B5EF4-FFF2-40B4-BE49-F238E27FC236}">
              <a16:creationId xmlns:a16="http://schemas.microsoft.com/office/drawing/2014/main" id="{B883098B-316D-4A1C-9E17-2831C655046D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39291"/>
    <xdr:sp macro="" textlink="">
      <xdr:nvSpPr>
        <xdr:cNvPr id="4178" name="Text Box 3">
          <a:extLst>
            <a:ext uri="{FF2B5EF4-FFF2-40B4-BE49-F238E27FC236}">
              <a16:creationId xmlns:a16="http://schemas.microsoft.com/office/drawing/2014/main" id="{8FEA82F1-0AA9-43FA-84A6-8E7D0CD19DBB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01191"/>
    <xdr:sp macro="" textlink="">
      <xdr:nvSpPr>
        <xdr:cNvPr id="4179" name="Text Box 3">
          <a:extLst>
            <a:ext uri="{FF2B5EF4-FFF2-40B4-BE49-F238E27FC236}">
              <a16:creationId xmlns:a16="http://schemas.microsoft.com/office/drawing/2014/main" id="{8D6688D3-6532-4773-9C79-A9FF6C55D9E0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01191"/>
    <xdr:sp macro="" textlink="">
      <xdr:nvSpPr>
        <xdr:cNvPr id="4180" name="Text Box 3">
          <a:extLst>
            <a:ext uri="{FF2B5EF4-FFF2-40B4-BE49-F238E27FC236}">
              <a16:creationId xmlns:a16="http://schemas.microsoft.com/office/drawing/2014/main" id="{93CD2502-E84E-4D02-A03A-BF1118E2CFBF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39291"/>
    <xdr:sp macro="" textlink="">
      <xdr:nvSpPr>
        <xdr:cNvPr id="4181" name="Text Box 3">
          <a:extLst>
            <a:ext uri="{FF2B5EF4-FFF2-40B4-BE49-F238E27FC236}">
              <a16:creationId xmlns:a16="http://schemas.microsoft.com/office/drawing/2014/main" id="{C9AE4BCD-27B2-4339-B886-85D3F7EAF360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39291"/>
    <xdr:sp macro="" textlink="">
      <xdr:nvSpPr>
        <xdr:cNvPr id="4182" name="Text Box 3">
          <a:extLst>
            <a:ext uri="{FF2B5EF4-FFF2-40B4-BE49-F238E27FC236}">
              <a16:creationId xmlns:a16="http://schemas.microsoft.com/office/drawing/2014/main" id="{A2377AC2-D1BC-4BDF-A392-37D7D453836D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39291"/>
    <xdr:sp macro="" textlink="">
      <xdr:nvSpPr>
        <xdr:cNvPr id="4183" name="Text Box 3">
          <a:extLst>
            <a:ext uri="{FF2B5EF4-FFF2-40B4-BE49-F238E27FC236}">
              <a16:creationId xmlns:a16="http://schemas.microsoft.com/office/drawing/2014/main" id="{B6948AEE-A0D8-4E0E-8879-68DEF5D53834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39291"/>
    <xdr:sp macro="" textlink="">
      <xdr:nvSpPr>
        <xdr:cNvPr id="4184" name="Text Box 3">
          <a:extLst>
            <a:ext uri="{FF2B5EF4-FFF2-40B4-BE49-F238E27FC236}">
              <a16:creationId xmlns:a16="http://schemas.microsoft.com/office/drawing/2014/main" id="{373F919E-34F0-4E89-95FC-DA8E1F465BD6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01191"/>
    <xdr:sp macro="" textlink="">
      <xdr:nvSpPr>
        <xdr:cNvPr id="4185" name="Text Box 3">
          <a:extLst>
            <a:ext uri="{FF2B5EF4-FFF2-40B4-BE49-F238E27FC236}">
              <a16:creationId xmlns:a16="http://schemas.microsoft.com/office/drawing/2014/main" id="{B92711FD-FAB7-4073-BD3E-EB28DB99B40E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01191"/>
    <xdr:sp macro="" textlink="">
      <xdr:nvSpPr>
        <xdr:cNvPr id="4186" name="Text Box 3">
          <a:extLst>
            <a:ext uri="{FF2B5EF4-FFF2-40B4-BE49-F238E27FC236}">
              <a16:creationId xmlns:a16="http://schemas.microsoft.com/office/drawing/2014/main" id="{9020E0E2-38EB-40E1-87F9-269226FFC675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39291"/>
    <xdr:sp macro="" textlink="">
      <xdr:nvSpPr>
        <xdr:cNvPr id="4187" name="Text Box 3">
          <a:extLst>
            <a:ext uri="{FF2B5EF4-FFF2-40B4-BE49-F238E27FC236}">
              <a16:creationId xmlns:a16="http://schemas.microsoft.com/office/drawing/2014/main" id="{D4087E4C-CD99-4AE3-9C34-EBDC7610A111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39291"/>
    <xdr:sp macro="" textlink="">
      <xdr:nvSpPr>
        <xdr:cNvPr id="4188" name="Text Box 3">
          <a:extLst>
            <a:ext uri="{FF2B5EF4-FFF2-40B4-BE49-F238E27FC236}">
              <a16:creationId xmlns:a16="http://schemas.microsoft.com/office/drawing/2014/main" id="{B802D056-E0B5-4DF8-BF7B-7F5FECBD8CB4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39291"/>
    <xdr:sp macro="" textlink="">
      <xdr:nvSpPr>
        <xdr:cNvPr id="4189" name="Text Box 3">
          <a:extLst>
            <a:ext uri="{FF2B5EF4-FFF2-40B4-BE49-F238E27FC236}">
              <a16:creationId xmlns:a16="http://schemas.microsoft.com/office/drawing/2014/main" id="{2B04A9AB-8191-4D75-9F2A-489BCAACE9F1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39291"/>
    <xdr:sp macro="" textlink="">
      <xdr:nvSpPr>
        <xdr:cNvPr id="4190" name="Text Box 3">
          <a:extLst>
            <a:ext uri="{FF2B5EF4-FFF2-40B4-BE49-F238E27FC236}">
              <a16:creationId xmlns:a16="http://schemas.microsoft.com/office/drawing/2014/main" id="{E5B0E622-9248-4883-B18E-F9904C95D155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01191"/>
    <xdr:sp macro="" textlink="">
      <xdr:nvSpPr>
        <xdr:cNvPr id="4191" name="Text Box 3">
          <a:extLst>
            <a:ext uri="{FF2B5EF4-FFF2-40B4-BE49-F238E27FC236}">
              <a16:creationId xmlns:a16="http://schemas.microsoft.com/office/drawing/2014/main" id="{86A0DFFD-C238-46DC-BDF7-6EEFB384FA59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01191"/>
    <xdr:sp macro="" textlink="">
      <xdr:nvSpPr>
        <xdr:cNvPr id="4192" name="Text Box 3">
          <a:extLst>
            <a:ext uri="{FF2B5EF4-FFF2-40B4-BE49-F238E27FC236}">
              <a16:creationId xmlns:a16="http://schemas.microsoft.com/office/drawing/2014/main" id="{46F83AEE-5363-453E-90E6-781DDF23F1C2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01191"/>
    <xdr:sp macro="" textlink="">
      <xdr:nvSpPr>
        <xdr:cNvPr id="4193" name="Text Box 3">
          <a:extLst>
            <a:ext uri="{FF2B5EF4-FFF2-40B4-BE49-F238E27FC236}">
              <a16:creationId xmlns:a16="http://schemas.microsoft.com/office/drawing/2014/main" id="{EBFB1A43-040C-48D3-B679-4A5EFE7BA15A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01191"/>
    <xdr:sp macro="" textlink="">
      <xdr:nvSpPr>
        <xdr:cNvPr id="4194" name="Text Box 3">
          <a:extLst>
            <a:ext uri="{FF2B5EF4-FFF2-40B4-BE49-F238E27FC236}">
              <a16:creationId xmlns:a16="http://schemas.microsoft.com/office/drawing/2014/main" id="{ABB514CA-2EEF-4C3B-B535-C6599070D679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39291"/>
    <xdr:sp macro="" textlink="">
      <xdr:nvSpPr>
        <xdr:cNvPr id="4195" name="Text Box 3">
          <a:extLst>
            <a:ext uri="{FF2B5EF4-FFF2-40B4-BE49-F238E27FC236}">
              <a16:creationId xmlns:a16="http://schemas.microsoft.com/office/drawing/2014/main" id="{47205EE5-039B-40C3-98DA-331DD619A5FF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39291"/>
    <xdr:sp macro="" textlink="">
      <xdr:nvSpPr>
        <xdr:cNvPr id="4196" name="Text Box 3">
          <a:extLst>
            <a:ext uri="{FF2B5EF4-FFF2-40B4-BE49-F238E27FC236}">
              <a16:creationId xmlns:a16="http://schemas.microsoft.com/office/drawing/2014/main" id="{E4112E43-573F-4ECA-8379-14EF8D77E5BF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39291"/>
    <xdr:sp macro="" textlink="">
      <xdr:nvSpPr>
        <xdr:cNvPr id="4197" name="Text Box 3">
          <a:extLst>
            <a:ext uri="{FF2B5EF4-FFF2-40B4-BE49-F238E27FC236}">
              <a16:creationId xmlns:a16="http://schemas.microsoft.com/office/drawing/2014/main" id="{475D39D5-F352-47F7-8832-D30AD372A3C6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39291"/>
    <xdr:sp macro="" textlink="">
      <xdr:nvSpPr>
        <xdr:cNvPr id="4198" name="Text Box 3">
          <a:extLst>
            <a:ext uri="{FF2B5EF4-FFF2-40B4-BE49-F238E27FC236}">
              <a16:creationId xmlns:a16="http://schemas.microsoft.com/office/drawing/2014/main" id="{A8F62C4E-9090-456B-A009-8C44C8265AAC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01191"/>
    <xdr:sp macro="" textlink="">
      <xdr:nvSpPr>
        <xdr:cNvPr id="4199" name="Text Box 3">
          <a:extLst>
            <a:ext uri="{FF2B5EF4-FFF2-40B4-BE49-F238E27FC236}">
              <a16:creationId xmlns:a16="http://schemas.microsoft.com/office/drawing/2014/main" id="{ABAA7515-5E52-40FD-B7E0-6DE61CF5BF35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01191"/>
    <xdr:sp macro="" textlink="">
      <xdr:nvSpPr>
        <xdr:cNvPr id="4200" name="Text Box 3">
          <a:extLst>
            <a:ext uri="{FF2B5EF4-FFF2-40B4-BE49-F238E27FC236}">
              <a16:creationId xmlns:a16="http://schemas.microsoft.com/office/drawing/2014/main" id="{2FDDCF7C-A145-4656-9D66-940D69E91921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01191"/>
    <xdr:sp macro="" textlink="">
      <xdr:nvSpPr>
        <xdr:cNvPr id="4201" name="Text Box 3">
          <a:extLst>
            <a:ext uri="{FF2B5EF4-FFF2-40B4-BE49-F238E27FC236}">
              <a16:creationId xmlns:a16="http://schemas.microsoft.com/office/drawing/2014/main" id="{5816854B-33FE-4C03-B78E-A6D4785BD715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01191"/>
    <xdr:sp macro="" textlink="">
      <xdr:nvSpPr>
        <xdr:cNvPr id="4202" name="Text Box 3">
          <a:extLst>
            <a:ext uri="{FF2B5EF4-FFF2-40B4-BE49-F238E27FC236}">
              <a16:creationId xmlns:a16="http://schemas.microsoft.com/office/drawing/2014/main" id="{B8A1D57E-1960-4C82-8E24-C78DD48E9D43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39291"/>
    <xdr:sp macro="" textlink="">
      <xdr:nvSpPr>
        <xdr:cNvPr id="4203" name="Text Box 3">
          <a:extLst>
            <a:ext uri="{FF2B5EF4-FFF2-40B4-BE49-F238E27FC236}">
              <a16:creationId xmlns:a16="http://schemas.microsoft.com/office/drawing/2014/main" id="{BB053B9E-16E2-4EB3-A987-2CC733F0E461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39291"/>
    <xdr:sp macro="" textlink="">
      <xdr:nvSpPr>
        <xdr:cNvPr id="4204" name="Text Box 3">
          <a:extLst>
            <a:ext uri="{FF2B5EF4-FFF2-40B4-BE49-F238E27FC236}">
              <a16:creationId xmlns:a16="http://schemas.microsoft.com/office/drawing/2014/main" id="{93EC3D28-9D5C-4DB8-8B26-BFF0A5CC40DD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39291"/>
    <xdr:sp macro="" textlink="">
      <xdr:nvSpPr>
        <xdr:cNvPr id="4205" name="Text Box 3">
          <a:extLst>
            <a:ext uri="{FF2B5EF4-FFF2-40B4-BE49-F238E27FC236}">
              <a16:creationId xmlns:a16="http://schemas.microsoft.com/office/drawing/2014/main" id="{443F9323-69F2-445F-BD19-E1879398BDC5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39291"/>
    <xdr:sp macro="" textlink="">
      <xdr:nvSpPr>
        <xdr:cNvPr id="4206" name="Text Box 3">
          <a:extLst>
            <a:ext uri="{FF2B5EF4-FFF2-40B4-BE49-F238E27FC236}">
              <a16:creationId xmlns:a16="http://schemas.microsoft.com/office/drawing/2014/main" id="{7A9A72C3-1FA4-43C0-BBD8-8CD561D9AA45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01191"/>
    <xdr:sp macro="" textlink="">
      <xdr:nvSpPr>
        <xdr:cNvPr id="4207" name="Text Box 3">
          <a:extLst>
            <a:ext uri="{FF2B5EF4-FFF2-40B4-BE49-F238E27FC236}">
              <a16:creationId xmlns:a16="http://schemas.microsoft.com/office/drawing/2014/main" id="{636F2110-D12C-4131-B654-F599636215BA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01191"/>
    <xdr:sp macro="" textlink="">
      <xdr:nvSpPr>
        <xdr:cNvPr id="4208" name="Text Box 3">
          <a:extLst>
            <a:ext uri="{FF2B5EF4-FFF2-40B4-BE49-F238E27FC236}">
              <a16:creationId xmlns:a16="http://schemas.microsoft.com/office/drawing/2014/main" id="{49BF8F54-1460-43E1-84AC-64DDAF960C7E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01191"/>
    <xdr:sp macro="" textlink="">
      <xdr:nvSpPr>
        <xdr:cNvPr id="4209" name="Text Box 3">
          <a:extLst>
            <a:ext uri="{FF2B5EF4-FFF2-40B4-BE49-F238E27FC236}">
              <a16:creationId xmlns:a16="http://schemas.microsoft.com/office/drawing/2014/main" id="{E1A6DCDF-C462-4533-A690-453C375C7E01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39291"/>
    <xdr:sp macro="" textlink="">
      <xdr:nvSpPr>
        <xdr:cNvPr id="4210" name="Text Box 3">
          <a:extLst>
            <a:ext uri="{FF2B5EF4-FFF2-40B4-BE49-F238E27FC236}">
              <a16:creationId xmlns:a16="http://schemas.microsoft.com/office/drawing/2014/main" id="{08793800-16BC-4D59-A4C9-A0013D6745DA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39291"/>
    <xdr:sp macro="" textlink="">
      <xdr:nvSpPr>
        <xdr:cNvPr id="4211" name="Text Box 3">
          <a:extLst>
            <a:ext uri="{FF2B5EF4-FFF2-40B4-BE49-F238E27FC236}">
              <a16:creationId xmlns:a16="http://schemas.microsoft.com/office/drawing/2014/main" id="{CB3CBEF0-48AA-4C04-B526-7859BBCA4E7D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39291"/>
    <xdr:sp macro="" textlink="">
      <xdr:nvSpPr>
        <xdr:cNvPr id="4212" name="Text Box 3">
          <a:extLst>
            <a:ext uri="{FF2B5EF4-FFF2-40B4-BE49-F238E27FC236}">
              <a16:creationId xmlns:a16="http://schemas.microsoft.com/office/drawing/2014/main" id="{3DD0DD77-8533-41B6-BB22-6D65F9353E9A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39291"/>
    <xdr:sp macro="" textlink="">
      <xdr:nvSpPr>
        <xdr:cNvPr id="4213" name="Text Box 3">
          <a:extLst>
            <a:ext uri="{FF2B5EF4-FFF2-40B4-BE49-F238E27FC236}">
              <a16:creationId xmlns:a16="http://schemas.microsoft.com/office/drawing/2014/main" id="{C1EA2F1C-ED2A-44C3-87DE-25C6D3E39591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01191"/>
    <xdr:sp macro="" textlink="">
      <xdr:nvSpPr>
        <xdr:cNvPr id="4214" name="Text Box 3">
          <a:extLst>
            <a:ext uri="{FF2B5EF4-FFF2-40B4-BE49-F238E27FC236}">
              <a16:creationId xmlns:a16="http://schemas.microsoft.com/office/drawing/2014/main" id="{DDBC46E9-B5FC-4803-A148-8FAF68C1AA5D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01191"/>
    <xdr:sp macro="" textlink="">
      <xdr:nvSpPr>
        <xdr:cNvPr id="4215" name="Text Box 3">
          <a:extLst>
            <a:ext uri="{FF2B5EF4-FFF2-40B4-BE49-F238E27FC236}">
              <a16:creationId xmlns:a16="http://schemas.microsoft.com/office/drawing/2014/main" id="{AC702083-63ED-4E1F-B90A-A05DB7D21088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39291"/>
    <xdr:sp macro="" textlink="">
      <xdr:nvSpPr>
        <xdr:cNvPr id="4216" name="Text Box 3">
          <a:extLst>
            <a:ext uri="{FF2B5EF4-FFF2-40B4-BE49-F238E27FC236}">
              <a16:creationId xmlns:a16="http://schemas.microsoft.com/office/drawing/2014/main" id="{20E8F772-DF8B-41DB-86E8-27114F21FA43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39291"/>
    <xdr:sp macro="" textlink="">
      <xdr:nvSpPr>
        <xdr:cNvPr id="4217" name="Text Box 3">
          <a:extLst>
            <a:ext uri="{FF2B5EF4-FFF2-40B4-BE49-F238E27FC236}">
              <a16:creationId xmlns:a16="http://schemas.microsoft.com/office/drawing/2014/main" id="{41EDF69C-9F14-413E-8339-AE934BF60478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39291"/>
    <xdr:sp macro="" textlink="">
      <xdr:nvSpPr>
        <xdr:cNvPr id="4218" name="Text Box 3">
          <a:extLst>
            <a:ext uri="{FF2B5EF4-FFF2-40B4-BE49-F238E27FC236}">
              <a16:creationId xmlns:a16="http://schemas.microsoft.com/office/drawing/2014/main" id="{7F10FB1D-ABFC-4F24-965B-19B5E0D5828E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39291"/>
    <xdr:sp macro="" textlink="">
      <xdr:nvSpPr>
        <xdr:cNvPr id="4219" name="Text Box 3">
          <a:extLst>
            <a:ext uri="{FF2B5EF4-FFF2-40B4-BE49-F238E27FC236}">
              <a16:creationId xmlns:a16="http://schemas.microsoft.com/office/drawing/2014/main" id="{093FDD61-9A41-457A-85E8-15E1C7F65248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01191"/>
    <xdr:sp macro="" textlink="">
      <xdr:nvSpPr>
        <xdr:cNvPr id="4220" name="Text Box 3">
          <a:extLst>
            <a:ext uri="{FF2B5EF4-FFF2-40B4-BE49-F238E27FC236}">
              <a16:creationId xmlns:a16="http://schemas.microsoft.com/office/drawing/2014/main" id="{C6E7F812-45DA-453E-B785-BDE5D409182A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01191"/>
    <xdr:sp macro="" textlink="">
      <xdr:nvSpPr>
        <xdr:cNvPr id="4221" name="Text Box 3">
          <a:extLst>
            <a:ext uri="{FF2B5EF4-FFF2-40B4-BE49-F238E27FC236}">
              <a16:creationId xmlns:a16="http://schemas.microsoft.com/office/drawing/2014/main" id="{EF1B3519-F7B1-4E96-81F5-F8E9A27E1FCB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39291"/>
    <xdr:sp macro="" textlink="">
      <xdr:nvSpPr>
        <xdr:cNvPr id="4222" name="Text Box 3">
          <a:extLst>
            <a:ext uri="{FF2B5EF4-FFF2-40B4-BE49-F238E27FC236}">
              <a16:creationId xmlns:a16="http://schemas.microsoft.com/office/drawing/2014/main" id="{4D62BF51-9E3A-49BD-B06A-01C7B031199F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39291"/>
    <xdr:sp macro="" textlink="">
      <xdr:nvSpPr>
        <xdr:cNvPr id="4223" name="Text Box 3">
          <a:extLst>
            <a:ext uri="{FF2B5EF4-FFF2-40B4-BE49-F238E27FC236}">
              <a16:creationId xmlns:a16="http://schemas.microsoft.com/office/drawing/2014/main" id="{A3D045FF-D657-447E-9CDA-60F3CDBCBE1E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39291"/>
    <xdr:sp macro="" textlink="">
      <xdr:nvSpPr>
        <xdr:cNvPr id="4224" name="Text Box 3">
          <a:extLst>
            <a:ext uri="{FF2B5EF4-FFF2-40B4-BE49-F238E27FC236}">
              <a16:creationId xmlns:a16="http://schemas.microsoft.com/office/drawing/2014/main" id="{937CD8FF-8E8C-4A9E-832E-FA4BE6E37EC8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39291"/>
    <xdr:sp macro="" textlink="">
      <xdr:nvSpPr>
        <xdr:cNvPr id="4225" name="Text Box 3">
          <a:extLst>
            <a:ext uri="{FF2B5EF4-FFF2-40B4-BE49-F238E27FC236}">
              <a16:creationId xmlns:a16="http://schemas.microsoft.com/office/drawing/2014/main" id="{6F7BF0F4-BEE4-4B17-A830-11BA2E38F439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01191"/>
    <xdr:sp macro="" textlink="">
      <xdr:nvSpPr>
        <xdr:cNvPr id="4226" name="Text Box 3">
          <a:extLst>
            <a:ext uri="{FF2B5EF4-FFF2-40B4-BE49-F238E27FC236}">
              <a16:creationId xmlns:a16="http://schemas.microsoft.com/office/drawing/2014/main" id="{F2D223B4-7782-4B70-B37B-81F13DFD5471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01191"/>
    <xdr:sp macro="" textlink="">
      <xdr:nvSpPr>
        <xdr:cNvPr id="4227" name="Text Box 3">
          <a:extLst>
            <a:ext uri="{FF2B5EF4-FFF2-40B4-BE49-F238E27FC236}">
              <a16:creationId xmlns:a16="http://schemas.microsoft.com/office/drawing/2014/main" id="{3F63793A-CC65-4868-93C8-0CD306DE7681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39291"/>
    <xdr:sp macro="" textlink="">
      <xdr:nvSpPr>
        <xdr:cNvPr id="4228" name="Text Box 3">
          <a:extLst>
            <a:ext uri="{FF2B5EF4-FFF2-40B4-BE49-F238E27FC236}">
              <a16:creationId xmlns:a16="http://schemas.microsoft.com/office/drawing/2014/main" id="{08B45D28-556B-4565-B88D-32112D608A7B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39291"/>
    <xdr:sp macro="" textlink="">
      <xdr:nvSpPr>
        <xdr:cNvPr id="4229" name="Text Box 3">
          <a:extLst>
            <a:ext uri="{FF2B5EF4-FFF2-40B4-BE49-F238E27FC236}">
              <a16:creationId xmlns:a16="http://schemas.microsoft.com/office/drawing/2014/main" id="{21E6C45C-236C-45C7-A7B7-9C2F186C31CE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39291"/>
    <xdr:sp macro="" textlink="">
      <xdr:nvSpPr>
        <xdr:cNvPr id="4230" name="Text Box 3">
          <a:extLst>
            <a:ext uri="{FF2B5EF4-FFF2-40B4-BE49-F238E27FC236}">
              <a16:creationId xmlns:a16="http://schemas.microsoft.com/office/drawing/2014/main" id="{2291D90A-D74F-443E-871D-D81F100228D6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39291"/>
    <xdr:sp macro="" textlink="">
      <xdr:nvSpPr>
        <xdr:cNvPr id="4231" name="Text Box 3">
          <a:extLst>
            <a:ext uri="{FF2B5EF4-FFF2-40B4-BE49-F238E27FC236}">
              <a16:creationId xmlns:a16="http://schemas.microsoft.com/office/drawing/2014/main" id="{DF6F3F56-EA4E-4B79-B28B-9074A3E5679F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01191"/>
    <xdr:sp macro="" textlink="">
      <xdr:nvSpPr>
        <xdr:cNvPr id="4232" name="Text Box 3">
          <a:extLst>
            <a:ext uri="{FF2B5EF4-FFF2-40B4-BE49-F238E27FC236}">
              <a16:creationId xmlns:a16="http://schemas.microsoft.com/office/drawing/2014/main" id="{A17D0715-F36C-440C-94DB-EDBBAA321259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01191"/>
    <xdr:sp macro="" textlink="">
      <xdr:nvSpPr>
        <xdr:cNvPr id="4233" name="Text Box 3">
          <a:extLst>
            <a:ext uri="{FF2B5EF4-FFF2-40B4-BE49-F238E27FC236}">
              <a16:creationId xmlns:a16="http://schemas.microsoft.com/office/drawing/2014/main" id="{89B3D180-6DFB-4C80-BAD5-811B7F15356D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01191"/>
    <xdr:sp macro="" textlink="">
      <xdr:nvSpPr>
        <xdr:cNvPr id="4234" name="Text Box 3">
          <a:extLst>
            <a:ext uri="{FF2B5EF4-FFF2-40B4-BE49-F238E27FC236}">
              <a16:creationId xmlns:a16="http://schemas.microsoft.com/office/drawing/2014/main" id="{68A815A7-2C30-42CC-A1F9-3142EE7C0A2F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01191"/>
    <xdr:sp macro="" textlink="">
      <xdr:nvSpPr>
        <xdr:cNvPr id="4235" name="Text Box 3">
          <a:extLst>
            <a:ext uri="{FF2B5EF4-FFF2-40B4-BE49-F238E27FC236}">
              <a16:creationId xmlns:a16="http://schemas.microsoft.com/office/drawing/2014/main" id="{452F1FA6-BB72-4CDA-87E1-854A39A499D8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01191"/>
    <xdr:sp macro="" textlink="">
      <xdr:nvSpPr>
        <xdr:cNvPr id="4236" name="Text Box 3">
          <a:extLst>
            <a:ext uri="{FF2B5EF4-FFF2-40B4-BE49-F238E27FC236}">
              <a16:creationId xmlns:a16="http://schemas.microsoft.com/office/drawing/2014/main" id="{4466DFCB-A5BC-474A-9D61-82B733742693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01191"/>
    <xdr:sp macro="" textlink="">
      <xdr:nvSpPr>
        <xdr:cNvPr id="4237" name="Text Box 3">
          <a:extLst>
            <a:ext uri="{FF2B5EF4-FFF2-40B4-BE49-F238E27FC236}">
              <a16:creationId xmlns:a16="http://schemas.microsoft.com/office/drawing/2014/main" id="{99245A38-0FC7-4711-99DE-390924C2E9EA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39291"/>
    <xdr:sp macro="" textlink="">
      <xdr:nvSpPr>
        <xdr:cNvPr id="4238" name="Text Box 3">
          <a:extLst>
            <a:ext uri="{FF2B5EF4-FFF2-40B4-BE49-F238E27FC236}">
              <a16:creationId xmlns:a16="http://schemas.microsoft.com/office/drawing/2014/main" id="{F02B3D64-DD2F-443F-91E2-B92C378C093D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39291"/>
    <xdr:sp macro="" textlink="">
      <xdr:nvSpPr>
        <xdr:cNvPr id="4239" name="Text Box 3">
          <a:extLst>
            <a:ext uri="{FF2B5EF4-FFF2-40B4-BE49-F238E27FC236}">
              <a16:creationId xmlns:a16="http://schemas.microsoft.com/office/drawing/2014/main" id="{1AF7952D-E4AF-4250-A8F9-4823F2DFC1C2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39291"/>
    <xdr:sp macro="" textlink="">
      <xdr:nvSpPr>
        <xdr:cNvPr id="4240" name="Text Box 3">
          <a:extLst>
            <a:ext uri="{FF2B5EF4-FFF2-40B4-BE49-F238E27FC236}">
              <a16:creationId xmlns:a16="http://schemas.microsoft.com/office/drawing/2014/main" id="{E145621F-F112-47F0-A6E4-8401644AB360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39291"/>
    <xdr:sp macro="" textlink="">
      <xdr:nvSpPr>
        <xdr:cNvPr id="4241" name="Text Box 3">
          <a:extLst>
            <a:ext uri="{FF2B5EF4-FFF2-40B4-BE49-F238E27FC236}">
              <a16:creationId xmlns:a16="http://schemas.microsoft.com/office/drawing/2014/main" id="{488E4EA2-81D6-4556-B479-9D0B80B2528A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01191"/>
    <xdr:sp macro="" textlink="">
      <xdr:nvSpPr>
        <xdr:cNvPr id="4242" name="Text Box 3">
          <a:extLst>
            <a:ext uri="{FF2B5EF4-FFF2-40B4-BE49-F238E27FC236}">
              <a16:creationId xmlns:a16="http://schemas.microsoft.com/office/drawing/2014/main" id="{0AD8A887-471F-4C31-ADC7-435F94F714B8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01191"/>
    <xdr:sp macro="" textlink="">
      <xdr:nvSpPr>
        <xdr:cNvPr id="4243" name="Text Box 3">
          <a:extLst>
            <a:ext uri="{FF2B5EF4-FFF2-40B4-BE49-F238E27FC236}">
              <a16:creationId xmlns:a16="http://schemas.microsoft.com/office/drawing/2014/main" id="{BCC32F70-DDF9-4164-8AAA-0711340D14A8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657</xdr:row>
      <xdr:rowOff>0</xdr:rowOff>
    </xdr:from>
    <xdr:ext cx="563880" cy="301191"/>
    <xdr:sp macro="" textlink="">
      <xdr:nvSpPr>
        <xdr:cNvPr id="4244" name="Text Box 3">
          <a:extLst>
            <a:ext uri="{FF2B5EF4-FFF2-40B4-BE49-F238E27FC236}">
              <a16:creationId xmlns:a16="http://schemas.microsoft.com/office/drawing/2014/main" id="{3066EFDE-852F-4F8A-988F-20B8FE6B9C99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657</xdr:row>
      <xdr:rowOff>0</xdr:rowOff>
    </xdr:from>
    <xdr:ext cx="563880" cy="301191"/>
    <xdr:sp macro="" textlink="">
      <xdr:nvSpPr>
        <xdr:cNvPr id="4245" name="Text Box 3">
          <a:extLst>
            <a:ext uri="{FF2B5EF4-FFF2-40B4-BE49-F238E27FC236}">
              <a16:creationId xmlns:a16="http://schemas.microsoft.com/office/drawing/2014/main" id="{021389B8-2544-4A97-A8B8-895EF39D4BF1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657</xdr:row>
      <xdr:rowOff>0</xdr:rowOff>
    </xdr:from>
    <xdr:ext cx="563880" cy="301191"/>
    <xdr:sp macro="" textlink="">
      <xdr:nvSpPr>
        <xdr:cNvPr id="4246" name="Text Box 3">
          <a:extLst>
            <a:ext uri="{FF2B5EF4-FFF2-40B4-BE49-F238E27FC236}">
              <a16:creationId xmlns:a16="http://schemas.microsoft.com/office/drawing/2014/main" id="{9E6982D0-7CDB-43DB-9B91-4FDA9A44294C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657</xdr:row>
      <xdr:rowOff>0</xdr:rowOff>
    </xdr:from>
    <xdr:ext cx="563880" cy="301191"/>
    <xdr:sp macro="" textlink="">
      <xdr:nvSpPr>
        <xdr:cNvPr id="4247" name="Text Box 3">
          <a:extLst>
            <a:ext uri="{FF2B5EF4-FFF2-40B4-BE49-F238E27FC236}">
              <a16:creationId xmlns:a16="http://schemas.microsoft.com/office/drawing/2014/main" id="{92FA6354-B6E0-42CB-BEA4-08C01F09E059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657</xdr:row>
      <xdr:rowOff>0</xdr:rowOff>
    </xdr:from>
    <xdr:ext cx="563880" cy="301191"/>
    <xdr:sp macro="" textlink="">
      <xdr:nvSpPr>
        <xdr:cNvPr id="4248" name="Text Box 3">
          <a:extLst>
            <a:ext uri="{FF2B5EF4-FFF2-40B4-BE49-F238E27FC236}">
              <a16:creationId xmlns:a16="http://schemas.microsoft.com/office/drawing/2014/main" id="{D5C7330F-1CE3-4495-B409-906334E9C026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657</xdr:row>
      <xdr:rowOff>0</xdr:rowOff>
    </xdr:from>
    <xdr:ext cx="563880" cy="301191"/>
    <xdr:sp macro="" textlink="">
      <xdr:nvSpPr>
        <xdr:cNvPr id="4249" name="Text Box 3">
          <a:extLst>
            <a:ext uri="{FF2B5EF4-FFF2-40B4-BE49-F238E27FC236}">
              <a16:creationId xmlns:a16="http://schemas.microsoft.com/office/drawing/2014/main" id="{FFD478F8-2F84-4D01-B389-CB0103A6407C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657</xdr:row>
      <xdr:rowOff>0</xdr:rowOff>
    </xdr:from>
    <xdr:ext cx="563880" cy="301191"/>
    <xdr:sp macro="" textlink="">
      <xdr:nvSpPr>
        <xdr:cNvPr id="4250" name="Text Box 3">
          <a:extLst>
            <a:ext uri="{FF2B5EF4-FFF2-40B4-BE49-F238E27FC236}">
              <a16:creationId xmlns:a16="http://schemas.microsoft.com/office/drawing/2014/main" id="{228F9933-AAA8-436C-B326-1ED37C4D585B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657</xdr:row>
      <xdr:rowOff>0</xdr:rowOff>
    </xdr:from>
    <xdr:ext cx="563880" cy="301191"/>
    <xdr:sp macro="" textlink="">
      <xdr:nvSpPr>
        <xdr:cNvPr id="4251" name="Text Box 3">
          <a:extLst>
            <a:ext uri="{FF2B5EF4-FFF2-40B4-BE49-F238E27FC236}">
              <a16:creationId xmlns:a16="http://schemas.microsoft.com/office/drawing/2014/main" id="{60A5C494-B3B4-4A3B-ACB1-8AF4C6A0C924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657</xdr:row>
      <xdr:rowOff>0</xdr:rowOff>
    </xdr:from>
    <xdr:ext cx="563880" cy="301191"/>
    <xdr:sp macro="" textlink="">
      <xdr:nvSpPr>
        <xdr:cNvPr id="4252" name="Text Box 3">
          <a:extLst>
            <a:ext uri="{FF2B5EF4-FFF2-40B4-BE49-F238E27FC236}">
              <a16:creationId xmlns:a16="http://schemas.microsoft.com/office/drawing/2014/main" id="{CC9DF783-016C-46E1-93DC-34C3571A1FAB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657</xdr:row>
      <xdr:rowOff>0</xdr:rowOff>
    </xdr:from>
    <xdr:ext cx="563880" cy="301191"/>
    <xdr:sp macro="" textlink="">
      <xdr:nvSpPr>
        <xdr:cNvPr id="4253" name="Text Box 3">
          <a:extLst>
            <a:ext uri="{FF2B5EF4-FFF2-40B4-BE49-F238E27FC236}">
              <a16:creationId xmlns:a16="http://schemas.microsoft.com/office/drawing/2014/main" id="{DF431FF3-EEE4-4DA5-BFFC-61EED906EB95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657</xdr:row>
      <xdr:rowOff>0</xdr:rowOff>
    </xdr:from>
    <xdr:ext cx="563880" cy="301191"/>
    <xdr:sp macro="" textlink="">
      <xdr:nvSpPr>
        <xdr:cNvPr id="4254" name="Text Box 3">
          <a:extLst>
            <a:ext uri="{FF2B5EF4-FFF2-40B4-BE49-F238E27FC236}">
              <a16:creationId xmlns:a16="http://schemas.microsoft.com/office/drawing/2014/main" id="{10D3AB50-19BA-4371-AE81-315675FDDD79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657</xdr:row>
      <xdr:rowOff>0</xdr:rowOff>
    </xdr:from>
    <xdr:ext cx="563880" cy="301191"/>
    <xdr:sp macro="" textlink="">
      <xdr:nvSpPr>
        <xdr:cNvPr id="4255" name="Text Box 3">
          <a:extLst>
            <a:ext uri="{FF2B5EF4-FFF2-40B4-BE49-F238E27FC236}">
              <a16:creationId xmlns:a16="http://schemas.microsoft.com/office/drawing/2014/main" id="{807E36BF-C048-44D0-9762-1F03365AA64A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657</xdr:row>
      <xdr:rowOff>0</xdr:rowOff>
    </xdr:from>
    <xdr:ext cx="563880" cy="301191"/>
    <xdr:sp macro="" textlink="">
      <xdr:nvSpPr>
        <xdr:cNvPr id="4256" name="Text Box 3">
          <a:extLst>
            <a:ext uri="{FF2B5EF4-FFF2-40B4-BE49-F238E27FC236}">
              <a16:creationId xmlns:a16="http://schemas.microsoft.com/office/drawing/2014/main" id="{FC1CC330-9ADF-4F4D-BD0B-65E69E8FFF1F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01191"/>
    <xdr:sp macro="" textlink="">
      <xdr:nvSpPr>
        <xdr:cNvPr id="4257" name="Text Box 3">
          <a:extLst>
            <a:ext uri="{FF2B5EF4-FFF2-40B4-BE49-F238E27FC236}">
              <a16:creationId xmlns:a16="http://schemas.microsoft.com/office/drawing/2014/main" id="{8277344E-C6E3-44D6-9063-497CBB33612B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01191"/>
    <xdr:sp macro="" textlink="">
      <xdr:nvSpPr>
        <xdr:cNvPr id="4258" name="Text Box 3">
          <a:extLst>
            <a:ext uri="{FF2B5EF4-FFF2-40B4-BE49-F238E27FC236}">
              <a16:creationId xmlns:a16="http://schemas.microsoft.com/office/drawing/2014/main" id="{2F7E7078-CC0C-4EC2-AE37-088C27E4059D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39291"/>
    <xdr:sp macro="" textlink="">
      <xdr:nvSpPr>
        <xdr:cNvPr id="4259" name="Text Box 3">
          <a:extLst>
            <a:ext uri="{FF2B5EF4-FFF2-40B4-BE49-F238E27FC236}">
              <a16:creationId xmlns:a16="http://schemas.microsoft.com/office/drawing/2014/main" id="{7AA4E045-82DE-4DC6-9D8B-088EDB7AED07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39291"/>
    <xdr:sp macro="" textlink="">
      <xdr:nvSpPr>
        <xdr:cNvPr id="4260" name="Text Box 3">
          <a:extLst>
            <a:ext uri="{FF2B5EF4-FFF2-40B4-BE49-F238E27FC236}">
              <a16:creationId xmlns:a16="http://schemas.microsoft.com/office/drawing/2014/main" id="{022CDCA1-4296-40B8-B441-D5189841A308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39291"/>
    <xdr:sp macro="" textlink="">
      <xdr:nvSpPr>
        <xdr:cNvPr id="4261" name="Text Box 3">
          <a:extLst>
            <a:ext uri="{FF2B5EF4-FFF2-40B4-BE49-F238E27FC236}">
              <a16:creationId xmlns:a16="http://schemas.microsoft.com/office/drawing/2014/main" id="{FC016C43-133C-4DF5-951F-B5ED63C66F2D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39291"/>
    <xdr:sp macro="" textlink="">
      <xdr:nvSpPr>
        <xdr:cNvPr id="4262" name="Text Box 3">
          <a:extLst>
            <a:ext uri="{FF2B5EF4-FFF2-40B4-BE49-F238E27FC236}">
              <a16:creationId xmlns:a16="http://schemas.microsoft.com/office/drawing/2014/main" id="{BBAA7B9C-8549-4657-BF9F-13473BD4E367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01191"/>
    <xdr:sp macro="" textlink="">
      <xdr:nvSpPr>
        <xdr:cNvPr id="4263" name="Text Box 3">
          <a:extLst>
            <a:ext uri="{FF2B5EF4-FFF2-40B4-BE49-F238E27FC236}">
              <a16:creationId xmlns:a16="http://schemas.microsoft.com/office/drawing/2014/main" id="{F29DB781-D8A2-4988-A77F-2D3D8B40EA38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01191"/>
    <xdr:sp macro="" textlink="">
      <xdr:nvSpPr>
        <xdr:cNvPr id="4264" name="Text Box 3">
          <a:extLst>
            <a:ext uri="{FF2B5EF4-FFF2-40B4-BE49-F238E27FC236}">
              <a16:creationId xmlns:a16="http://schemas.microsoft.com/office/drawing/2014/main" id="{097D7C60-5CEC-4C1D-BED4-F43011857BD8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01191"/>
    <xdr:sp macro="" textlink="">
      <xdr:nvSpPr>
        <xdr:cNvPr id="4265" name="Text Box 3">
          <a:extLst>
            <a:ext uri="{FF2B5EF4-FFF2-40B4-BE49-F238E27FC236}">
              <a16:creationId xmlns:a16="http://schemas.microsoft.com/office/drawing/2014/main" id="{AE78357A-1F65-4303-9759-A0CBAB9D93A6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01191"/>
    <xdr:sp macro="" textlink="">
      <xdr:nvSpPr>
        <xdr:cNvPr id="4266" name="Text Box 3">
          <a:extLst>
            <a:ext uri="{FF2B5EF4-FFF2-40B4-BE49-F238E27FC236}">
              <a16:creationId xmlns:a16="http://schemas.microsoft.com/office/drawing/2014/main" id="{6EDC9FBC-BCBE-40A5-B70A-0984206648C0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39291"/>
    <xdr:sp macro="" textlink="">
      <xdr:nvSpPr>
        <xdr:cNvPr id="4267" name="Text Box 3">
          <a:extLst>
            <a:ext uri="{FF2B5EF4-FFF2-40B4-BE49-F238E27FC236}">
              <a16:creationId xmlns:a16="http://schemas.microsoft.com/office/drawing/2014/main" id="{662A96A0-DCDE-4F5D-A498-BB65F843B780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39291"/>
    <xdr:sp macro="" textlink="">
      <xdr:nvSpPr>
        <xdr:cNvPr id="4268" name="Text Box 3">
          <a:extLst>
            <a:ext uri="{FF2B5EF4-FFF2-40B4-BE49-F238E27FC236}">
              <a16:creationId xmlns:a16="http://schemas.microsoft.com/office/drawing/2014/main" id="{B46EC516-CE91-463B-8BC8-DF2093732B91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39291"/>
    <xdr:sp macro="" textlink="">
      <xdr:nvSpPr>
        <xdr:cNvPr id="4269" name="Text Box 3">
          <a:extLst>
            <a:ext uri="{FF2B5EF4-FFF2-40B4-BE49-F238E27FC236}">
              <a16:creationId xmlns:a16="http://schemas.microsoft.com/office/drawing/2014/main" id="{0C54CCCE-5754-4B0E-994B-D26612EA558A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39291"/>
    <xdr:sp macro="" textlink="">
      <xdr:nvSpPr>
        <xdr:cNvPr id="4270" name="Text Box 3">
          <a:extLst>
            <a:ext uri="{FF2B5EF4-FFF2-40B4-BE49-F238E27FC236}">
              <a16:creationId xmlns:a16="http://schemas.microsoft.com/office/drawing/2014/main" id="{9DF2CD69-C758-430D-B6DD-C0F2952CB10F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01191"/>
    <xdr:sp macro="" textlink="">
      <xdr:nvSpPr>
        <xdr:cNvPr id="4271" name="Text Box 3">
          <a:extLst>
            <a:ext uri="{FF2B5EF4-FFF2-40B4-BE49-F238E27FC236}">
              <a16:creationId xmlns:a16="http://schemas.microsoft.com/office/drawing/2014/main" id="{92591739-B03A-4482-BFBF-1EC1DABC0344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01191"/>
    <xdr:sp macro="" textlink="">
      <xdr:nvSpPr>
        <xdr:cNvPr id="4272" name="Text Box 3">
          <a:extLst>
            <a:ext uri="{FF2B5EF4-FFF2-40B4-BE49-F238E27FC236}">
              <a16:creationId xmlns:a16="http://schemas.microsoft.com/office/drawing/2014/main" id="{F8B5B264-532C-4B5F-9807-3219A70DE68B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01191"/>
    <xdr:sp macro="" textlink="">
      <xdr:nvSpPr>
        <xdr:cNvPr id="4273" name="Text Box 3">
          <a:extLst>
            <a:ext uri="{FF2B5EF4-FFF2-40B4-BE49-F238E27FC236}">
              <a16:creationId xmlns:a16="http://schemas.microsoft.com/office/drawing/2014/main" id="{2F8DAC76-1C1F-4634-B860-2378283FEF3A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01191"/>
    <xdr:sp macro="" textlink="">
      <xdr:nvSpPr>
        <xdr:cNvPr id="4274" name="Text Box 3">
          <a:extLst>
            <a:ext uri="{FF2B5EF4-FFF2-40B4-BE49-F238E27FC236}">
              <a16:creationId xmlns:a16="http://schemas.microsoft.com/office/drawing/2014/main" id="{31CAD3DA-D35A-4878-8888-A00AB3770156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39291"/>
    <xdr:sp macro="" textlink="">
      <xdr:nvSpPr>
        <xdr:cNvPr id="4275" name="Text Box 3">
          <a:extLst>
            <a:ext uri="{FF2B5EF4-FFF2-40B4-BE49-F238E27FC236}">
              <a16:creationId xmlns:a16="http://schemas.microsoft.com/office/drawing/2014/main" id="{0F3CA732-5030-4FC7-9F7B-3C0C8809FDBB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39291"/>
    <xdr:sp macro="" textlink="">
      <xdr:nvSpPr>
        <xdr:cNvPr id="4276" name="Text Box 3">
          <a:extLst>
            <a:ext uri="{FF2B5EF4-FFF2-40B4-BE49-F238E27FC236}">
              <a16:creationId xmlns:a16="http://schemas.microsoft.com/office/drawing/2014/main" id="{38803CA2-4C05-420A-BABC-12674A6EC4BD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39291"/>
    <xdr:sp macro="" textlink="">
      <xdr:nvSpPr>
        <xdr:cNvPr id="4277" name="Text Box 3">
          <a:extLst>
            <a:ext uri="{FF2B5EF4-FFF2-40B4-BE49-F238E27FC236}">
              <a16:creationId xmlns:a16="http://schemas.microsoft.com/office/drawing/2014/main" id="{6139BD76-5D42-4136-9892-1D5A577D110C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39291"/>
    <xdr:sp macro="" textlink="">
      <xdr:nvSpPr>
        <xdr:cNvPr id="4278" name="Text Box 3">
          <a:extLst>
            <a:ext uri="{FF2B5EF4-FFF2-40B4-BE49-F238E27FC236}">
              <a16:creationId xmlns:a16="http://schemas.microsoft.com/office/drawing/2014/main" id="{14EBCFAE-1E5F-43EA-9013-CD401EC336DD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01191"/>
    <xdr:sp macro="" textlink="">
      <xdr:nvSpPr>
        <xdr:cNvPr id="4279" name="Text Box 3">
          <a:extLst>
            <a:ext uri="{FF2B5EF4-FFF2-40B4-BE49-F238E27FC236}">
              <a16:creationId xmlns:a16="http://schemas.microsoft.com/office/drawing/2014/main" id="{0D3D1363-65EE-4581-A6A5-614FCB6C80C5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01191"/>
    <xdr:sp macro="" textlink="">
      <xdr:nvSpPr>
        <xdr:cNvPr id="4280" name="Text Box 3">
          <a:extLst>
            <a:ext uri="{FF2B5EF4-FFF2-40B4-BE49-F238E27FC236}">
              <a16:creationId xmlns:a16="http://schemas.microsoft.com/office/drawing/2014/main" id="{6DBA3361-A7A3-4E4C-A6BB-E05497B685DC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39291"/>
    <xdr:sp macro="" textlink="">
      <xdr:nvSpPr>
        <xdr:cNvPr id="4281" name="Text Box 3">
          <a:extLst>
            <a:ext uri="{FF2B5EF4-FFF2-40B4-BE49-F238E27FC236}">
              <a16:creationId xmlns:a16="http://schemas.microsoft.com/office/drawing/2014/main" id="{3A3C63EB-627B-4208-84EE-52EFF97C31D8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39291"/>
    <xdr:sp macro="" textlink="">
      <xdr:nvSpPr>
        <xdr:cNvPr id="4282" name="Text Box 3">
          <a:extLst>
            <a:ext uri="{FF2B5EF4-FFF2-40B4-BE49-F238E27FC236}">
              <a16:creationId xmlns:a16="http://schemas.microsoft.com/office/drawing/2014/main" id="{7EB47F00-B5C6-4F7D-9E3F-A9311EDA1A1C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39291"/>
    <xdr:sp macro="" textlink="">
      <xdr:nvSpPr>
        <xdr:cNvPr id="4283" name="Text Box 3">
          <a:extLst>
            <a:ext uri="{FF2B5EF4-FFF2-40B4-BE49-F238E27FC236}">
              <a16:creationId xmlns:a16="http://schemas.microsoft.com/office/drawing/2014/main" id="{BE7413EA-9DAF-42E5-93B4-80BEB2F4939B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39291"/>
    <xdr:sp macro="" textlink="">
      <xdr:nvSpPr>
        <xdr:cNvPr id="4284" name="Text Box 3">
          <a:extLst>
            <a:ext uri="{FF2B5EF4-FFF2-40B4-BE49-F238E27FC236}">
              <a16:creationId xmlns:a16="http://schemas.microsoft.com/office/drawing/2014/main" id="{9E8B612A-B87A-4826-AABD-B0683507AF28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01191"/>
    <xdr:sp macro="" textlink="">
      <xdr:nvSpPr>
        <xdr:cNvPr id="4285" name="Text Box 3">
          <a:extLst>
            <a:ext uri="{FF2B5EF4-FFF2-40B4-BE49-F238E27FC236}">
              <a16:creationId xmlns:a16="http://schemas.microsoft.com/office/drawing/2014/main" id="{8061AFA3-401F-42D6-AEFC-1EA66FC995EC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01191"/>
    <xdr:sp macro="" textlink="">
      <xdr:nvSpPr>
        <xdr:cNvPr id="4286" name="Text Box 3">
          <a:extLst>
            <a:ext uri="{FF2B5EF4-FFF2-40B4-BE49-F238E27FC236}">
              <a16:creationId xmlns:a16="http://schemas.microsoft.com/office/drawing/2014/main" id="{ED02E521-2174-4631-93B9-F0AE31345031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39291"/>
    <xdr:sp macro="" textlink="">
      <xdr:nvSpPr>
        <xdr:cNvPr id="4287" name="Text Box 3">
          <a:extLst>
            <a:ext uri="{FF2B5EF4-FFF2-40B4-BE49-F238E27FC236}">
              <a16:creationId xmlns:a16="http://schemas.microsoft.com/office/drawing/2014/main" id="{9F759717-899C-4379-AF5D-C184FFF429A3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39291"/>
    <xdr:sp macro="" textlink="">
      <xdr:nvSpPr>
        <xdr:cNvPr id="4288" name="Text Box 3">
          <a:extLst>
            <a:ext uri="{FF2B5EF4-FFF2-40B4-BE49-F238E27FC236}">
              <a16:creationId xmlns:a16="http://schemas.microsoft.com/office/drawing/2014/main" id="{B077DF24-8890-4E8A-BFD8-24037313D0FA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39291"/>
    <xdr:sp macro="" textlink="">
      <xdr:nvSpPr>
        <xdr:cNvPr id="4289" name="Text Box 3">
          <a:extLst>
            <a:ext uri="{FF2B5EF4-FFF2-40B4-BE49-F238E27FC236}">
              <a16:creationId xmlns:a16="http://schemas.microsoft.com/office/drawing/2014/main" id="{1AF306D0-CBCA-4FC8-887F-E4B48B75C7C0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39291"/>
    <xdr:sp macro="" textlink="">
      <xdr:nvSpPr>
        <xdr:cNvPr id="4290" name="Text Box 3">
          <a:extLst>
            <a:ext uri="{FF2B5EF4-FFF2-40B4-BE49-F238E27FC236}">
              <a16:creationId xmlns:a16="http://schemas.microsoft.com/office/drawing/2014/main" id="{E6212B3D-14C5-4B81-8774-DFC4FEF20A84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01191"/>
    <xdr:sp macro="" textlink="">
      <xdr:nvSpPr>
        <xdr:cNvPr id="4291" name="Text Box 3">
          <a:extLst>
            <a:ext uri="{FF2B5EF4-FFF2-40B4-BE49-F238E27FC236}">
              <a16:creationId xmlns:a16="http://schemas.microsoft.com/office/drawing/2014/main" id="{A014157C-CC74-4CDD-8B0D-D34652000A88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01191"/>
    <xdr:sp macro="" textlink="">
      <xdr:nvSpPr>
        <xdr:cNvPr id="4292" name="Text Box 3">
          <a:extLst>
            <a:ext uri="{FF2B5EF4-FFF2-40B4-BE49-F238E27FC236}">
              <a16:creationId xmlns:a16="http://schemas.microsoft.com/office/drawing/2014/main" id="{127348D4-D726-4C01-8E0F-47EEEFDABB20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01191"/>
    <xdr:sp macro="" textlink="">
      <xdr:nvSpPr>
        <xdr:cNvPr id="4293" name="Text Box 3">
          <a:extLst>
            <a:ext uri="{FF2B5EF4-FFF2-40B4-BE49-F238E27FC236}">
              <a16:creationId xmlns:a16="http://schemas.microsoft.com/office/drawing/2014/main" id="{0CF772D9-3960-46AC-8339-75147A79C94F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01191"/>
    <xdr:sp macro="" textlink="">
      <xdr:nvSpPr>
        <xdr:cNvPr id="4294" name="Text Box 3">
          <a:extLst>
            <a:ext uri="{FF2B5EF4-FFF2-40B4-BE49-F238E27FC236}">
              <a16:creationId xmlns:a16="http://schemas.microsoft.com/office/drawing/2014/main" id="{0E68CE74-46BF-49AA-B372-C05F3B08082C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39291"/>
    <xdr:sp macro="" textlink="">
      <xdr:nvSpPr>
        <xdr:cNvPr id="4295" name="Text Box 3">
          <a:extLst>
            <a:ext uri="{FF2B5EF4-FFF2-40B4-BE49-F238E27FC236}">
              <a16:creationId xmlns:a16="http://schemas.microsoft.com/office/drawing/2014/main" id="{1EA76482-6180-4AE4-8095-CCC258A066D8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39291"/>
    <xdr:sp macro="" textlink="">
      <xdr:nvSpPr>
        <xdr:cNvPr id="4296" name="Text Box 3">
          <a:extLst>
            <a:ext uri="{FF2B5EF4-FFF2-40B4-BE49-F238E27FC236}">
              <a16:creationId xmlns:a16="http://schemas.microsoft.com/office/drawing/2014/main" id="{2A811814-2755-490B-89E9-C25B55AB63CA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39291"/>
    <xdr:sp macro="" textlink="">
      <xdr:nvSpPr>
        <xdr:cNvPr id="4297" name="Text Box 3">
          <a:extLst>
            <a:ext uri="{FF2B5EF4-FFF2-40B4-BE49-F238E27FC236}">
              <a16:creationId xmlns:a16="http://schemas.microsoft.com/office/drawing/2014/main" id="{07BA0B93-08E1-487E-A7DA-1E23C25150B2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39291"/>
    <xdr:sp macro="" textlink="">
      <xdr:nvSpPr>
        <xdr:cNvPr id="4298" name="Text Box 3">
          <a:extLst>
            <a:ext uri="{FF2B5EF4-FFF2-40B4-BE49-F238E27FC236}">
              <a16:creationId xmlns:a16="http://schemas.microsoft.com/office/drawing/2014/main" id="{DF81C653-C350-4BF8-9B0E-C436602871F4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01191"/>
    <xdr:sp macro="" textlink="">
      <xdr:nvSpPr>
        <xdr:cNvPr id="4299" name="Text Box 3">
          <a:extLst>
            <a:ext uri="{FF2B5EF4-FFF2-40B4-BE49-F238E27FC236}">
              <a16:creationId xmlns:a16="http://schemas.microsoft.com/office/drawing/2014/main" id="{605F1D18-F138-4EF2-B545-ECB44E0FE6FD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01191"/>
    <xdr:sp macro="" textlink="">
      <xdr:nvSpPr>
        <xdr:cNvPr id="4300" name="Text Box 3">
          <a:extLst>
            <a:ext uri="{FF2B5EF4-FFF2-40B4-BE49-F238E27FC236}">
              <a16:creationId xmlns:a16="http://schemas.microsoft.com/office/drawing/2014/main" id="{20AC3C0F-AE9E-4B89-AA92-37B3924B37F5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01191"/>
    <xdr:sp macro="" textlink="">
      <xdr:nvSpPr>
        <xdr:cNvPr id="4301" name="Text Box 3">
          <a:extLst>
            <a:ext uri="{FF2B5EF4-FFF2-40B4-BE49-F238E27FC236}">
              <a16:creationId xmlns:a16="http://schemas.microsoft.com/office/drawing/2014/main" id="{818F7C4B-A19A-48F7-A16F-A4F8A344F046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01191"/>
    <xdr:sp macro="" textlink="">
      <xdr:nvSpPr>
        <xdr:cNvPr id="4302" name="Text Box 3">
          <a:extLst>
            <a:ext uri="{FF2B5EF4-FFF2-40B4-BE49-F238E27FC236}">
              <a16:creationId xmlns:a16="http://schemas.microsoft.com/office/drawing/2014/main" id="{19ABA8D7-CE46-4B53-8EFA-13C7928EA4D4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39291"/>
    <xdr:sp macro="" textlink="">
      <xdr:nvSpPr>
        <xdr:cNvPr id="4303" name="Text Box 3">
          <a:extLst>
            <a:ext uri="{FF2B5EF4-FFF2-40B4-BE49-F238E27FC236}">
              <a16:creationId xmlns:a16="http://schemas.microsoft.com/office/drawing/2014/main" id="{787431A2-2CC3-4FC9-9379-80104C5E8873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39291"/>
    <xdr:sp macro="" textlink="">
      <xdr:nvSpPr>
        <xdr:cNvPr id="4304" name="Text Box 3">
          <a:extLst>
            <a:ext uri="{FF2B5EF4-FFF2-40B4-BE49-F238E27FC236}">
              <a16:creationId xmlns:a16="http://schemas.microsoft.com/office/drawing/2014/main" id="{034CC5E9-08C6-4BDB-91F5-19D4829124AC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39291"/>
    <xdr:sp macro="" textlink="">
      <xdr:nvSpPr>
        <xdr:cNvPr id="4305" name="Text Box 3">
          <a:extLst>
            <a:ext uri="{FF2B5EF4-FFF2-40B4-BE49-F238E27FC236}">
              <a16:creationId xmlns:a16="http://schemas.microsoft.com/office/drawing/2014/main" id="{676DAD35-07C6-4606-9587-DE659F708C8D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39291"/>
    <xdr:sp macro="" textlink="">
      <xdr:nvSpPr>
        <xdr:cNvPr id="4306" name="Text Box 3">
          <a:extLst>
            <a:ext uri="{FF2B5EF4-FFF2-40B4-BE49-F238E27FC236}">
              <a16:creationId xmlns:a16="http://schemas.microsoft.com/office/drawing/2014/main" id="{32F2991E-1DD7-46F8-BC8C-167298A808BF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01191"/>
    <xdr:sp macro="" textlink="">
      <xdr:nvSpPr>
        <xdr:cNvPr id="4307" name="Text Box 3">
          <a:extLst>
            <a:ext uri="{FF2B5EF4-FFF2-40B4-BE49-F238E27FC236}">
              <a16:creationId xmlns:a16="http://schemas.microsoft.com/office/drawing/2014/main" id="{B9067B35-811B-4D62-A97F-DC6E028DFF64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01191"/>
    <xdr:sp macro="" textlink="">
      <xdr:nvSpPr>
        <xdr:cNvPr id="4308" name="Text Box 3">
          <a:extLst>
            <a:ext uri="{FF2B5EF4-FFF2-40B4-BE49-F238E27FC236}">
              <a16:creationId xmlns:a16="http://schemas.microsoft.com/office/drawing/2014/main" id="{570B36D1-660B-40B2-8969-B643E4E4965F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01191"/>
    <xdr:sp macro="" textlink="">
      <xdr:nvSpPr>
        <xdr:cNvPr id="4309" name="Text Box 3">
          <a:extLst>
            <a:ext uri="{FF2B5EF4-FFF2-40B4-BE49-F238E27FC236}">
              <a16:creationId xmlns:a16="http://schemas.microsoft.com/office/drawing/2014/main" id="{45B44219-D033-4AF6-A8D9-F895C897B650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39291"/>
    <xdr:sp macro="" textlink="">
      <xdr:nvSpPr>
        <xdr:cNvPr id="4310" name="Text Box 3">
          <a:extLst>
            <a:ext uri="{FF2B5EF4-FFF2-40B4-BE49-F238E27FC236}">
              <a16:creationId xmlns:a16="http://schemas.microsoft.com/office/drawing/2014/main" id="{61E398FD-5C21-4624-B3EC-0F7E50DFB9C1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39291"/>
    <xdr:sp macro="" textlink="">
      <xdr:nvSpPr>
        <xdr:cNvPr id="4311" name="Text Box 3">
          <a:extLst>
            <a:ext uri="{FF2B5EF4-FFF2-40B4-BE49-F238E27FC236}">
              <a16:creationId xmlns:a16="http://schemas.microsoft.com/office/drawing/2014/main" id="{E1994C2D-F900-4DB8-B6BB-99E05EA07D9B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39291"/>
    <xdr:sp macro="" textlink="">
      <xdr:nvSpPr>
        <xdr:cNvPr id="4312" name="Text Box 3">
          <a:extLst>
            <a:ext uri="{FF2B5EF4-FFF2-40B4-BE49-F238E27FC236}">
              <a16:creationId xmlns:a16="http://schemas.microsoft.com/office/drawing/2014/main" id="{5EE425F6-E299-4B04-9958-763149F5901B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39291"/>
    <xdr:sp macro="" textlink="">
      <xdr:nvSpPr>
        <xdr:cNvPr id="4313" name="Text Box 3">
          <a:extLst>
            <a:ext uri="{FF2B5EF4-FFF2-40B4-BE49-F238E27FC236}">
              <a16:creationId xmlns:a16="http://schemas.microsoft.com/office/drawing/2014/main" id="{C41802A5-137B-40FB-9010-6B86F826B456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01191"/>
    <xdr:sp macro="" textlink="">
      <xdr:nvSpPr>
        <xdr:cNvPr id="4314" name="Text Box 3">
          <a:extLst>
            <a:ext uri="{FF2B5EF4-FFF2-40B4-BE49-F238E27FC236}">
              <a16:creationId xmlns:a16="http://schemas.microsoft.com/office/drawing/2014/main" id="{1CC826DF-66F1-494A-8F0E-23061AA2A518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01191"/>
    <xdr:sp macro="" textlink="">
      <xdr:nvSpPr>
        <xdr:cNvPr id="4315" name="Text Box 3">
          <a:extLst>
            <a:ext uri="{FF2B5EF4-FFF2-40B4-BE49-F238E27FC236}">
              <a16:creationId xmlns:a16="http://schemas.microsoft.com/office/drawing/2014/main" id="{421A6D44-6C6B-4392-986C-B7AC2F2D5A0E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39291"/>
    <xdr:sp macro="" textlink="">
      <xdr:nvSpPr>
        <xdr:cNvPr id="4316" name="Text Box 3">
          <a:extLst>
            <a:ext uri="{FF2B5EF4-FFF2-40B4-BE49-F238E27FC236}">
              <a16:creationId xmlns:a16="http://schemas.microsoft.com/office/drawing/2014/main" id="{13C817CD-CDCF-4BB7-9F37-A09CE43AED36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39291"/>
    <xdr:sp macro="" textlink="">
      <xdr:nvSpPr>
        <xdr:cNvPr id="4317" name="Text Box 3">
          <a:extLst>
            <a:ext uri="{FF2B5EF4-FFF2-40B4-BE49-F238E27FC236}">
              <a16:creationId xmlns:a16="http://schemas.microsoft.com/office/drawing/2014/main" id="{9E33F1C7-AE65-485D-8E6E-FD3F3A28B919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39291"/>
    <xdr:sp macro="" textlink="">
      <xdr:nvSpPr>
        <xdr:cNvPr id="4318" name="Text Box 3">
          <a:extLst>
            <a:ext uri="{FF2B5EF4-FFF2-40B4-BE49-F238E27FC236}">
              <a16:creationId xmlns:a16="http://schemas.microsoft.com/office/drawing/2014/main" id="{F4275851-7815-4F90-B048-9D52C578DF13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39291"/>
    <xdr:sp macro="" textlink="">
      <xdr:nvSpPr>
        <xdr:cNvPr id="4319" name="Text Box 3">
          <a:extLst>
            <a:ext uri="{FF2B5EF4-FFF2-40B4-BE49-F238E27FC236}">
              <a16:creationId xmlns:a16="http://schemas.microsoft.com/office/drawing/2014/main" id="{7A5971D8-54DA-4AEE-851C-C4091BFF49C5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01191"/>
    <xdr:sp macro="" textlink="">
      <xdr:nvSpPr>
        <xdr:cNvPr id="4320" name="Text Box 3">
          <a:extLst>
            <a:ext uri="{FF2B5EF4-FFF2-40B4-BE49-F238E27FC236}">
              <a16:creationId xmlns:a16="http://schemas.microsoft.com/office/drawing/2014/main" id="{4FB75E56-AC91-457E-9376-6F033074F993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01191"/>
    <xdr:sp macro="" textlink="">
      <xdr:nvSpPr>
        <xdr:cNvPr id="4321" name="Text Box 3">
          <a:extLst>
            <a:ext uri="{FF2B5EF4-FFF2-40B4-BE49-F238E27FC236}">
              <a16:creationId xmlns:a16="http://schemas.microsoft.com/office/drawing/2014/main" id="{D769E2A0-3826-4CB1-B886-AB87AA4348B2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39291"/>
    <xdr:sp macro="" textlink="">
      <xdr:nvSpPr>
        <xdr:cNvPr id="4322" name="Text Box 3">
          <a:extLst>
            <a:ext uri="{FF2B5EF4-FFF2-40B4-BE49-F238E27FC236}">
              <a16:creationId xmlns:a16="http://schemas.microsoft.com/office/drawing/2014/main" id="{9FEA4ED0-E3FE-4F78-AA64-0D16536345EF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39291"/>
    <xdr:sp macro="" textlink="">
      <xdr:nvSpPr>
        <xdr:cNvPr id="4323" name="Text Box 3">
          <a:extLst>
            <a:ext uri="{FF2B5EF4-FFF2-40B4-BE49-F238E27FC236}">
              <a16:creationId xmlns:a16="http://schemas.microsoft.com/office/drawing/2014/main" id="{55674F36-DF04-45B3-8EC6-8B79DB50A7B7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39291"/>
    <xdr:sp macro="" textlink="">
      <xdr:nvSpPr>
        <xdr:cNvPr id="4324" name="Text Box 3">
          <a:extLst>
            <a:ext uri="{FF2B5EF4-FFF2-40B4-BE49-F238E27FC236}">
              <a16:creationId xmlns:a16="http://schemas.microsoft.com/office/drawing/2014/main" id="{212F442A-CC4B-478A-ADC3-4BFDE56155A5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39291"/>
    <xdr:sp macro="" textlink="">
      <xdr:nvSpPr>
        <xdr:cNvPr id="4325" name="Text Box 3">
          <a:extLst>
            <a:ext uri="{FF2B5EF4-FFF2-40B4-BE49-F238E27FC236}">
              <a16:creationId xmlns:a16="http://schemas.microsoft.com/office/drawing/2014/main" id="{EBAA7748-4FC5-4133-929A-39B2FDA78FE8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01191"/>
    <xdr:sp macro="" textlink="">
      <xdr:nvSpPr>
        <xdr:cNvPr id="4326" name="Text Box 3">
          <a:extLst>
            <a:ext uri="{FF2B5EF4-FFF2-40B4-BE49-F238E27FC236}">
              <a16:creationId xmlns:a16="http://schemas.microsoft.com/office/drawing/2014/main" id="{C5AD1666-2F6A-4724-8FF5-D1EA488B2027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01191"/>
    <xdr:sp macro="" textlink="">
      <xdr:nvSpPr>
        <xdr:cNvPr id="4327" name="Text Box 3">
          <a:extLst>
            <a:ext uri="{FF2B5EF4-FFF2-40B4-BE49-F238E27FC236}">
              <a16:creationId xmlns:a16="http://schemas.microsoft.com/office/drawing/2014/main" id="{1DDC0B11-723E-4DD8-AE61-71B93D211B78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39291"/>
    <xdr:sp macro="" textlink="">
      <xdr:nvSpPr>
        <xdr:cNvPr id="4328" name="Text Box 3">
          <a:extLst>
            <a:ext uri="{FF2B5EF4-FFF2-40B4-BE49-F238E27FC236}">
              <a16:creationId xmlns:a16="http://schemas.microsoft.com/office/drawing/2014/main" id="{2840656E-69E6-46BA-89AE-1A4A221648C0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39291"/>
    <xdr:sp macro="" textlink="">
      <xdr:nvSpPr>
        <xdr:cNvPr id="4329" name="Text Box 3">
          <a:extLst>
            <a:ext uri="{FF2B5EF4-FFF2-40B4-BE49-F238E27FC236}">
              <a16:creationId xmlns:a16="http://schemas.microsoft.com/office/drawing/2014/main" id="{57EF8F9C-0ACB-4F0B-AA08-ADA216A86F08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39291"/>
    <xdr:sp macro="" textlink="">
      <xdr:nvSpPr>
        <xdr:cNvPr id="4330" name="Text Box 3">
          <a:extLst>
            <a:ext uri="{FF2B5EF4-FFF2-40B4-BE49-F238E27FC236}">
              <a16:creationId xmlns:a16="http://schemas.microsoft.com/office/drawing/2014/main" id="{19BEAB37-BCC4-4A26-AAF3-47776CA9C2B4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39291"/>
    <xdr:sp macro="" textlink="">
      <xdr:nvSpPr>
        <xdr:cNvPr id="4331" name="Text Box 3">
          <a:extLst>
            <a:ext uri="{FF2B5EF4-FFF2-40B4-BE49-F238E27FC236}">
              <a16:creationId xmlns:a16="http://schemas.microsoft.com/office/drawing/2014/main" id="{23773410-C681-47C7-A399-C6C51EDAD9D8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01191"/>
    <xdr:sp macro="" textlink="">
      <xdr:nvSpPr>
        <xdr:cNvPr id="4332" name="Text Box 3">
          <a:extLst>
            <a:ext uri="{FF2B5EF4-FFF2-40B4-BE49-F238E27FC236}">
              <a16:creationId xmlns:a16="http://schemas.microsoft.com/office/drawing/2014/main" id="{34AFDE7D-4848-4830-9B11-B6D7E9C84C8A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01191"/>
    <xdr:sp macro="" textlink="">
      <xdr:nvSpPr>
        <xdr:cNvPr id="4333" name="Text Box 3">
          <a:extLst>
            <a:ext uri="{FF2B5EF4-FFF2-40B4-BE49-F238E27FC236}">
              <a16:creationId xmlns:a16="http://schemas.microsoft.com/office/drawing/2014/main" id="{1D73C10C-017F-473C-8B88-BEA270C90318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01191"/>
    <xdr:sp macro="" textlink="">
      <xdr:nvSpPr>
        <xdr:cNvPr id="4334" name="Text Box 3">
          <a:extLst>
            <a:ext uri="{FF2B5EF4-FFF2-40B4-BE49-F238E27FC236}">
              <a16:creationId xmlns:a16="http://schemas.microsoft.com/office/drawing/2014/main" id="{05336E76-3644-43AC-8399-CAB5FED5BCD6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01191"/>
    <xdr:sp macro="" textlink="">
      <xdr:nvSpPr>
        <xdr:cNvPr id="4335" name="Text Box 3">
          <a:extLst>
            <a:ext uri="{FF2B5EF4-FFF2-40B4-BE49-F238E27FC236}">
              <a16:creationId xmlns:a16="http://schemas.microsoft.com/office/drawing/2014/main" id="{E8349C63-81F9-4F6C-BE91-9AF7B0280FB5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01191"/>
    <xdr:sp macro="" textlink="">
      <xdr:nvSpPr>
        <xdr:cNvPr id="4336" name="Text Box 3">
          <a:extLst>
            <a:ext uri="{FF2B5EF4-FFF2-40B4-BE49-F238E27FC236}">
              <a16:creationId xmlns:a16="http://schemas.microsoft.com/office/drawing/2014/main" id="{E14DB23B-D704-4DD9-909B-1FD07F423467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01191"/>
    <xdr:sp macro="" textlink="">
      <xdr:nvSpPr>
        <xdr:cNvPr id="4337" name="Text Box 3">
          <a:extLst>
            <a:ext uri="{FF2B5EF4-FFF2-40B4-BE49-F238E27FC236}">
              <a16:creationId xmlns:a16="http://schemas.microsoft.com/office/drawing/2014/main" id="{853221BE-C1B0-4FC2-91A4-51BBAD68C6E0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39291"/>
    <xdr:sp macro="" textlink="">
      <xdr:nvSpPr>
        <xdr:cNvPr id="4338" name="Text Box 3">
          <a:extLst>
            <a:ext uri="{FF2B5EF4-FFF2-40B4-BE49-F238E27FC236}">
              <a16:creationId xmlns:a16="http://schemas.microsoft.com/office/drawing/2014/main" id="{72EF9FC4-AB13-4EDC-BD37-FA1D8DBF3DED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39291"/>
    <xdr:sp macro="" textlink="">
      <xdr:nvSpPr>
        <xdr:cNvPr id="4339" name="Text Box 3">
          <a:extLst>
            <a:ext uri="{FF2B5EF4-FFF2-40B4-BE49-F238E27FC236}">
              <a16:creationId xmlns:a16="http://schemas.microsoft.com/office/drawing/2014/main" id="{06AFA23A-72CE-40E0-9CCB-71FC56AE6F96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39291"/>
    <xdr:sp macro="" textlink="">
      <xdr:nvSpPr>
        <xdr:cNvPr id="4340" name="Text Box 3">
          <a:extLst>
            <a:ext uri="{FF2B5EF4-FFF2-40B4-BE49-F238E27FC236}">
              <a16:creationId xmlns:a16="http://schemas.microsoft.com/office/drawing/2014/main" id="{F04D47E3-62BC-4714-AAC5-22262F8A1253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39291"/>
    <xdr:sp macro="" textlink="">
      <xdr:nvSpPr>
        <xdr:cNvPr id="4341" name="Text Box 3">
          <a:extLst>
            <a:ext uri="{FF2B5EF4-FFF2-40B4-BE49-F238E27FC236}">
              <a16:creationId xmlns:a16="http://schemas.microsoft.com/office/drawing/2014/main" id="{8CB0E057-158A-4F01-860C-A3666A62FBBA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01191"/>
    <xdr:sp macro="" textlink="">
      <xdr:nvSpPr>
        <xdr:cNvPr id="4342" name="Text Box 3">
          <a:extLst>
            <a:ext uri="{FF2B5EF4-FFF2-40B4-BE49-F238E27FC236}">
              <a16:creationId xmlns:a16="http://schemas.microsoft.com/office/drawing/2014/main" id="{70FB8C1C-2C7E-44B8-ABC0-63CFE82442C7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657</xdr:row>
      <xdr:rowOff>0</xdr:rowOff>
    </xdr:from>
    <xdr:ext cx="23662" cy="301191"/>
    <xdr:sp macro="" textlink="">
      <xdr:nvSpPr>
        <xdr:cNvPr id="4343" name="Text Box 3">
          <a:extLst>
            <a:ext uri="{FF2B5EF4-FFF2-40B4-BE49-F238E27FC236}">
              <a16:creationId xmlns:a16="http://schemas.microsoft.com/office/drawing/2014/main" id="{BDEEF77C-EDA8-402F-B778-5151419B75E5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657</xdr:row>
      <xdr:rowOff>0</xdr:rowOff>
    </xdr:from>
    <xdr:ext cx="563880" cy="301191"/>
    <xdr:sp macro="" textlink="">
      <xdr:nvSpPr>
        <xdr:cNvPr id="4344" name="Text Box 3">
          <a:extLst>
            <a:ext uri="{FF2B5EF4-FFF2-40B4-BE49-F238E27FC236}">
              <a16:creationId xmlns:a16="http://schemas.microsoft.com/office/drawing/2014/main" id="{52062314-133D-4CF1-A51F-7740ACB28C52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657</xdr:row>
      <xdr:rowOff>0</xdr:rowOff>
    </xdr:from>
    <xdr:ext cx="563880" cy="301191"/>
    <xdr:sp macro="" textlink="">
      <xdr:nvSpPr>
        <xdr:cNvPr id="4345" name="Text Box 3">
          <a:extLst>
            <a:ext uri="{FF2B5EF4-FFF2-40B4-BE49-F238E27FC236}">
              <a16:creationId xmlns:a16="http://schemas.microsoft.com/office/drawing/2014/main" id="{5F2A232E-DC5D-4E67-8C68-E6DDC8FB3730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657</xdr:row>
      <xdr:rowOff>0</xdr:rowOff>
    </xdr:from>
    <xdr:ext cx="563880" cy="301191"/>
    <xdr:sp macro="" textlink="">
      <xdr:nvSpPr>
        <xdr:cNvPr id="4346" name="Text Box 3">
          <a:extLst>
            <a:ext uri="{FF2B5EF4-FFF2-40B4-BE49-F238E27FC236}">
              <a16:creationId xmlns:a16="http://schemas.microsoft.com/office/drawing/2014/main" id="{B871290C-2667-49FA-8E11-5E07C2399D83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657</xdr:row>
      <xdr:rowOff>0</xdr:rowOff>
    </xdr:from>
    <xdr:ext cx="563880" cy="301191"/>
    <xdr:sp macro="" textlink="">
      <xdr:nvSpPr>
        <xdr:cNvPr id="4347" name="Text Box 3">
          <a:extLst>
            <a:ext uri="{FF2B5EF4-FFF2-40B4-BE49-F238E27FC236}">
              <a16:creationId xmlns:a16="http://schemas.microsoft.com/office/drawing/2014/main" id="{AAFDAD88-4DB2-44F5-A91A-8A957FD4EEFC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657</xdr:row>
      <xdr:rowOff>0</xdr:rowOff>
    </xdr:from>
    <xdr:ext cx="563880" cy="301191"/>
    <xdr:sp macro="" textlink="">
      <xdr:nvSpPr>
        <xdr:cNvPr id="4348" name="Text Box 3">
          <a:extLst>
            <a:ext uri="{FF2B5EF4-FFF2-40B4-BE49-F238E27FC236}">
              <a16:creationId xmlns:a16="http://schemas.microsoft.com/office/drawing/2014/main" id="{68087F1D-E6CE-4F9E-ABD4-3DB029662CE0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657</xdr:row>
      <xdr:rowOff>0</xdr:rowOff>
    </xdr:from>
    <xdr:ext cx="563880" cy="301191"/>
    <xdr:sp macro="" textlink="">
      <xdr:nvSpPr>
        <xdr:cNvPr id="4349" name="Text Box 3">
          <a:extLst>
            <a:ext uri="{FF2B5EF4-FFF2-40B4-BE49-F238E27FC236}">
              <a16:creationId xmlns:a16="http://schemas.microsoft.com/office/drawing/2014/main" id="{FEEEE58C-EB90-4B42-94F7-3417777D05D4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657</xdr:row>
      <xdr:rowOff>0</xdr:rowOff>
    </xdr:from>
    <xdr:ext cx="563880" cy="301191"/>
    <xdr:sp macro="" textlink="">
      <xdr:nvSpPr>
        <xdr:cNvPr id="4350" name="Text Box 3">
          <a:extLst>
            <a:ext uri="{FF2B5EF4-FFF2-40B4-BE49-F238E27FC236}">
              <a16:creationId xmlns:a16="http://schemas.microsoft.com/office/drawing/2014/main" id="{9A683A5D-575C-420D-B0C8-11295E11F241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657</xdr:row>
      <xdr:rowOff>0</xdr:rowOff>
    </xdr:from>
    <xdr:ext cx="563880" cy="301191"/>
    <xdr:sp macro="" textlink="">
      <xdr:nvSpPr>
        <xdr:cNvPr id="4351" name="Text Box 3">
          <a:extLst>
            <a:ext uri="{FF2B5EF4-FFF2-40B4-BE49-F238E27FC236}">
              <a16:creationId xmlns:a16="http://schemas.microsoft.com/office/drawing/2014/main" id="{9250CFC1-8FAA-40E5-A3FF-B074D5BB86C5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657</xdr:row>
      <xdr:rowOff>0</xdr:rowOff>
    </xdr:from>
    <xdr:ext cx="563880" cy="301191"/>
    <xdr:sp macro="" textlink="">
      <xdr:nvSpPr>
        <xdr:cNvPr id="4352" name="Text Box 3">
          <a:extLst>
            <a:ext uri="{FF2B5EF4-FFF2-40B4-BE49-F238E27FC236}">
              <a16:creationId xmlns:a16="http://schemas.microsoft.com/office/drawing/2014/main" id="{310C97D4-C1CA-4A34-9E8F-B90A47AA629E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657</xdr:row>
      <xdr:rowOff>0</xdr:rowOff>
    </xdr:from>
    <xdr:ext cx="563880" cy="301191"/>
    <xdr:sp macro="" textlink="">
      <xdr:nvSpPr>
        <xdr:cNvPr id="4353" name="Text Box 3">
          <a:extLst>
            <a:ext uri="{FF2B5EF4-FFF2-40B4-BE49-F238E27FC236}">
              <a16:creationId xmlns:a16="http://schemas.microsoft.com/office/drawing/2014/main" id="{2BFA36F2-8514-45CC-9938-A8BCDF1184C5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657</xdr:row>
      <xdr:rowOff>0</xdr:rowOff>
    </xdr:from>
    <xdr:ext cx="563880" cy="301191"/>
    <xdr:sp macro="" textlink="">
      <xdr:nvSpPr>
        <xdr:cNvPr id="4354" name="Text Box 3">
          <a:extLst>
            <a:ext uri="{FF2B5EF4-FFF2-40B4-BE49-F238E27FC236}">
              <a16:creationId xmlns:a16="http://schemas.microsoft.com/office/drawing/2014/main" id="{500B4C62-9C2A-499C-932B-E24214032548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657</xdr:row>
      <xdr:rowOff>0</xdr:rowOff>
    </xdr:from>
    <xdr:ext cx="563880" cy="301191"/>
    <xdr:sp macro="" textlink="">
      <xdr:nvSpPr>
        <xdr:cNvPr id="4355" name="Text Box 3">
          <a:extLst>
            <a:ext uri="{FF2B5EF4-FFF2-40B4-BE49-F238E27FC236}">
              <a16:creationId xmlns:a16="http://schemas.microsoft.com/office/drawing/2014/main" id="{BD1B58B7-A797-41B9-A01B-BC6B536F5005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657</xdr:row>
      <xdr:rowOff>0</xdr:rowOff>
    </xdr:from>
    <xdr:ext cx="563880" cy="301191"/>
    <xdr:sp macro="" textlink="">
      <xdr:nvSpPr>
        <xdr:cNvPr id="4356" name="Text Box 3">
          <a:extLst>
            <a:ext uri="{FF2B5EF4-FFF2-40B4-BE49-F238E27FC236}">
              <a16:creationId xmlns:a16="http://schemas.microsoft.com/office/drawing/2014/main" id="{45E4C17E-6C87-4872-9B1A-4A776B655A91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657</xdr:row>
      <xdr:rowOff>0</xdr:rowOff>
    </xdr:from>
    <xdr:ext cx="23662" cy="301191"/>
    <xdr:sp macro="" textlink="">
      <xdr:nvSpPr>
        <xdr:cNvPr id="4357" name="Text Box 3">
          <a:extLst>
            <a:ext uri="{FF2B5EF4-FFF2-40B4-BE49-F238E27FC236}">
              <a16:creationId xmlns:a16="http://schemas.microsoft.com/office/drawing/2014/main" id="{6E90A1AE-56D2-48B9-B727-C72B3D9EED72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657</xdr:row>
      <xdr:rowOff>0</xdr:rowOff>
    </xdr:from>
    <xdr:ext cx="23662" cy="301191"/>
    <xdr:sp macro="" textlink="">
      <xdr:nvSpPr>
        <xdr:cNvPr id="4358" name="Text Box 3">
          <a:extLst>
            <a:ext uri="{FF2B5EF4-FFF2-40B4-BE49-F238E27FC236}">
              <a16:creationId xmlns:a16="http://schemas.microsoft.com/office/drawing/2014/main" id="{FFF1F523-2661-4C29-951C-63D85ADE4CDE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657</xdr:row>
      <xdr:rowOff>0</xdr:rowOff>
    </xdr:from>
    <xdr:ext cx="23662" cy="339291"/>
    <xdr:sp macro="" textlink="">
      <xdr:nvSpPr>
        <xdr:cNvPr id="4359" name="Text Box 3">
          <a:extLst>
            <a:ext uri="{FF2B5EF4-FFF2-40B4-BE49-F238E27FC236}">
              <a16:creationId xmlns:a16="http://schemas.microsoft.com/office/drawing/2014/main" id="{4F77F0F4-DBB9-4311-955B-E6F35395CEDC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657</xdr:row>
      <xdr:rowOff>0</xdr:rowOff>
    </xdr:from>
    <xdr:ext cx="23662" cy="339291"/>
    <xdr:sp macro="" textlink="">
      <xdr:nvSpPr>
        <xdr:cNvPr id="4360" name="Text Box 3">
          <a:extLst>
            <a:ext uri="{FF2B5EF4-FFF2-40B4-BE49-F238E27FC236}">
              <a16:creationId xmlns:a16="http://schemas.microsoft.com/office/drawing/2014/main" id="{A61A2457-2806-490C-BBDB-E6F955EB9E56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657</xdr:row>
      <xdr:rowOff>0</xdr:rowOff>
    </xdr:from>
    <xdr:ext cx="23662" cy="339291"/>
    <xdr:sp macro="" textlink="">
      <xdr:nvSpPr>
        <xdr:cNvPr id="4361" name="Text Box 3">
          <a:extLst>
            <a:ext uri="{FF2B5EF4-FFF2-40B4-BE49-F238E27FC236}">
              <a16:creationId xmlns:a16="http://schemas.microsoft.com/office/drawing/2014/main" id="{0BBC5994-161E-43F4-A871-5B61B5AF3D78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657</xdr:row>
      <xdr:rowOff>0</xdr:rowOff>
    </xdr:from>
    <xdr:ext cx="23662" cy="339291"/>
    <xdr:sp macro="" textlink="">
      <xdr:nvSpPr>
        <xdr:cNvPr id="4362" name="Text Box 3">
          <a:extLst>
            <a:ext uri="{FF2B5EF4-FFF2-40B4-BE49-F238E27FC236}">
              <a16:creationId xmlns:a16="http://schemas.microsoft.com/office/drawing/2014/main" id="{F4264391-04D0-4004-9787-19D8FC78815F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657</xdr:row>
      <xdr:rowOff>0</xdr:rowOff>
    </xdr:from>
    <xdr:ext cx="23662" cy="301191"/>
    <xdr:sp macro="" textlink="">
      <xdr:nvSpPr>
        <xdr:cNvPr id="4363" name="Text Box 3">
          <a:extLst>
            <a:ext uri="{FF2B5EF4-FFF2-40B4-BE49-F238E27FC236}">
              <a16:creationId xmlns:a16="http://schemas.microsoft.com/office/drawing/2014/main" id="{0935320D-159B-45D3-87EE-7645393A299C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657</xdr:row>
      <xdr:rowOff>0</xdr:rowOff>
    </xdr:from>
    <xdr:ext cx="23662" cy="301191"/>
    <xdr:sp macro="" textlink="">
      <xdr:nvSpPr>
        <xdr:cNvPr id="4364" name="Text Box 3">
          <a:extLst>
            <a:ext uri="{FF2B5EF4-FFF2-40B4-BE49-F238E27FC236}">
              <a16:creationId xmlns:a16="http://schemas.microsoft.com/office/drawing/2014/main" id="{206EE7EF-ADBC-4A98-A888-AC5F64CA004B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657</xdr:row>
      <xdr:rowOff>0</xdr:rowOff>
    </xdr:from>
    <xdr:ext cx="23662" cy="301191"/>
    <xdr:sp macro="" textlink="">
      <xdr:nvSpPr>
        <xdr:cNvPr id="4365" name="Text Box 3">
          <a:extLst>
            <a:ext uri="{FF2B5EF4-FFF2-40B4-BE49-F238E27FC236}">
              <a16:creationId xmlns:a16="http://schemas.microsoft.com/office/drawing/2014/main" id="{9C7DCE57-5221-47B9-A282-E83E58E91B51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657</xdr:row>
      <xdr:rowOff>0</xdr:rowOff>
    </xdr:from>
    <xdr:ext cx="23662" cy="301191"/>
    <xdr:sp macro="" textlink="">
      <xdr:nvSpPr>
        <xdr:cNvPr id="4366" name="Text Box 3">
          <a:extLst>
            <a:ext uri="{FF2B5EF4-FFF2-40B4-BE49-F238E27FC236}">
              <a16:creationId xmlns:a16="http://schemas.microsoft.com/office/drawing/2014/main" id="{CC419095-1DEE-46EE-AFEB-A671D9E0822E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657</xdr:row>
      <xdr:rowOff>0</xdr:rowOff>
    </xdr:from>
    <xdr:ext cx="23662" cy="339291"/>
    <xdr:sp macro="" textlink="">
      <xdr:nvSpPr>
        <xdr:cNvPr id="4367" name="Text Box 3">
          <a:extLst>
            <a:ext uri="{FF2B5EF4-FFF2-40B4-BE49-F238E27FC236}">
              <a16:creationId xmlns:a16="http://schemas.microsoft.com/office/drawing/2014/main" id="{844AB732-4E78-4CF6-A8C2-54762F673E7D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657</xdr:row>
      <xdr:rowOff>0</xdr:rowOff>
    </xdr:from>
    <xdr:ext cx="23662" cy="339291"/>
    <xdr:sp macro="" textlink="">
      <xdr:nvSpPr>
        <xdr:cNvPr id="4368" name="Text Box 3">
          <a:extLst>
            <a:ext uri="{FF2B5EF4-FFF2-40B4-BE49-F238E27FC236}">
              <a16:creationId xmlns:a16="http://schemas.microsoft.com/office/drawing/2014/main" id="{C40B4251-8709-422B-AF54-82DCD99578C4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657</xdr:row>
      <xdr:rowOff>0</xdr:rowOff>
    </xdr:from>
    <xdr:ext cx="23662" cy="339291"/>
    <xdr:sp macro="" textlink="">
      <xdr:nvSpPr>
        <xdr:cNvPr id="4369" name="Text Box 3">
          <a:extLst>
            <a:ext uri="{FF2B5EF4-FFF2-40B4-BE49-F238E27FC236}">
              <a16:creationId xmlns:a16="http://schemas.microsoft.com/office/drawing/2014/main" id="{6611B221-9BD4-478B-8DEF-DAD01A29C476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657</xdr:row>
      <xdr:rowOff>0</xdr:rowOff>
    </xdr:from>
    <xdr:ext cx="23662" cy="339291"/>
    <xdr:sp macro="" textlink="">
      <xdr:nvSpPr>
        <xdr:cNvPr id="4370" name="Text Box 3">
          <a:extLst>
            <a:ext uri="{FF2B5EF4-FFF2-40B4-BE49-F238E27FC236}">
              <a16:creationId xmlns:a16="http://schemas.microsoft.com/office/drawing/2014/main" id="{04C75A18-E8A5-4B71-820F-813273B91910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657</xdr:row>
      <xdr:rowOff>0</xdr:rowOff>
    </xdr:from>
    <xdr:ext cx="23662" cy="301191"/>
    <xdr:sp macro="" textlink="">
      <xdr:nvSpPr>
        <xdr:cNvPr id="4371" name="Text Box 3">
          <a:extLst>
            <a:ext uri="{FF2B5EF4-FFF2-40B4-BE49-F238E27FC236}">
              <a16:creationId xmlns:a16="http://schemas.microsoft.com/office/drawing/2014/main" id="{ADDBC896-998F-442E-88BC-A61E7910A8A4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657</xdr:row>
      <xdr:rowOff>0</xdr:rowOff>
    </xdr:from>
    <xdr:ext cx="23662" cy="301191"/>
    <xdr:sp macro="" textlink="">
      <xdr:nvSpPr>
        <xdr:cNvPr id="4372" name="Text Box 3">
          <a:extLst>
            <a:ext uri="{FF2B5EF4-FFF2-40B4-BE49-F238E27FC236}">
              <a16:creationId xmlns:a16="http://schemas.microsoft.com/office/drawing/2014/main" id="{0B9AC09B-C37D-4C82-B2F9-D3033318D80A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657</xdr:row>
      <xdr:rowOff>0</xdr:rowOff>
    </xdr:from>
    <xdr:ext cx="23662" cy="301191"/>
    <xdr:sp macro="" textlink="">
      <xdr:nvSpPr>
        <xdr:cNvPr id="4373" name="Text Box 3">
          <a:extLst>
            <a:ext uri="{FF2B5EF4-FFF2-40B4-BE49-F238E27FC236}">
              <a16:creationId xmlns:a16="http://schemas.microsoft.com/office/drawing/2014/main" id="{AC36D806-C360-452F-A977-806DA803F324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657</xdr:row>
      <xdr:rowOff>0</xdr:rowOff>
    </xdr:from>
    <xdr:ext cx="23662" cy="301191"/>
    <xdr:sp macro="" textlink="">
      <xdr:nvSpPr>
        <xdr:cNvPr id="4374" name="Text Box 3">
          <a:extLst>
            <a:ext uri="{FF2B5EF4-FFF2-40B4-BE49-F238E27FC236}">
              <a16:creationId xmlns:a16="http://schemas.microsoft.com/office/drawing/2014/main" id="{1E04EC38-F82F-49BF-8CB6-C1B053966DF9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657</xdr:row>
      <xdr:rowOff>0</xdr:rowOff>
    </xdr:from>
    <xdr:ext cx="23662" cy="339291"/>
    <xdr:sp macro="" textlink="">
      <xdr:nvSpPr>
        <xdr:cNvPr id="4375" name="Text Box 3">
          <a:extLst>
            <a:ext uri="{FF2B5EF4-FFF2-40B4-BE49-F238E27FC236}">
              <a16:creationId xmlns:a16="http://schemas.microsoft.com/office/drawing/2014/main" id="{60E2D206-2AC1-4729-8BF0-86540D450F3D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657</xdr:row>
      <xdr:rowOff>0</xdr:rowOff>
    </xdr:from>
    <xdr:ext cx="23662" cy="339291"/>
    <xdr:sp macro="" textlink="">
      <xdr:nvSpPr>
        <xdr:cNvPr id="4376" name="Text Box 3">
          <a:extLst>
            <a:ext uri="{FF2B5EF4-FFF2-40B4-BE49-F238E27FC236}">
              <a16:creationId xmlns:a16="http://schemas.microsoft.com/office/drawing/2014/main" id="{D9AF8513-3D91-4500-9E41-3B9CC836D4F2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657</xdr:row>
      <xdr:rowOff>0</xdr:rowOff>
    </xdr:from>
    <xdr:ext cx="23662" cy="339291"/>
    <xdr:sp macro="" textlink="">
      <xdr:nvSpPr>
        <xdr:cNvPr id="4377" name="Text Box 3">
          <a:extLst>
            <a:ext uri="{FF2B5EF4-FFF2-40B4-BE49-F238E27FC236}">
              <a16:creationId xmlns:a16="http://schemas.microsoft.com/office/drawing/2014/main" id="{E98C8A53-4DBB-4894-A9FB-E63783C54422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657</xdr:row>
      <xdr:rowOff>0</xdr:rowOff>
    </xdr:from>
    <xdr:ext cx="23662" cy="339291"/>
    <xdr:sp macro="" textlink="">
      <xdr:nvSpPr>
        <xdr:cNvPr id="4378" name="Text Box 3">
          <a:extLst>
            <a:ext uri="{FF2B5EF4-FFF2-40B4-BE49-F238E27FC236}">
              <a16:creationId xmlns:a16="http://schemas.microsoft.com/office/drawing/2014/main" id="{2E6357EE-C0CA-46B8-99A9-80C67797DDD6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657</xdr:row>
      <xdr:rowOff>0</xdr:rowOff>
    </xdr:from>
    <xdr:ext cx="23662" cy="301191"/>
    <xdr:sp macro="" textlink="">
      <xdr:nvSpPr>
        <xdr:cNvPr id="4379" name="Text Box 3">
          <a:extLst>
            <a:ext uri="{FF2B5EF4-FFF2-40B4-BE49-F238E27FC236}">
              <a16:creationId xmlns:a16="http://schemas.microsoft.com/office/drawing/2014/main" id="{CBAEA7CC-DACF-47D3-B3D2-D1E68856F5B2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657</xdr:row>
      <xdr:rowOff>0</xdr:rowOff>
    </xdr:from>
    <xdr:ext cx="23662" cy="301191"/>
    <xdr:sp macro="" textlink="">
      <xdr:nvSpPr>
        <xdr:cNvPr id="4380" name="Text Box 3">
          <a:extLst>
            <a:ext uri="{FF2B5EF4-FFF2-40B4-BE49-F238E27FC236}">
              <a16:creationId xmlns:a16="http://schemas.microsoft.com/office/drawing/2014/main" id="{81314331-979B-4480-BC7A-FF3E23BF7081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657</xdr:row>
      <xdr:rowOff>0</xdr:rowOff>
    </xdr:from>
    <xdr:ext cx="23662" cy="339291"/>
    <xdr:sp macro="" textlink="">
      <xdr:nvSpPr>
        <xdr:cNvPr id="4381" name="Text Box 3">
          <a:extLst>
            <a:ext uri="{FF2B5EF4-FFF2-40B4-BE49-F238E27FC236}">
              <a16:creationId xmlns:a16="http://schemas.microsoft.com/office/drawing/2014/main" id="{59FC94FB-349E-49FD-B785-1FFA257B03C1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657</xdr:row>
      <xdr:rowOff>0</xdr:rowOff>
    </xdr:from>
    <xdr:ext cx="23662" cy="339291"/>
    <xdr:sp macro="" textlink="">
      <xdr:nvSpPr>
        <xdr:cNvPr id="4382" name="Text Box 3">
          <a:extLst>
            <a:ext uri="{FF2B5EF4-FFF2-40B4-BE49-F238E27FC236}">
              <a16:creationId xmlns:a16="http://schemas.microsoft.com/office/drawing/2014/main" id="{4651DF52-5F40-4EFC-BB56-5653FE3B5E0C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657</xdr:row>
      <xdr:rowOff>0</xdr:rowOff>
    </xdr:from>
    <xdr:ext cx="23662" cy="339291"/>
    <xdr:sp macro="" textlink="">
      <xdr:nvSpPr>
        <xdr:cNvPr id="4383" name="Text Box 3">
          <a:extLst>
            <a:ext uri="{FF2B5EF4-FFF2-40B4-BE49-F238E27FC236}">
              <a16:creationId xmlns:a16="http://schemas.microsoft.com/office/drawing/2014/main" id="{0C541ABF-9A3F-4CE5-9F42-58476E87950C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657</xdr:row>
      <xdr:rowOff>0</xdr:rowOff>
    </xdr:from>
    <xdr:ext cx="23662" cy="339291"/>
    <xdr:sp macro="" textlink="">
      <xdr:nvSpPr>
        <xdr:cNvPr id="4384" name="Text Box 3">
          <a:extLst>
            <a:ext uri="{FF2B5EF4-FFF2-40B4-BE49-F238E27FC236}">
              <a16:creationId xmlns:a16="http://schemas.microsoft.com/office/drawing/2014/main" id="{6846880F-9B5B-4F04-9D29-EF0E6404B59E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657</xdr:row>
      <xdr:rowOff>0</xdr:rowOff>
    </xdr:from>
    <xdr:ext cx="23662" cy="301191"/>
    <xdr:sp macro="" textlink="">
      <xdr:nvSpPr>
        <xdr:cNvPr id="4385" name="Text Box 3">
          <a:extLst>
            <a:ext uri="{FF2B5EF4-FFF2-40B4-BE49-F238E27FC236}">
              <a16:creationId xmlns:a16="http://schemas.microsoft.com/office/drawing/2014/main" id="{4B5CCF92-B978-4944-B33B-3EAC77036756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657</xdr:row>
      <xdr:rowOff>0</xdr:rowOff>
    </xdr:from>
    <xdr:ext cx="23662" cy="301191"/>
    <xdr:sp macro="" textlink="">
      <xdr:nvSpPr>
        <xdr:cNvPr id="4386" name="Text Box 3">
          <a:extLst>
            <a:ext uri="{FF2B5EF4-FFF2-40B4-BE49-F238E27FC236}">
              <a16:creationId xmlns:a16="http://schemas.microsoft.com/office/drawing/2014/main" id="{A23C72A3-D080-4AE9-B411-C0908F702EF8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657</xdr:row>
      <xdr:rowOff>0</xdr:rowOff>
    </xdr:from>
    <xdr:ext cx="23662" cy="339291"/>
    <xdr:sp macro="" textlink="">
      <xdr:nvSpPr>
        <xdr:cNvPr id="4387" name="Text Box 3">
          <a:extLst>
            <a:ext uri="{FF2B5EF4-FFF2-40B4-BE49-F238E27FC236}">
              <a16:creationId xmlns:a16="http://schemas.microsoft.com/office/drawing/2014/main" id="{525D5F59-F41B-4EE1-8DE2-EFEB2F84D875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657</xdr:row>
      <xdr:rowOff>0</xdr:rowOff>
    </xdr:from>
    <xdr:ext cx="23662" cy="339291"/>
    <xdr:sp macro="" textlink="">
      <xdr:nvSpPr>
        <xdr:cNvPr id="4388" name="Text Box 3">
          <a:extLst>
            <a:ext uri="{FF2B5EF4-FFF2-40B4-BE49-F238E27FC236}">
              <a16:creationId xmlns:a16="http://schemas.microsoft.com/office/drawing/2014/main" id="{33F08A3E-3A8F-4A78-9BFB-342E3118B6F8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657</xdr:row>
      <xdr:rowOff>0</xdr:rowOff>
    </xdr:from>
    <xdr:ext cx="23662" cy="339291"/>
    <xdr:sp macro="" textlink="">
      <xdr:nvSpPr>
        <xdr:cNvPr id="4389" name="Text Box 3">
          <a:extLst>
            <a:ext uri="{FF2B5EF4-FFF2-40B4-BE49-F238E27FC236}">
              <a16:creationId xmlns:a16="http://schemas.microsoft.com/office/drawing/2014/main" id="{D805AFE0-8BC4-47EB-9168-186FDBCFC3B1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657</xdr:row>
      <xdr:rowOff>0</xdr:rowOff>
    </xdr:from>
    <xdr:ext cx="23662" cy="339291"/>
    <xdr:sp macro="" textlink="">
      <xdr:nvSpPr>
        <xdr:cNvPr id="4390" name="Text Box 3">
          <a:extLst>
            <a:ext uri="{FF2B5EF4-FFF2-40B4-BE49-F238E27FC236}">
              <a16:creationId xmlns:a16="http://schemas.microsoft.com/office/drawing/2014/main" id="{D81AC196-4308-4D07-84D0-DD8B0ECB48B7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657</xdr:row>
      <xdr:rowOff>0</xdr:rowOff>
    </xdr:from>
    <xdr:ext cx="23662" cy="301191"/>
    <xdr:sp macro="" textlink="">
      <xdr:nvSpPr>
        <xdr:cNvPr id="4391" name="Text Box 3">
          <a:extLst>
            <a:ext uri="{FF2B5EF4-FFF2-40B4-BE49-F238E27FC236}">
              <a16:creationId xmlns:a16="http://schemas.microsoft.com/office/drawing/2014/main" id="{1FAEB053-00F8-47EA-9E81-324C4C73F2D6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657</xdr:row>
      <xdr:rowOff>0</xdr:rowOff>
    </xdr:from>
    <xdr:ext cx="23662" cy="301191"/>
    <xdr:sp macro="" textlink="">
      <xdr:nvSpPr>
        <xdr:cNvPr id="4392" name="Text Box 3">
          <a:extLst>
            <a:ext uri="{FF2B5EF4-FFF2-40B4-BE49-F238E27FC236}">
              <a16:creationId xmlns:a16="http://schemas.microsoft.com/office/drawing/2014/main" id="{034CA62B-A17C-4ED9-9AC0-E3D42360F773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657</xdr:row>
      <xdr:rowOff>0</xdr:rowOff>
    </xdr:from>
    <xdr:ext cx="23662" cy="301191"/>
    <xdr:sp macro="" textlink="">
      <xdr:nvSpPr>
        <xdr:cNvPr id="4393" name="Text Box 3">
          <a:extLst>
            <a:ext uri="{FF2B5EF4-FFF2-40B4-BE49-F238E27FC236}">
              <a16:creationId xmlns:a16="http://schemas.microsoft.com/office/drawing/2014/main" id="{68164A4F-2104-4785-97A3-BD52FA14BDBF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657</xdr:row>
      <xdr:rowOff>0</xdr:rowOff>
    </xdr:from>
    <xdr:ext cx="23662" cy="301191"/>
    <xdr:sp macro="" textlink="">
      <xdr:nvSpPr>
        <xdr:cNvPr id="4394" name="Text Box 3">
          <a:extLst>
            <a:ext uri="{FF2B5EF4-FFF2-40B4-BE49-F238E27FC236}">
              <a16:creationId xmlns:a16="http://schemas.microsoft.com/office/drawing/2014/main" id="{15E2509D-A4C6-4125-AF73-FE8E25F3DE94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657</xdr:row>
      <xdr:rowOff>0</xdr:rowOff>
    </xdr:from>
    <xdr:ext cx="23662" cy="339291"/>
    <xdr:sp macro="" textlink="">
      <xdr:nvSpPr>
        <xdr:cNvPr id="4395" name="Text Box 3">
          <a:extLst>
            <a:ext uri="{FF2B5EF4-FFF2-40B4-BE49-F238E27FC236}">
              <a16:creationId xmlns:a16="http://schemas.microsoft.com/office/drawing/2014/main" id="{48AD4F8E-428D-4759-BC80-D7D65F845CA1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657</xdr:row>
      <xdr:rowOff>0</xdr:rowOff>
    </xdr:from>
    <xdr:ext cx="23662" cy="339291"/>
    <xdr:sp macro="" textlink="">
      <xdr:nvSpPr>
        <xdr:cNvPr id="4396" name="Text Box 3">
          <a:extLst>
            <a:ext uri="{FF2B5EF4-FFF2-40B4-BE49-F238E27FC236}">
              <a16:creationId xmlns:a16="http://schemas.microsoft.com/office/drawing/2014/main" id="{F4AE8A6C-92C3-44D8-874E-BAF327AA9A13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657</xdr:row>
      <xdr:rowOff>0</xdr:rowOff>
    </xdr:from>
    <xdr:ext cx="23662" cy="339291"/>
    <xdr:sp macro="" textlink="">
      <xdr:nvSpPr>
        <xdr:cNvPr id="4397" name="Text Box 3">
          <a:extLst>
            <a:ext uri="{FF2B5EF4-FFF2-40B4-BE49-F238E27FC236}">
              <a16:creationId xmlns:a16="http://schemas.microsoft.com/office/drawing/2014/main" id="{7DF23077-0C5C-487B-9F19-6F31F8BEB038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657</xdr:row>
      <xdr:rowOff>0</xdr:rowOff>
    </xdr:from>
    <xdr:ext cx="23662" cy="339291"/>
    <xdr:sp macro="" textlink="">
      <xdr:nvSpPr>
        <xdr:cNvPr id="4398" name="Text Box 3">
          <a:extLst>
            <a:ext uri="{FF2B5EF4-FFF2-40B4-BE49-F238E27FC236}">
              <a16:creationId xmlns:a16="http://schemas.microsoft.com/office/drawing/2014/main" id="{332FFED2-8F72-493D-BA15-973AF256C92E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657</xdr:row>
      <xdr:rowOff>0</xdr:rowOff>
    </xdr:from>
    <xdr:ext cx="23662" cy="301191"/>
    <xdr:sp macro="" textlink="">
      <xdr:nvSpPr>
        <xdr:cNvPr id="4399" name="Text Box 3">
          <a:extLst>
            <a:ext uri="{FF2B5EF4-FFF2-40B4-BE49-F238E27FC236}">
              <a16:creationId xmlns:a16="http://schemas.microsoft.com/office/drawing/2014/main" id="{F77A98A5-3759-4C37-AD62-2555FA66E6E1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657</xdr:row>
      <xdr:rowOff>0</xdr:rowOff>
    </xdr:from>
    <xdr:ext cx="23662" cy="301191"/>
    <xdr:sp macro="" textlink="">
      <xdr:nvSpPr>
        <xdr:cNvPr id="4400" name="Text Box 3">
          <a:extLst>
            <a:ext uri="{FF2B5EF4-FFF2-40B4-BE49-F238E27FC236}">
              <a16:creationId xmlns:a16="http://schemas.microsoft.com/office/drawing/2014/main" id="{9B51E65C-2E6A-44C7-BAF4-8FF7F6777FB0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657</xdr:row>
      <xdr:rowOff>0</xdr:rowOff>
    </xdr:from>
    <xdr:ext cx="23662" cy="301191"/>
    <xdr:sp macro="" textlink="">
      <xdr:nvSpPr>
        <xdr:cNvPr id="4401" name="Text Box 3">
          <a:extLst>
            <a:ext uri="{FF2B5EF4-FFF2-40B4-BE49-F238E27FC236}">
              <a16:creationId xmlns:a16="http://schemas.microsoft.com/office/drawing/2014/main" id="{D984E897-C259-4E2D-8FE9-7FB7FE92D9D8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657</xdr:row>
      <xdr:rowOff>0</xdr:rowOff>
    </xdr:from>
    <xdr:ext cx="23662" cy="301191"/>
    <xdr:sp macro="" textlink="">
      <xdr:nvSpPr>
        <xdr:cNvPr id="4402" name="Text Box 3">
          <a:extLst>
            <a:ext uri="{FF2B5EF4-FFF2-40B4-BE49-F238E27FC236}">
              <a16:creationId xmlns:a16="http://schemas.microsoft.com/office/drawing/2014/main" id="{C7BCCDD5-A947-43CF-BF4E-B9074B0A9BEF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657</xdr:row>
      <xdr:rowOff>0</xdr:rowOff>
    </xdr:from>
    <xdr:ext cx="23662" cy="339291"/>
    <xdr:sp macro="" textlink="">
      <xdr:nvSpPr>
        <xdr:cNvPr id="4403" name="Text Box 3">
          <a:extLst>
            <a:ext uri="{FF2B5EF4-FFF2-40B4-BE49-F238E27FC236}">
              <a16:creationId xmlns:a16="http://schemas.microsoft.com/office/drawing/2014/main" id="{C67B8DB0-9D6F-451F-BC70-17C4442EB4A1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657</xdr:row>
      <xdr:rowOff>0</xdr:rowOff>
    </xdr:from>
    <xdr:ext cx="23662" cy="339291"/>
    <xdr:sp macro="" textlink="">
      <xdr:nvSpPr>
        <xdr:cNvPr id="4404" name="Text Box 3">
          <a:extLst>
            <a:ext uri="{FF2B5EF4-FFF2-40B4-BE49-F238E27FC236}">
              <a16:creationId xmlns:a16="http://schemas.microsoft.com/office/drawing/2014/main" id="{6890CAFE-2E59-42B8-A786-29E3484846CA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657</xdr:row>
      <xdr:rowOff>0</xdr:rowOff>
    </xdr:from>
    <xdr:ext cx="23662" cy="339291"/>
    <xdr:sp macro="" textlink="">
      <xdr:nvSpPr>
        <xdr:cNvPr id="4405" name="Text Box 3">
          <a:extLst>
            <a:ext uri="{FF2B5EF4-FFF2-40B4-BE49-F238E27FC236}">
              <a16:creationId xmlns:a16="http://schemas.microsoft.com/office/drawing/2014/main" id="{8E7CB6B0-F19D-4A59-9585-98BB88625084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657</xdr:row>
      <xdr:rowOff>0</xdr:rowOff>
    </xdr:from>
    <xdr:ext cx="23662" cy="339291"/>
    <xdr:sp macro="" textlink="">
      <xdr:nvSpPr>
        <xdr:cNvPr id="4406" name="Text Box 3">
          <a:extLst>
            <a:ext uri="{FF2B5EF4-FFF2-40B4-BE49-F238E27FC236}">
              <a16:creationId xmlns:a16="http://schemas.microsoft.com/office/drawing/2014/main" id="{8314180B-DEB4-4AA0-A85F-2D3B8FB4A103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657</xdr:row>
      <xdr:rowOff>0</xdr:rowOff>
    </xdr:from>
    <xdr:ext cx="23662" cy="301191"/>
    <xdr:sp macro="" textlink="">
      <xdr:nvSpPr>
        <xdr:cNvPr id="4407" name="Text Box 3">
          <a:extLst>
            <a:ext uri="{FF2B5EF4-FFF2-40B4-BE49-F238E27FC236}">
              <a16:creationId xmlns:a16="http://schemas.microsoft.com/office/drawing/2014/main" id="{E6684E13-850A-41DC-87DB-099CD726AF26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657</xdr:row>
      <xdr:rowOff>0</xdr:rowOff>
    </xdr:from>
    <xdr:ext cx="23662" cy="301191"/>
    <xdr:sp macro="" textlink="">
      <xdr:nvSpPr>
        <xdr:cNvPr id="4408" name="Text Box 3">
          <a:extLst>
            <a:ext uri="{FF2B5EF4-FFF2-40B4-BE49-F238E27FC236}">
              <a16:creationId xmlns:a16="http://schemas.microsoft.com/office/drawing/2014/main" id="{44842578-9BE0-433E-9227-D3D45CB1AEE5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657</xdr:row>
      <xdr:rowOff>0</xdr:rowOff>
    </xdr:from>
    <xdr:ext cx="23662" cy="301191"/>
    <xdr:sp macro="" textlink="">
      <xdr:nvSpPr>
        <xdr:cNvPr id="4409" name="Text Box 3">
          <a:extLst>
            <a:ext uri="{FF2B5EF4-FFF2-40B4-BE49-F238E27FC236}">
              <a16:creationId xmlns:a16="http://schemas.microsoft.com/office/drawing/2014/main" id="{092BA8A0-6F7C-4A3F-8274-5743C5AA5696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657</xdr:row>
      <xdr:rowOff>0</xdr:rowOff>
    </xdr:from>
    <xdr:ext cx="23662" cy="339291"/>
    <xdr:sp macro="" textlink="">
      <xdr:nvSpPr>
        <xdr:cNvPr id="4410" name="Text Box 3">
          <a:extLst>
            <a:ext uri="{FF2B5EF4-FFF2-40B4-BE49-F238E27FC236}">
              <a16:creationId xmlns:a16="http://schemas.microsoft.com/office/drawing/2014/main" id="{744C8B2A-EE75-4059-91B4-37860F95FC1B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657</xdr:row>
      <xdr:rowOff>0</xdr:rowOff>
    </xdr:from>
    <xdr:ext cx="23662" cy="339291"/>
    <xdr:sp macro="" textlink="">
      <xdr:nvSpPr>
        <xdr:cNvPr id="4411" name="Text Box 3">
          <a:extLst>
            <a:ext uri="{FF2B5EF4-FFF2-40B4-BE49-F238E27FC236}">
              <a16:creationId xmlns:a16="http://schemas.microsoft.com/office/drawing/2014/main" id="{02906603-AEAF-45F4-83C4-F74F1791C653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657</xdr:row>
      <xdr:rowOff>0</xdr:rowOff>
    </xdr:from>
    <xdr:ext cx="23662" cy="339291"/>
    <xdr:sp macro="" textlink="">
      <xdr:nvSpPr>
        <xdr:cNvPr id="4412" name="Text Box 3">
          <a:extLst>
            <a:ext uri="{FF2B5EF4-FFF2-40B4-BE49-F238E27FC236}">
              <a16:creationId xmlns:a16="http://schemas.microsoft.com/office/drawing/2014/main" id="{9E45DC9E-C9D0-4D1D-B8E2-5EFDBAD61F0D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657</xdr:row>
      <xdr:rowOff>0</xdr:rowOff>
    </xdr:from>
    <xdr:ext cx="23662" cy="339291"/>
    <xdr:sp macro="" textlink="">
      <xdr:nvSpPr>
        <xdr:cNvPr id="4413" name="Text Box 3">
          <a:extLst>
            <a:ext uri="{FF2B5EF4-FFF2-40B4-BE49-F238E27FC236}">
              <a16:creationId xmlns:a16="http://schemas.microsoft.com/office/drawing/2014/main" id="{05B3FAB8-EE95-414F-9FB4-5A0C2FC10E45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657</xdr:row>
      <xdr:rowOff>0</xdr:rowOff>
    </xdr:from>
    <xdr:ext cx="23662" cy="301191"/>
    <xdr:sp macro="" textlink="">
      <xdr:nvSpPr>
        <xdr:cNvPr id="4414" name="Text Box 3">
          <a:extLst>
            <a:ext uri="{FF2B5EF4-FFF2-40B4-BE49-F238E27FC236}">
              <a16:creationId xmlns:a16="http://schemas.microsoft.com/office/drawing/2014/main" id="{2DF106A1-2AE0-4976-A316-70D515ECF0D8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657</xdr:row>
      <xdr:rowOff>0</xdr:rowOff>
    </xdr:from>
    <xdr:ext cx="23662" cy="301191"/>
    <xdr:sp macro="" textlink="">
      <xdr:nvSpPr>
        <xdr:cNvPr id="4415" name="Text Box 3">
          <a:extLst>
            <a:ext uri="{FF2B5EF4-FFF2-40B4-BE49-F238E27FC236}">
              <a16:creationId xmlns:a16="http://schemas.microsoft.com/office/drawing/2014/main" id="{E6EFF97F-68B7-413F-BE16-ED608746A8D0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657</xdr:row>
      <xdr:rowOff>0</xdr:rowOff>
    </xdr:from>
    <xdr:ext cx="23662" cy="339291"/>
    <xdr:sp macro="" textlink="">
      <xdr:nvSpPr>
        <xdr:cNvPr id="4416" name="Text Box 3">
          <a:extLst>
            <a:ext uri="{FF2B5EF4-FFF2-40B4-BE49-F238E27FC236}">
              <a16:creationId xmlns:a16="http://schemas.microsoft.com/office/drawing/2014/main" id="{4FA55718-EE28-4A24-9083-187CD83186E7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657</xdr:row>
      <xdr:rowOff>0</xdr:rowOff>
    </xdr:from>
    <xdr:ext cx="23662" cy="339291"/>
    <xdr:sp macro="" textlink="">
      <xdr:nvSpPr>
        <xdr:cNvPr id="4417" name="Text Box 3">
          <a:extLst>
            <a:ext uri="{FF2B5EF4-FFF2-40B4-BE49-F238E27FC236}">
              <a16:creationId xmlns:a16="http://schemas.microsoft.com/office/drawing/2014/main" id="{6079A1B9-87B8-4A55-857B-A67173096F18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657</xdr:row>
      <xdr:rowOff>0</xdr:rowOff>
    </xdr:from>
    <xdr:ext cx="23662" cy="339291"/>
    <xdr:sp macro="" textlink="">
      <xdr:nvSpPr>
        <xdr:cNvPr id="4418" name="Text Box 3">
          <a:extLst>
            <a:ext uri="{FF2B5EF4-FFF2-40B4-BE49-F238E27FC236}">
              <a16:creationId xmlns:a16="http://schemas.microsoft.com/office/drawing/2014/main" id="{B6D1107C-3D02-498D-9BC0-94EA0241161D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657</xdr:row>
      <xdr:rowOff>0</xdr:rowOff>
    </xdr:from>
    <xdr:ext cx="23662" cy="339291"/>
    <xdr:sp macro="" textlink="">
      <xdr:nvSpPr>
        <xdr:cNvPr id="4419" name="Text Box 3">
          <a:extLst>
            <a:ext uri="{FF2B5EF4-FFF2-40B4-BE49-F238E27FC236}">
              <a16:creationId xmlns:a16="http://schemas.microsoft.com/office/drawing/2014/main" id="{0F8ED8A8-B940-401B-95B4-A4AB427050C3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657</xdr:row>
      <xdr:rowOff>0</xdr:rowOff>
    </xdr:from>
    <xdr:ext cx="23662" cy="301191"/>
    <xdr:sp macro="" textlink="">
      <xdr:nvSpPr>
        <xdr:cNvPr id="4420" name="Text Box 3">
          <a:extLst>
            <a:ext uri="{FF2B5EF4-FFF2-40B4-BE49-F238E27FC236}">
              <a16:creationId xmlns:a16="http://schemas.microsoft.com/office/drawing/2014/main" id="{F0163AD2-2408-473D-9C24-FD39A079C51E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657</xdr:row>
      <xdr:rowOff>0</xdr:rowOff>
    </xdr:from>
    <xdr:ext cx="23662" cy="301191"/>
    <xdr:sp macro="" textlink="">
      <xdr:nvSpPr>
        <xdr:cNvPr id="4421" name="Text Box 3">
          <a:extLst>
            <a:ext uri="{FF2B5EF4-FFF2-40B4-BE49-F238E27FC236}">
              <a16:creationId xmlns:a16="http://schemas.microsoft.com/office/drawing/2014/main" id="{A4D387B8-E9F0-4ED7-8B2C-737FE02FCF52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657</xdr:row>
      <xdr:rowOff>0</xdr:rowOff>
    </xdr:from>
    <xdr:ext cx="23662" cy="339291"/>
    <xdr:sp macro="" textlink="">
      <xdr:nvSpPr>
        <xdr:cNvPr id="4422" name="Text Box 3">
          <a:extLst>
            <a:ext uri="{FF2B5EF4-FFF2-40B4-BE49-F238E27FC236}">
              <a16:creationId xmlns:a16="http://schemas.microsoft.com/office/drawing/2014/main" id="{1B2B8677-AB21-46D0-A68C-11E33D82176C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657</xdr:row>
      <xdr:rowOff>0</xdr:rowOff>
    </xdr:from>
    <xdr:ext cx="23662" cy="339291"/>
    <xdr:sp macro="" textlink="">
      <xdr:nvSpPr>
        <xdr:cNvPr id="4423" name="Text Box 3">
          <a:extLst>
            <a:ext uri="{FF2B5EF4-FFF2-40B4-BE49-F238E27FC236}">
              <a16:creationId xmlns:a16="http://schemas.microsoft.com/office/drawing/2014/main" id="{D56EC870-FA1F-48F6-BF90-084F2BBB8C30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657</xdr:row>
      <xdr:rowOff>0</xdr:rowOff>
    </xdr:from>
    <xdr:ext cx="23662" cy="339291"/>
    <xdr:sp macro="" textlink="">
      <xdr:nvSpPr>
        <xdr:cNvPr id="4424" name="Text Box 3">
          <a:extLst>
            <a:ext uri="{FF2B5EF4-FFF2-40B4-BE49-F238E27FC236}">
              <a16:creationId xmlns:a16="http://schemas.microsoft.com/office/drawing/2014/main" id="{B42D8BBD-D6D9-46CB-A755-E9C24FA5A289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657</xdr:row>
      <xdr:rowOff>0</xdr:rowOff>
    </xdr:from>
    <xdr:ext cx="23662" cy="339291"/>
    <xdr:sp macro="" textlink="">
      <xdr:nvSpPr>
        <xdr:cNvPr id="4425" name="Text Box 3">
          <a:extLst>
            <a:ext uri="{FF2B5EF4-FFF2-40B4-BE49-F238E27FC236}">
              <a16:creationId xmlns:a16="http://schemas.microsoft.com/office/drawing/2014/main" id="{077DC712-56D9-443C-B34C-91C8CD597A80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657</xdr:row>
      <xdr:rowOff>0</xdr:rowOff>
    </xdr:from>
    <xdr:ext cx="23662" cy="301191"/>
    <xdr:sp macro="" textlink="">
      <xdr:nvSpPr>
        <xdr:cNvPr id="4426" name="Text Box 3">
          <a:extLst>
            <a:ext uri="{FF2B5EF4-FFF2-40B4-BE49-F238E27FC236}">
              <a16:creationId xmlns:a16="http://schemas.microsoft.com/office/drawing/2014/main" id="{6E419D37-7B34-4F38-AF37-63FBE760ACA3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657</xdr:row>
      <xdr:rowOff>0</xdr:rowOff>
    </xdr:from>
    <xdr:ext cx="23662" cy="301191"/>
    <xdr:sp macro="" textlink="">
      <xdr:nvSpPr>
        <xdr:cNvPr id="4427" name="Text Box 3">
          <a:extLst>
            <a:ext uri="{FF2B5EF4-FFF2-40B4-BE49-F238E27FC236}">
              <a16:creationId xmlns:a16="http://schemas.microsoft.com/office/drawing/2014/main" id="{C71F6BF6-9EB5-4C96-869A-1771ACEA71C0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657</xdr:row>
      <xdr:rowOff>0</xdr:rowOff>
    </xdr:from>
    <xdr:ext cx="23662" cy="339291"/>
    <xdr:sp macro="" textlink="">
      <xdr:nvSpPr>
        <xdr:cNvPr id="4428" name="Text Box 3">
          <a:extLst>
            <a:ext uri="{FF2B5EF4-FFF2-40B4-BE49-F238E27FC236}">
              <a16:creationId xmlns:a16="http://schemas.microsoft.com/office/drawing/2014/main" id="{30D0D2B4-EEE7-4012-826C-AAC69B3CC5D2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657</xdr:row>
      <xdr:rowOff>0</xdr:rowOff>
    </xdr:from>
    <xdr:ext cx="23662" cy="339291"/>
    <xdr:sp macro="" textlink="">
      <xdr:nvSpPr>
        <xdr:cNvPr id="4429" name="Text Box 3">
          <a:extLst>
            <a:ext uri="{FF2B5EF4-FFF2-40B4-BE49-F238E27FC236}">
              <a16:creationId xmlns:a16="http://schemas.microsoft.com/office/drawing/2014/main" id="{173427CF-E3CD-40DC-9F76-E201001F6CAB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657</xdr:row>
      <xdr:rowOff>0</xdr:rowOff>
    </xdr:from>
    <xdr:ext cx="23662" cy="339291"/>
    <xdr:sp macro="" textlink="">
      <xdr:nvSpPr>
        <xdr:cNvPr id="4430" name="Text Box 3">
          <a:extLst>
            <a:ext uri="{FF2B5EF4-FFF2-40B4-BE49-F238E27FC236}">
              <a16:creationId xmlns:a16="http://schemas.microsoft.com/office/drawing/2014/main" id="{F1E005A0-512A-4D25-8193-CACDABF02D19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657</xdr:row>
      <xdr:rowOff>0</xdr:rowOff>
    </xdr:from>
    <xdr:ext cx="23662" cy="339291"/>
    <xdr:sp macro="" textlink="">
      <xdr:nvSpPr>
        <xdr:cNvPr id="4431" name="Text Box 3">
          <a:extLst>
            <a:ext uri="{FF2B5EF4-FFF2-40B4-BE49-F238E27FC236}">
              <a16:creationId xmlns:a16="http://schemas.microsoft.com/office/drawing/2014/main" id="{C0B07AEA-E317-4900-B22F-50F5BDCAB4BE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657</xdr:row>
      <xdr:rowOff>0</xdr:rowOff>
    </xdr:from>
    <xdr:ext cx="23662" cy="301191"/>
    <xdr:sp macro="" textlink="">
      <xdr:nvSpPr>
        <xdr:cNvPr id="4432" name="Text Box 3">
          <a:extLst>
            <a:ext uri="{FF2B5EF4-FFF2-40B4-BE49-F238E27FC236}">
              <a16:creationId xmlns:a16="http://schemas.microsoft.com/office/drawing/2014/main" id="{4AD64508-24D2-4A49-B410-DC008E33B93D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657</xdr:row>
      <xdr:rowOff>0</xdr:rowOff>
    </xdr:from>
    <xdr:ext cx="23662" cy="301191"/>
    <xdr:sp macro="" textlink="">
      <xdr:nvSpPr>
        <xdr:cNvPr id="4433" name="Text Box 3">
          <a:extLst>
            <a:ext uri="{FF2B5EF4-FFF2-40B4-BE49-F238E27FC236}">
              <a16:creationId xmlns:a16="http://schemas.microsoft.com/office/drawing/2014/main" id="{11BD309B-4005-4860-8302-E3DCCC617501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657</xdr:row>
      <xdr:rowOff>0</xdr:rowOff>
    </xdr:from>
    <xdr:ext cx="23662" cy="301191"/>
    <xdr:sp macro="" textlink="">
      <xdr:nvSpPr>
        <xdr:cNvPr id="4434" name="Text Box 3">
          <a:extLst>
            <a:ext uri="{FF2B5EF4-FFF2-40B4-BE49-F238E27FC236}">
              <a16:creationId xmlns:a16="http://schemas.microsoft.com/office/drawing/2014/main" id="{D7F8469A-B321-41F1-B479-00C46C49F89B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657</xdr:row>
      <xdr:rowOff>0</xdr:rowOff>
    </xdr:from>
    <xdr:ext cx="23662" cy="301191"/>
    <xdr:sp macro="" textlink="">
      <xdr:nvSpPr>
        <xdr:cNvPr id="4435" name="Text Box 3">
          <a:extLst>
            <a:ext uri="{FF2B5EF4-FFF2-40B4-BE49-F238E27FC236}">
              <a16:creationId xmlns:a16="http://schemas.microsoft.com/office/drawing/2014/main" id="{8BEB63EF-B807-404C-99C3-80FE42335DEA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657</xdr:row>
      <xdr:rowOff>0</xdr:rowOff>
    </xdr:from>
    <xdr:ext cx="23662" cy="301191"/>
    <xdr:sp macro="" textlink="">
      <xdr:nvSpPr>
        <xdr:cNvPr id="4436" name="Text Box 3">
          <a:extLst>
            <a:ext uri="{FF2B5EF4-FFF2-40B4-BE49-F238E27FC236}">
              <a16:creationId xmlns:a16="http://schemas.microsoft.com/office/drawing/2014/main" id="{93917EEB-DCF2-4E93-8692-8415672FEEBD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657</xdr:row>
      <xdr:rowOff>0</xdr:rowOff>
    </xdr:from>
    <xdr:ext cx="23662" cy="301191"/>
    <xdr:sp macro="" textlink="">
      <xdr:nvSpPr>
        <xdr:cNvPr id="4437" name="Text Box 3">
          <a:extLst>
            <a:ext uri="{FF2B5EF4-FFF2-40B4-BE49-F238E27FC236}">
              <a16:creationId xmlns:a16="http://schemas.microsoft.com/office/drawing/2014/main" id="{A97C5CD9-5121-4D0E-9DFE-B0B493C9B05D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657</xdr:row>
      <xdr:rowOff>0</xdr:rowOff>
    </xdr:from>
    <xdr:ext cx="23662" cy="339291"/>
    <xdr:sp macro="" textlink="">
      <xdr:nvSpPr>
        <xdr:cNvPr id="4438" name="Text Box 3">
          <a:extLst>
            <a:ext uri="{FF2B5EF4-FFF2-40B4-BE49-F238E27FC236}">
              <a16:creationId xmlns:a16="http://schemas.microsoft.com/office/drawing/2014/main" id="{098ACCAF-450F-4158-B99D-3C4E84964065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657</xdr:row>
      <xdr:rowOff>0</xdr:rowOff>
    </xdr:from>
    <xdr:ext cx="23662" cy="339291"/>
    <xdr:sp macro="" textlink="">
      <xdr:nvSpPr>
        <xdr:cNvPr id="4439" name="Text Box 3">
          <a:extLst>
            <a:ext uri="{FF2B5EF4-FFF2-40B4-BE49-F238E27FC236}">
              <a16:creationId xmlns:a16="http://schemas.microsoft.com/office/drawing/2014/main" id="{68256C82-176D-4119-8928-1B4162C4365A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657</xdr:row>
      <xdr:rowOff>0</xdr:rowOff>
    </xdr:from>
    <xdr:ext cx="23662" cy="339291"/>
    <xdr:sp macro="" textlink="">
      <xdr:nvSpPr>
        <xdr:cNvPr id="4440" name="Text Box 3">
          <a:extLst>
            <a:ext uri="{FF2B5EF4-FFF2-40B4-BE49-F238E27FC236}">
              <a16:creationId xmlns:a16="http://schemas.microsoft.com/office/drawing/2014/main" id="{4C2A2D92-6732-4E3B-9222-9D1555F97099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657</xdr:row>
      <xdr:rowOff>0</xdr:rowOff>
    </xdr:from>
    <xdr:ext cx="23662" cy="339291"/>
    <xdr:sp macro="" textlink="">
      <xdr:nvSpPr>
        <xdr:cNvPr id="4441" name="Text Box 3">
          <a:extLst>
            <a:ext uri="{FF2B5EF4-FFF2-40B4-BE49-F238E27FC236}">
              <a16:creationId xmlns:a16="http://schemas.microsoft.com/office/drawing/2014/main" id="{427FCF7A-6CB4-4F0E-B0F0-1E015D114860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657</xdr:row>
      <xdr:rowOff>0</xdr:rowOff>
    </xdr:from>
    <xdr:ext cx="23662" cy="301191"/>
    <xdr:sp macro="" textlink="">
      <xdr:nvSpPr>
        <xdr:cNvPr id="4442" name="Text Box 3">
          <a:extLst>
            <a:ext uri="{FF2B5EF4-FFF2-40B4-BE49-F238E27FC236}">
              <a16:creationId xmlns:a16="http://schemas.microsoft.com/office/drawing/2014/main" id="{BADC63C3-A59E-4C68-8346-9E21F3D8A6C2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657</xdr:row>
      <xdr:rowOff>0</xdr:rowOff>
    </xdr:from>
    <xdr:ext cx="23662" cy="301191"/>
    <xdr:sp macro="" textlink="">
      <xdr:nvSpPr>
        <xdr:cNvPr id="4443" name="Text Box 3">
          <a:extLst>
            <a:ext uri="{FF2B5EF4-FFF2-40B4-BE49-F238E27FC236}">
              <a16:creationId xmlns:a16="http://schemas.microsoft.com/office/drawing/2014/main" id="{BFBBC969-1CD0-47A3-AD2C-45A00608D367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657</xdr:row>
      <xdr:rowOff>0</xdr:rowOff>
    </xdr:from>
    <xdr:ext cx="563880" cy="301191"/>
    <xdr:sp macro="" textlink="">
      <xdr:nvSpPr>
        <xdr:cNvPr id="4444" name="Text Box 3">
          <a:extLst>
            <a:ext uri="{FF2B5EF4-FFF2-40B4-BE49-F238E27FC236}">
              <a16:creationId xmlns:a16="http://schemas.microsoft.com/office/drawing/2014/main" id="{A85A9B29-5268-49F1-A2B0-43889F049FE4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657</xdr:row>
      <xdr:rowOff>0</xdr:rowOff>
    </xdr:from>
    <xdr:ext cx="563880" cy="301191"/>
    <xdr:sp macro="" textlink="">
      <xdr:nvSpPr>
        <xdr:cNvPr id="4445" name="Text Box 3">
          <a:extLst>
            <a:ext uri="{FF2B5EF4-FFF2-40B4-BE49-F238E27FC236}">
              <a16:creationId xmlns:a16="http://schemas.microsoft.com/office/drawing/2014/main" id="{2FDDC10C-2280-4560-8363-021C80802D28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657</xdr:row>
      <xdr:rowOff>0</xdr:rowOff>
    </xdr:from>
    <xdr:ext cx="563880" cy="301191"/>
    <xdr:sp macro="" textlink="">
      <xdr:nvSpPr>
        <xdr:cNvPr id="4446" name="Text Box 3">
          <a:extLst>
            <a:ext uri="{FF2B5EF4-FFF2-40B4-BE49-F238E27FC236}">
              <a16:creationId xmlns:a16="http://schemas.microsoft.com/office/drawing/2014/main" id="{7A6EE37D-DE09-4DAB-8813-16D413F6492B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657</xdr:row>
      <xdr:rowOff>0</xdr:rowOff>
    </xdr:from>
    <xdr:ext cx="563880" cy="301191"/>
    <xdr:sp macro="" textlink="">
      <xdr:nvSpPr>
        <xdr:cNvPr id="4447" name="Text Box 3">
          <a:extLst>
            <a:ext uri="{FF2B5EF4-FFF2-40B4-BE49-F238E27FC236}">
              <a16:creationId xmlns:a16="http://schemas.microsoft.com/office/drawing/2014/main" id="{859998F0-D1E6-448F-B271-179F48B9A7F4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657</xdr:row>
      <xdr:rowOff>0</xdr:rowOff>
    </xdr:from>
    <xdr:ext cx="563880" cy="301191"/>
    <xdr:sp macro="" textlink="">
      <xdr:nvSpPr>
        <xdr:cNvPr id="4448" name="Text Box 3">
          <a:extLst>
            <a:ext uri="{FF2B5EF4-FFF2-40B4-BE49-F238E27FC236}">
              <a16:creationId xmlns:a16="http://schemas.microsoft.com/office/drawing/2014/main" id="{5AD2A658-3607-4580-9AE9-640155F6ACB4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657</xdr:row>
      <xdr:rowOff>0</xdr:rowOff>
    </xdr:from>
    <xdr:ext cx="563880" cy="301191"/>
    <xdr:sp macro="" textlink="">
      <xdr:nvSpPr>
        <xdr:cNvPr id="4449" name="Text Box 3">
          <a:extLst>
            <a:ext uri="{FF2B5EF4-FFF2-40B4-BE49-F238E27FC236}">
              <a16:creationId xmlns:a16="http://schemas.microsoft.com/office/drawing/2014/main" id="{24239F4C-ADFC-42E6-BADA-4EF0DA192BA2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657</xdr:row>
      <xdr:rowOff>0</xdr:rowOff>
    </xdr:from>
    <xdr:ext cx="563880" cy="301191"/>
    <xdr:sp macro="" textlink="">
      <xdr:nvSpPr>
        <xdr:cNvPr id="4450" name="Text Box 3">
          <a:extLst>
            <a:ext uri="{FF2B5EF4-FFF2-40B4-BE49-F238E27FC236}">
              <a16:creationId xmlns:a16="http://schemas.microsoft.com/office/drawing/2014/main" id="{FED0A838-4840-4309-A99D-917DF520332B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657</xdr:row>
      <xdr:rowOff>0</xdr:rowOff>
    </xdr:from>
    <xdr:ext cx="563880" cy="301191"/>
    <xdr:sp macro="" textlink="">
      <xdr:nvSpPr>
        <xdr:cNvPr id="4451" name="Text Box 3">
          <a:extLst>
            <a:ext uri="{FF2B5EF4-FFF2-40B4-BE49-F238E27FC236}">
              <a16:creationId xmlns:a16="http://schemas.microsoft.com/office/drawing/2014/main" id="{3EE65E38-6679-4E87-8884-F332A8C17C7A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657</xdr:row>
      <xdr:rowOff>0</xdr:rowOff>
    </xdr:from>
    <xdr:ext cx="563880" cy="301191"/>
    <xdr:sp macro="" textlink="">
      <xdr:nvSpPr>
        <xdr:cNvPr id="4452" name="Text Box 3">
          <a:extLst>
            <a:ext uri="{FF2B5EF4-FFF2-40B4-BE49-F238E27FC236}">
              <a16:creationId xmlns:a16="http://schemas.microsoft.com/office/drawing/2014/main" id="{847A7268-8681-484A-9041-7D8C674274A9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657</xdr:row>
      <xdr:rowOff>0</xdr:rowOff>
    </xdr:from>
    <xdr:ext cx="563880" cy="301191"/>
    <xdr:sp macro="" textlink="">
      <xdr:nvSpPr>
        <xdr:cNvPr id="4453" name="Text Box 3">
          <a:extLst>
            <a:ext uri="{FF2B5EF4-FFF2-40B4-BE49-F238E27FC236}">
              <a16:creationId xmlns:a16="http://schemas.microsoft.com/office/drawing/2014/main" id="{B1DC4626-7078-4FDC-B710-990BECE5D6FD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657</xdr:row>
      <xdr:rowOff>0</xdr:rowOff>
    </xdr:from>
    <xdr:ext cx="563880" cy="301191"/>
    <xdr:sp macro="" textlink="">
      <xdr:nvSpPr>
        <xdr:cNvPr id="4454" name="Text Box 3">
          <a:extLst>
            <a:ext uri="{FF2B5EF4-FFF2-40B4-BE49-F238E27FC236}">
              <a16:creationId xmlns:a16="http://schemas.microsoft.com/office/drawing/2014/main" id="{3D86DD5C-DC5B-4C03-AED3-93DA63E6016F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657</xdr:row>
      <xdr:rowOff>0</xdr:rowOff>
    </xdr:from>
    <xdr:ext cx="563880" cy="301191"/>
    <xdr:sp macro="" textlink="">
      <xdr:nvSpPr>
        <xdr:cNvPr id="4455" name="Text Box 3">
          <a:extLst>
            <a:ext uri="{FF2B5EF4-FFF2-40B4-BE49-F238E27FC236}">
              <a16:creationId xmlns:a16="http://schemas.microsoft.com/office/drawing/2014/main" id="{4C8719F0-FBCA-4DF0-8142-BED6F49AFE04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456" name="Text Box 3">
          <a:extLst>
            <a:ext uri="{FF2B5EF4-FFF2-40B4-BE49-F238E27FC236}">
              <a16:creationId xmlns:a16="http://schemas.microsoft.com/office/drawing/2014/main" id="{BAFD9E7B-F6C1-4C44-8D73-EF3EC990CB17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457" name="Text Box 3">
          <a:extLst>
            <a:ext uri="{FF2B5EF4-FFF2-40B4-BE49-F238E27FC236}">
              <a16:creationId xmlns:a16="http://schemas.microsoft.com/office/drawing/2014/main" id="{FEC6376C-64A5-456B-93B5-C4288013C95C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458" name="Text Box 3">
          <a:extLst>
            <a:ext uri="{FF2B5EF4-FFF2-40B4-BE49-F238E27FC236}">
              <a16:creationId xmlns:a16="http://schemas.microsoft.com/office/drawing/2014/main" id="{3B6897D0-6693-4BCE-95B3-B4984545EAA0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459" name="Text Box 3">
          <a:extLst>
            <a:ext uri="{FF2B5EF4-FFF2-40B4-BE49-F238E27FC236}">
              <a16:creationId xmlns:a16="http://schemas.microsoft.com/office/drawing/2014/main" id="{B7498572-6B17-4412-92B5-FC2B1EF8C9F5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460" name="Text Box 3">
          <a:extLst>
            <a:ext uri="{FF2B5EF4-FFF2-40B4-BE49-F238E27FC236}">
              <a16:creationId xmlns:a16="http://schemas.microsoft.com/office/drawing/2014/main" id="{8BB104DE-A163-446C-992E-C80FABF89832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461" name="Text Box 3">
          <a:extLst>
            <a:ext uri="{FF2B5EF4-FFF2-40B4-BE49-F238E27FC236}">
              <a16:creationId xmlns:a16="http://schemas.microsoft.com/office/drawing/2014/main" id="{87A148E3-2363-4E0E-B005-2363998E4227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462" name="Text Box 3">
          <a:extLst>
            <a:ext uri="{FF2B5EF4-FFF2-40B4-BE49-F238E27FC236}">
              <a16:creationId xmlns:a16="http://schemas.microsoft.com/office/drawing/2014/main" id="{D65CB1FE-77D6-4DFE-AE54-DDD5752B8174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463" name="Text Box 3">
          <a:extLst>
            <a:ext uri="{FF2B5EF4-FFF2-40B4-BE49-F238E27FC236}">
              <a16:creationId xmlns:a16="http://schemas.microsoft.com/office/drawing/2014/main" id="{AA7680AB-0E0C-42F2-82BE-CE918562A67B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464" name="Text Box 3">
          <a:extLst>
            <a:ext uri="{FF2B5EF4-FFF2-40B4-BE49-F238E27FC236}">
              <a16:creationId xmlns:a16="http://schemas.microsoft.com/office/drawing/2014/main" id="{88E86748-CE18-45E5-B88E-69DB46EA664A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465" name="Text Box 3">
          <a:extLst>
            <a:ext uri="{FF2B5EF4-FFF2-40B4-BE49-F238E27FC236}">
              <a16:creationId xmlns:a16="http://schemas.microsoft.com/office/drawing/2014/main" id="{E1CF4D1B-A0D1-4189-AD61-279ED41A8577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466" name="Text Box 3">
          <a:extLst>
            <a:ext uri="{FF2B5EF4-FFF2-40B4-BE49-F238E27FC236}">
              <a16:creationId xmlns:a16="http://schemas.microsoft.com/office/drawing/2014/main" id="{3560B23F-2F1E-403A-8BAD-6AE1FC32B19F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467" name="Text Box 3">
          <a:extLst>
            <a:ext uri="{FF2B5EF4-FFF2-40B4-BE49-F238E27FC236}">
              <a16:creationId xmlns:a16="http://schemas.microsoft.com/office/drawing/2014/main" id="{3AE17C48-9680-4302-B1F4-4031BDF7CD84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468" name="Text Box 3">
          <a:extLst>
            <a:ext uri="{FF2B5EF4-FFF2-40B4-BE49-F238E27FC236}">
              <a16:creationId xmlns:a16="http://schemas.microsoft.com/office/drawing/2014/main" id="{EDBE41ED-6C45-49E5-8F98-C1E327C533B9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469" name="Text Box 3">
          <a:extLst>
            <a:ext uri="{FF2B5EF4-FFF2-40B4-BE49-F238E27FC236}">
              <a16:creationId xmlns:a16="http://schemas.microsoft.com/office/drawing/2014/main" id="{701BB85D-8A19-4EE9-9B97-C846E83AC55A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470" name="Text Box 3">
          <a:extLst>
            <a:ext uri="{FF2B5EF4-FFF2-40B4-BE49-F238E27FC236}">
              <a16:creationId xmlns:a16="http://schemas.microsoft.com/office/drawing/2014/main" id="{6733BD00-45CC-473B-BBF8-BF31E88DCB07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471" name="Text Box 3">
          <a:extLst>
            <a:ext uri="{FF2B5EF4-FFF2-40B4-BE49-F238E27FC236}">
              <a16:creationId xmlns:a16="http://schemas.microsoft.com/office/drawing/2014/main" id="{8AE8D648-C44E-41A3-8A8B-A1F50F7B76A8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472" name="Text Box 3">
          <a:extLst>
            <a:ext uri="{FF2B5EF4-FFF2-40B4-BE49-F238E27FC236}">
              <a16:creationId xmlns:a16="http://schemas.microsoft.com/office/drawing/2014/main" id="{E376504C-4FAC-47DB-8008-DD996A3E6725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473" name="Text Box 3">
          <a:extLst>
            <a:ext uri="{FF2B5EF4-FFF2-40B4-BE49-F238E27FC236}">
              <a16:creationId xmlns:a16="http://schemas.microsoft.com/office/drawing/2014/main" id="{34B71E9B-3370-47F2-B517-E72E5C460CF5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474" name="Text Box 3">
          <a:extLst>
            <a:ext uri="{FF2B5EF4-FFF2-40B4-BE49-F238E27FC236}">
              <a16:creationId xmlns:a16="http://schemas.microsoft.com/office/drawing/2014/main" id="{AFFC062C-B370-4AF2-94A3-68E1FFC74A26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475" name="Text Box 3">
          <a:extLst>
            <a:ext uri="{FF2B5EF4-FFF2-40B4-BE49-F238E27FC236}">
              <a16:creationId xmlns:a16="http://schemas.microsoft.com/office/drawing/2014/main" id="{050C057C-BBD7-4CC1-84A7-1909A985C364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476" name="Text Box 3">
          <a:extLst>
            <a:ext uri="{FF2B5EF4-FFF2-40B4-BE49-F238E27FC236}">
              <a16:creationId xmlns:a16="http://schemas.microsoft.com/office/drawing/2014/main" id="{CEBC2180-A2FF-4728-9127-B70C128AC11E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477" name="Text Box 3">
          <a:extLst>
            <a:ext uri="{FF2B5EF4-FFF2-40B4-BE49-F238E27FC236}">
              <a16:creationId xmlns:a16="http://schemas.microsoft.com/office/drawing/2014/main" id="{FB774507-BD78-4AA6-9CC7-8BBD3E064343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478" name="Text Box 3">
          <a:extLst>
            <a:ext uri="{FF2B5EF4-FFF2-40B4-BE49-F238E27FC236}">
              <a16:creationId xmlns:a16="http://schemas.microsoft.com/office/drawing/2014/main" id="{D1FC63BB-1474-46F9-8CB6-E19E28E57514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479" name="Text Box 3">
          <a:extLst>
            <a:ext uri="{FF2B5EF4-FFF2-40B4-BE49-F238E27FC236}">
              <a16:creationId xmlns:a16="http://schemas.microsoft.com/office/drawing/2014/main" id="{BE0D6B6E-6253-40B5-A987-343EB77EC425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480" name="Text Box 3">
          <a:extLst>
            <a:ext uri="{FF2B5EF4-FFF2-40B4-BE49-F238E27FC236}">
              <a16:creationId xmlns:a16="http://schemas.microsoft.com/office/drawing/2014/main" id="{8518E8A0-D8AF-46AE-81B2-35D01653C6AF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481" name="Text Box 3">
          <a:extLst>
            <a:ext uri="{FF2B5EF4-FFF2-40B4-BE49-F238E27FC236}">
              <a16:creationId xmlns:a16="http://schemas.microsoft.com/office/drawing/2014/main" id="{AC56942A-01D1-49D3-A690-9F90AB661F7C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482" name="Text Box 3">
          <a:extLst>
            <a:ext uri="{FF2B5EF4-FFF2-40B4-BE49-F238E27FC236}">
              <a16:creationId xmlns:a16="http://schemas.microsoft.com/office/drawing/2014/main" id="{A64354A0-DA0C-49EC-9ADC-FB5F18F61283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483" name="Text Box 3">
          <a:extLst>
            <a:ext uri="{FF2B5EF4-FFF2-40B4-BE49-F238E27FC236}">
              <a16:creationId xmlns:a16="http://schemas.microsoft.com/office/drawing/2014/main" id="{56682937-69F3-4925-B460-0A2766FA2148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484" name="Text Box 3">
          <a:extLst>
            <a:ext uri="{FF2B5EF4-FFF2-40B4-BE49-F238E27FC236}">
              <a16:creationId xmlns:a16="http://schemas.microsoft.com/office/drawing/2014/main" id="{8785F40F-02D9-4F6B-A02D-54EDD51C47FB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485" name="Text Box 3">
          <a:extLst>
            <a:ext uri="{FF2B5EF4-FFF2-40B4-BE49-F238E27FC236}">
              <a16:creationId xmlns:a16="http://schemas.microsoft.com/office/drawing/2014/main" id="{C5B20E3D-32D5-4CEB-84C8-872479DF24FF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486" name="Text Box 3">
          <a:extLst>
            <a:ext uri="{FF2B5EF4-FFF2-40B4-BE49-F238E27FC236}">
              <a16:creationId xmlns:a16="http://schemas.microsoft.com/office/drawing/2014/main" id="{995D2307-4B8A-4927-B40A-7BD4B01C87F7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487" name="Text Box 3">
          <a:extLst>
            <a:ext uri="{FF2B5EF4-FFF2-40B4-BE49-F238E27FC236}">
              <a16:creationId xmlns:a16="http://schemas.microsoft.com/office/drawing/2014/main" id="{8C3F273D-2B15-48A2-9966-920ADC215778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488" name="Text Box 3">
          <a:extLst>
            <a:ext uri="{FF2B5EF4-FFF2-40B4-BE49-F238E27FC236}">
              <a16:creationId xmlns:a16="http://schemas.microsoft.com/office/drawing/2014/main" id="{F6CA4187-9C61-406C-86B5-79388363A6A4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489" name="Text Box 3">
          <a:extLst>
            <a:ext uri="{FF2B5EF4-FFF2-40B4-BE49-F238E27FC236}">
              <a16:creationId xmlns:a16="http://schemas.microsoft.com/office/drawing/2014/main" id="{1054E5C7-7726-4781-AF0C-193148A7B981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490" name="Text Box 3">
          <a:extLst>
            <a:ext uri="{FF2B5EF4-FFF2-40B4-BE49-F238E27FC236}">
              <a16:creationId xmlns:a16="http://schemas.microsoft.com/office/drawing/2014/main" id="{BCEDE6FA-016A-42A6-98C1-0FFB7B6F0928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491" name="Text Box 3">
          <a:extLst>
            <a:ext uri="{FF2B5EF4-FFF2-40B4-BE49-F238E27FC236}">
              <a16:creationId xmlns:a16="http://schemas.microsoft.com/office/drawing/2014/main" id="{70FC0578-4888-4D8B-9378-96EE4A828F22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492" name="Text Box 3">
          <a:extLst>
            <a:ext uri="{FF2B5EF4-FFF2-40B4-BE49-F238E27FC236}">
              <a16:creationId xmlns:a16="http://schemas.microsoft.com/office/drawing/2014/main" id="{5567F68A-7ED5-415F-8199-4C0BA9EB444A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493" name="Text Box 3">
          <a:extLst>
            <a:ext uri="{FF2B5EF4-FFF2-40B4-BE49-F238E27FC236}">
              <a16:creationId xmlns:a16="http://schemas.microsoft.com/office/drawing/2014/main" id="{57F79F4B-70B5-410A-B2E5-E2DC995710B1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494" name="Text Box 3">
          <a:extLst>
            <a:ext uri="{FF2B5EF4-FFF2-40B4-BE49-F238E27FC236}">
              <a16:creationId xmlns:a16="http://schemas.microsoft.com/office/drawing/2014/main" id="{664B1F9F-581C-431E-9CCA-BF0F8CFC3697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495" name="Text Box 3">
          <a:extLst>
            <a:ext uri="{FF2B5EF4-FFF2-40B4-BE49-F238E27FC236}">
              <a16:creationId xmlns:a16="http://schemas.microsoft.com/office/drawing/2014/main" id="{942F2663-0569-4393-9FB4-64A316FFCB34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496" name="Text Box 3">
          <a:extLst>
            <a:ext uri="{FF2B5EF4-FFF2-40B4-BE49-F238E27FC236}">
              <a16:creationId xmlns:a16="http://schemas.microsoft.com/office/drawing/2014/main" id="{C00D7B6D-F9B6-4E79-8463-A2057B0AA1B2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497" name="Text Box 3">
          <a:extLst>
            <a:ext uri="{FF2B5EF4-FFF2-40B4-BE49-F238E27FC236}">
              <a16:creationId xmlns:a16="http://schemas.microsoft.com/office/drawing/2014/main" id="{1039BB27-9599-4EBE-8C71-214C7ED3D946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498" name="Text Box 3">
          <a:extLst>
            <a:ext uri="{FF2B5EF4-FFF2-40B4-BE49-F238E27FC236}">
              <a16:creationId xmlns:a16="http://schemas.microsoft.com/office/drawing/2014/main" id="{FC9F1364-13AF-4C2F-BADA-39549C8878E5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499" name="Text Box 3">
          <a:extLst>
            <a:ext uri="{FF2B5EF4-FFF2-40B4-BE49-F238E27FC236}">
              <a16:creationId xmlns:a16="http://schemas.microsoft.com/office/drawing/2014/main" id="{75D02170-1331-47AC-94E8-2196F3464A72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500" name="Text Box 3">
          <a:extLst>
            <a:ext uri="{FF2B5EF4-FFF2-40B4-BE49-F238E27FC236}">
              <a16:creationId xmlns:a16="http://schemas.microsoft.com/office/drawing/2014/main" id="{B939064D-9540-470A-A880-79B22812BE49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501" name="Text Box 3">
          <a:extLst>
            <a:ext uri="{FF2B5EF4-FFF2-40B4-BE49-F238E27FC236}">
              <a16:creationId xmlns:a16="http://schemas.microsoft.com/office/drawing/2014/main" id="{C8BF0614-21CF-4E46-A68B-AF07E0403205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502" name="Text Box 3">
          <a:extLst>
            <a:ext uri="{FF2B5EF4-FFF2-40B4-BE49-F238E27FC236}">
              <a16:creationId xmlns:a16="http://schemas.microsoft.com/office/drawing/2014/main" id="{D946D95D-90C8-4BAB-A5A8-053A537E9AB9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503" name="Text Box 3">
          <a:extLst>
            <a:ext uri="{FF2B5EF4-FFF2-40B4-BE49-F238E27FC236}">
              <a16:creationId xmlns:a16="http://schemas.microsoft.com/office/drawing/2014/main" id="{08FB4F5C-044C-4E75-8B83-C8DF7AF9B0BB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504" name="Text Box 3">
          <a:extLst>
            <a:ext uri="{FF2B5EF4-FFF2-40B4-BE49-F238E27FC236}">
              <a16:creationId xmlns:a16="http://schemas.microsoft.com/office/drawing/2014/main" id="{BFD7A740-4D4F-4C10-9900-7AEDB648C4D1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505" name="Text Box 3">
          <a:extLst>
            <a:ext uri="{FF2B5EF4-FFF2-40B4-BE49-F238E27FC236}">
              <a16:creationId xmlns:a16="http://schemas.microsoft.com/office/drawing/2014/main" id="{9B3F613A-89B7-4705-A4D4-8D5EA6D03E53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506" name="Text Box 3">
          <a:extLst>
            <a:ext uri="{FF2B5EF4-FFF2-40B4-BE49-F238E27FC236}">
              <a16:creationId xmlns:a16="http://schemas.microsoft.com/office/drawing/2014/main" id="{DFE296E7-5D1E-4327-BC6C-044ED9EDE585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507" name="Text Box 3">
          <a:extLst>
            <a:ext uri="{FF2B5EF4-FFF2-40B4-BE49-F238E27FC236}">
              <a16:creationId xmlns:a16="http://schemas.microsoft.com/office/drawing/2014/main" id="{81402EB1-3478-4FE0-8B94-6F9F30E1C264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508" name="Text Box 3">
          <a:extLst>
            <a:ext uri="{FF2B5EF4-FFF2-40B4-BE49-F238E27FC236}">
              <a16:creationId xmlns:a16="http://schemas.microsoft.com/office/drawing/2014/main" id="{8A672B12-0860-449F-9769-FE881BCC374B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509" name="Text Box 3">
          <a:extLst>
            <a:ext uri="{FF2B5EF4-FFF2-40B4-BE49-F238E27FC236}">
              <a16:creationId xmlns:a16="http://schemas.microsoft.com/office/drawing/2014/main" id="{FBAF4809-0621-4F5A-9BCB-3234E98D1CB1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510" name="Text Box 3">
          <a:extLst>
            <a:ext uri="{FF2B5EF4-FFF2-40B4-BE49-F238E27FC236}">
              <a16:creationId xmlns:a16="http://schemas.microsoft.com/office/drawing/2014/main" id="{275A69A0-E1C0-431F-8379-AE0725AE282B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511" name="Text Box 3">
          <a:extLst>
            <a:ext uri="{FF2B5EF4-FFF2-40B4-BE49-F238E27FC236}">
              <a16:creationId xmlns:a16="http://schemas.microsoft.com/office/drawing/2014/main" id="{607825DE-05F8-41DC-93B4-D26615136E02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512" name="Text Box 3">
          <a:extLst>
            <a:ext uri="{FF2B5EF4-FFF2-40B4-BE49-F238E27FC236}">
              <a16:creationId xmlns:a16="http://schemas.microsoft.com/office/drawing/2014/main" id="{C9DE6F62-F590-423A-8633-83882DC87CA8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513" name="Text Box 3">
          <a:extLst>
            <a:ext uri="{FF2B5EF4-FFF2-40B4-BE49-F238E27FC236}">
              <a16:creationId xmlns:a16="http://schemas.microsoft.com/office/drawing/2014/main" id="{0DFBFB7A-FB97-4303-BE9A-F5E484382A18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514" name="Text Box 3">
          <a:extLst>
            <a:ext uri="{FF2B5EF4-FFF2-40B4-BE49-F238E27FC236}">
              <a16:creationId xmlns:a16="http://schemas.microsoft.com/office/drawing/2014/main" id="{A0995375-AD43-49FF-A1A5-252DB74B13FF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515" name="Text Box 3">
          <a:extLst>
            <a:ext uri="{FF2B5EF4-FFF2-40B4-BE49-F238E27FC236}">
              <a16:creationId xmlns:a16="http://schemas.microsoft.com/office/drawing/2014/main" id="{686CCD4C-DBCB-4232-A62B-93CA67B7D95B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516" name="Text Box 3">
          <a:extLst>
            <a:ext uri="{FF2B5EF4-FFF2-40B4-BE49-F238E27FC236}">
              <a16:creationId xmlns:a16="http://schemas.microsoft.com/office/drawing/2014/main" id="{58F3C925-297E-40F6-BF14-164C35FC4498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517" name="Text Box 3">
          <a:extLst>
            <a:ext uri="{FF2B5EF4-FFF2-40B4-BE49-F238E27FC236}">
              <a16:creationId xmlns:a16="http://schemas.microsoft.com/office/drawing/2014/main" id="{2EC708D8-7AEC-4EF3-A8F4-12AFA64B95E1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518" name="Text Box 3">
          <a:extLst>
            <a:ext uri="{FF2B5EF4-FFF2-40B4-BE49-F238E27FC236}">
              <a16:creationId xmlns:a16="http://schemas.microsoft.com/office/drawing/2014/main" id="{8CAEAFFE-05F4-4461-AA0B-CDE400842A13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519" name="Text Box 3">
          <a:extLst>
            <a:ext uri="{FF2B5EF4-FFF2-40B4-BE49-F238E27FC236}">
              <a16:creationId xmlns:a16="http://schemas.microsoft.com/office/drawing/2014/main" id="{B951DD59-F099-4F94-B59F-5F1250489563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520" name="Text Box 3">
          <a:extLst>
            <a:ext uri="{FF2B5EF4-FFF2-40B4-BE49-F238E27FC236}">
              <a16:creationId xmlns:a16="http://schemas.microsoft.com/office/drawing/2014/main" id="{F39D0DDA-1A6C-4A93-9447-7A2589C59E8A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521" name="Text Box 3">
          <a:extLst>
            <a:ext uri="{FF2B5EF4-FFF2-40B4-BE49-F238E27FC236}">
              <a16:creationId xmlns:a16="http://schemas.microsoft.com/office/drawing/2014/main" id="{BE35CC8E-F3AA-4B35-BD0F-6AFF46958355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522" name="Text Box 3">
          <a:extLst>
            <a:ext uri="{FF2B5EF4-FFF2-40B4-BE49-F238E27FC236}">
              <a16:creationId xmlns:a16="http://schemas.microsoft.com/office/drawing/2014/main" id="{1C68BE02-663D-4437-9FEC-4B5E879A6F32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523" name="Text Box 3">
          <a:extLst>
            <a:ext uri="{FF2B5EF4-FFF2-40B4-BE49-F238E27FC236}">
              <a16:creationId xmlns:a16="http://schemas.microsoft.com/office/drawing/2014/main" id="{14F9D059-D3C7-4B97-82E7-87EA04B2DA4C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524" name="Text Box 3">
          <a:extLst>
            <a:ext uri="{FF2B5EF4-FFF2-40B4-BE49-F238E27FC236}">
              <a16:creationId xmlns:a16="http://schemas.microsoft.com/office/drawing/2014/main" id="{0F1D0E07-DB14-4F2D-9A38-22DC5A299D15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525" name="Text Box 3">
          <a:extLst>
            <a:ext uri="{FF2B5EF4-FFF2-40B4-BE49-F238E27FC236}">
              <a16:creationId xmlns:a16="http://schemas.microsoft.com/office/drawing/2014/main" id="{C19BFF39-9983-4925-87CB-3DCB533118AF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526" name="Text Box 3">
          <a:extLst>
            <a:ext uri="{FF2B5EF4-FFF2-40B4-BE49-F238E27FC236}">
              <a16:creationId xmlns:a16="http://schemas.microsoft.com/office/drawing/2014/main" id="{54035726-B92C-4B6D-8962-15006051A2D3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527" name="Text Box 3">
          <a:extLst>
            <a:ext uri="{FF2B5EF4-FFF2-40B4-BE49-F238E27FC236}">
              <a16:creationId xmlns:a16="http://schemas.microsoft.com/office/drawing/2014/main" id="{370D2CFA-F8CF-4EDE-88BD-840D34E669A3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528" name="Text Box 3">
          <a:extLst>
            <a:ext uri="{FF2B5EF4-FFF2-40B4-BE49-F238E27FC236}">
              <a16:creationId xmlns:a16="http://schemas.microsoft.com/office/drawing/2014/main" id="{62A11458-43E3-4819-947A-B4ED36FD4833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529" name="Text Box 3">
          <a:extLst>
            <a:ext uri="{FF2B5EF4-FFF2-40B4-BE49-F238E27FC236}">
              <a16:creationId xmlns:a16="http://schemas.microsoft.com/office/drawing/2014/main" id="{F74852DE-20DF-41BD-8882-43250C88C31B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530" name="Text Box 3">
          <a:extLst>
            <a:ext uri="{FF2B5EF4-FFF2-40B4-BE49-F238E27FC236}">
              <a16:creationId xmlns:a16="http://schemas.microsoft.com/office/drawing/2014/main" id="{C1F173AE-D48E-43C1-AB18-017AB5631570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531" name="Text Box 3">
          <a:extLst>
            <a:ext uri="{FF2B5EF4-FFF2-40B4-BE49-F238E27FC236}">
              <a16:creationId xmlns:a16="http://schemas.microsoft.com/office/drawing/2014/main" id="{64348C69-CE12-4840-A75D-D4C03A5E2921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532" name="Text Box 3">
          <a:extLst>
            <a:ext uri="{FF2B5EF4-FFF2-40B4-BE49-F238E27FC236}">
              <a16:creationId xmlns:a16="http://schemas.microsoft.com/office/drawing/2014/main" id="{7ED525C1-09A5-4903-A8BD-EE2B8838339B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533" name="Text Box 3">
          <a:extLst>
            <a:ext uri="{FF2B5EF4-FFF2-40B4-BE49-F238E27FC236}">
              <a16:creationId xmlns:a16="http://schemas.microsoft.com/office/drawing/2014/main" id="{777AB139-F26A-4CDD-B987-4043477FC4FD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534" name="Text Box 3">
          <a:extLst>
            <a:ext uri="{FF2B5EF4-FFF2-40B4-BE49-F238E27FC236}">
              <a16:creationId xmlns:a16="http://schemas.microsoft.com/office/drawing/2014/main" id="{64BCA900-D199-4303-9E4D-719D56BD7A93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535" name="Text Box 3">
          <a:extLst>
            <a:ext uri="{FF2B5EF4-FFF2-40B4-BE49-F238E27FC236}">
              <a16:creationId xmlns:a16="http://schemas.microsoft.com/office/drawing/2014/main" id="{4E03B9C8-8082-4A18-9074-AFB04BD422E0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536" name="Text Box 3">
          <a:extLst>
            <a:ext uri="{FF2B5EF4-FFF2-40B4-BE49-F238E27FC236}">
              <a16:creationId xmlns:a16="http://schemas.microsoft.com/office/drawing/2014/main" id="{40D3388C-ED6D-40D1-9D88-02A94103C420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537" name="Text Box 3">
          <a:extLst>
            <a:ext uri="{FF2B5EF4-FFF2-40B4-BE49-F238E27FC236}">
              <a16:creationId xmlns:a16="http://schemas.microsoft.com/office/drawing/2014/main" id="{DF1A6540-4343-450F-8799-92B817DF7FDD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538" name="Text Box 3">
          <a:extLst>
            <a:ext uri="{FF2B5EF4-FFF2-40B4-BE49-F238E27FC236}">
              <a16:creationId xmlns:a16="http://schemas.microsoft.com/office/drawing/2014/main" id="{C5EF243D-CADC-43D1-9CF7-385F54743BC7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539" name="Text Box 3">
          <a:extLst>
            <a:ext uri="{FF2B5EF4-FFF2-40B4-BE49-F238E27FC236}">
              <a16:creationId xmlns:a16="http://schemas.microsoft.com/office/drawing/2014/main" id="{B47B1F8E-30C5-4970-99A9-A0901BCD1F13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540" name="Text Box 3">
          <a:extLst>
            <a:ext uri="{FF2B5EF4-FFF2-40B4-BE49-F238E27FC236}">
              <a16:creationId xmlns:a16="http://schemas.microsoft.com/office/drawing/2014/main" id="{CA7DD7BD-CC59-4836-9CF8-35CD83753658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541" name="Text Box 3">
          <a:extLst>
            <a:ext uri="{FF2B5EF4-FFF2-40B4-BE49-F238E27FC236}">
              <a16:creationId xmlns:a16="http://schemas.microsoft.com/office/drawing/2014/main" id="{8D527FB5-B014-4D10-959D-A8C390D1E978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542" name="Text Box 3">
          <a:extLst>
            <a:ext uri="{FF2B5EF4-FFF2-40B4-BE49-F238E27FC236}">
              <a16:creationId xmlns:a16="http://schemas.microsoft.com/office/drawing/2014/main" id="{8A0807AE-3F23-4DCB-B3C9-C7B1E926927C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543" name="Text Box 3">
          <a:extLst>
            <a:ext uri="{FF2B5EF4-FFF2-40B4-BE49-F238E27FC236}">
              <a16:creationId xmlns:a16="http://schemas.microsoft.com/office/drawing/2014/main" id="{622A41CF-835B-47B3-A04A-25E73EA4F1B4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544" name="Text Box 3">
          <a:extLst>
            <a:ext uri="{FF2B5EF4-FFF2-40B4-BE49-F238E27FC236}">
              <a16:creationId xmlns:a16="http://schemas.microsoft.com/office/drawing/2014/main" id="{6BC86861-0CED-4460-8667-C4C5F35C4CE5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545" name="Text Box 3">
          <a:extLst>
            <a:ext uri="{FF2B5EF4-FFF2-40B4-BE49-F238E27FC236}">
              <a16:creationId xmlns:a16="http://schemas.microsoft.com/office/drawing/2014/main" id="{119E3425-A991-49AF-9117-675CEF8D83AE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546" name="Text Box 3">
          <a:extLst>
            <a:ext uri="{FF2B5EF4-FFF2-40B4-BE49-F238E27FC236}">
              <a16:creationId xmlns:a16="http://schemas.microsoft.com/office/drawing/2014/main" id="{EEB9CE3E-AFCE-4940-AD98-DA954AF2AE79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547" name="Text Box 3">
          <a:extLst>
            <a:ext uri="{FF2B5EF4-FFF2-40B4-BE49-F238E27FC236}">
              <a16:creationId xmlns:a16="http://schemas.microsoft.com/office/drawing/2014/main" id="{106177B4-5112-4022-8917-7BBC7892980F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548" name="Text Box 3">
          <a:extLst>
            <a:ext uri="{FF2B5EF4-FFF2-40B4-BE49-F238E27FC236}">
              <a16:creationId xmlns:a16="http://schemas.microsoft.com/office/drawing/2014/main" id="{69720325-B83E-4388-8F69-3C678ADACEF5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549" name="Text Box 3">
          <a:extLst>
            <a:ext uri="{FF2B5EF4-FFF2-40B4-BE49-F238E27FC236}">
              <a16:creationId xmlns:a16="http://schemas.microsoft.com/office/drawing/2014/main" id="{6F9DAE0C-F108-447A-93F7-BCBCABFAAC8A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550" name="Text Box 3">
          <a:extLst>
            <a:ext uri="{FF2B5EF4-FFF2-40B4-BE49-F238E27FC236}">
              <a16:creationId xmlns:a16="http://schemas.microsoft.com/office/drawing/2014/main" id="{FFF39F4D-0188-4185-8043-B633D1CDB85C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551" name="Text Box 3">
          <a:extLst>
            <a:ext uri="{FF2B5EF4-FFF2-40B4-BE49-F238E27FC236}">
              <a16:creationId xmlns:a16="http://schemas.microsoft.com/office/drawing/2014/main" id="{705E6FA0-70E5-4D85-956A-CA756593E020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552" name="Text Box 3">
          <a:extLst>
            <a:ext uri="{FF2B5EF4-FFF2-40B4-BE49-F238E27FC236}">
              <a16:creationId xmlns:a16="http://schemas.microsoft.com/office/drawing/2014/main" id="{4ED9F084-5A5F-4FF7-8E41-D172F5BD238A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553" name="Text Box 3">
          <a:extLst>
            <a:ext uri="{FF2B5EF4-FFF2-40B4-BE49-F238E27FC236}">
              <a16:creationId xmlns:a16="http://schemas.microsoft.com/office/drawing/2014/main" id="{BCB6FBC5-B7C9-44FB-BA26-3E22B9880BFA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554" name="Text Box 3">
          <a:extLst>
            <a:ext uri="{FF2B5EF4-FFF2-40B4-BE49-F238E27FC236}">
              <a16:creationId xmlns:a16="http://schemas.microsoft.com/office/drawing/2014/main" id="{FF43E270-9473-4295-AA72-D9F1BC33CCCC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555" name="Text Box 3">
          <a:extLst>
            <a:ext uri="{FF2B5EF4-FFF2-40B4-BE49-F238E27FC236}">
              <a16:creationId xmlns:a16="http://schemas.microsoft.com/office/drawing/2014/main" id="{D8DA4952-688C-4314-A185-BFA5E9A47E55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556" name="Text Box 3">
          <a:extLst>
            <a:ext uri="{FF2B5EF4-FFF2-40B4-BE49-F238E27FC236}">
              <a16:creationId xmlns:a16="http://schemas.microsoft.com/office/drawing/2014/main" id="{746298B9-BECC-47A8-9004-B5BFAC061A7A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557" name="Text Box 3">
          <a:extLst>
            <a:ext uri="{FF2B5EF4-FFF2-40B4-BE49-F238E27FC236}">
              <a16:creationId xmlns:a16="http://schemas.microsoft.com/office/drawing/2014/main" id="{558C4F7D-AA5D-4E65-9A6D-885586324A5D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558" name="Text Box 3">
          <a:extLst>
            <a:ext uri="{FF2B5EF4-FFF2-40B4-BE49-F238E27FC236}">
              <a16:creationId xmlns:a16="http://schemas.microsoft.com/office/drawing/2014/main" id="{EA03213C-431C-4D7E-BCB5-8885319DBE62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559" name="Text Box 3">
          <a:extLst>
            <a:ext uri="{FF2B5EF4-FFF2-40B4-BE49-F238E27FC236}">
              <a16:creationId xmlns:a16="http://schemas.microsoft.com/office/drawing/2014/main" id="{142E1297-9A9B-4CE3-A514-4122E9C7428A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560" name="Text Box 3">
          <a:extLst>
            <a:ext uri="{FF2B5EF4-FFF2-40B4-BE49-F238E27FC236}">
              <a16:creationId xmlns:a16="http://schemas.microsoft.com/office/drawing/2014/main" id="{07AA9842-214C-457B-A069-8F83644F6951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561" name="Text Box 3">
          <a:extLst>
            <a:ext uri="{FF2B5EF4-FFF2-40B4-BE49-F238E27FC236}">
              <a16:creationId xmlns:a16="http://schemas.microsoft.com/office/drawing/2014/main" id="{5FC080C1-594E-49CB-8BBA-56C6AB15604A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562" name="Text Box 3">
          <a:extLst>
            <a:ext uri="{FF2B5EF4-FFF2-40B4-BE49-F238E27FC236}">
              <a16:creationId xmlns:a16="http://schemas.microsoft.com/office/drawing/2014/main" id="{3E9BFFB7-9F6D-4A07-8B60-D990D3C45FD8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563" name="Text Box 3">
          <a:extLst>
            <a:ext uri="{FF2B5EF4-FFF2-40B4-BE49-F238E27FC236}">
              <a16:creationId xmlns:a16="http://schemas.microsoft.com/office/drawing/2014/main" id="{7A0B657D-FAA0-4454-99A7-611C4F5E8C09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564" name="Text Box 3">
          <a:extLst>
            <a:ext uri="{FF2B5EF4-FFF2-40B4-BE49-F238E27FC236}">
              <a16:creationId xmlns:a16="http://schemas.microsoft.com/office/drawing/2014/main" id="{EBF9E0A5-6CFC-4083-98A7-BAFD2944D9CA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565" name="Text Box 3">
          <a:extLst>
            <a:ext uri="{FF2B5EF4-FFF2-40B4-BE49-F238E27FC236}">
              <a16:creationId xmlns:a16="http://schemas.microsoft.com/office/drawing/2014/main" id="{982C9FBF-5742-4D35-9112-B3AAC03C7258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566" name="Text Box 3">
          <a:extLst>
            <a:ext uri="{FF2B5EF4-FFF2-40B4-BE49-F238E27FC236}">
              <a16:creationId xmlns:a16="http://schemas.microsoft.com/office/drawing/2014/main" id="{A7D2F773-7AB9-4A03-B1B8-9E1E7811518B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567" name="Text Box 3">
          <a:extLst>
            <a:ext uri="{FF2B5EF4-FFF2-40B4-BE49-F238E27FC236}">
              <a16:creationId xmlns:a16="http://schemas.microsoft.com/office/drawing/2014/main" id="{B9464F4E-35CD-4965-9768-CDAEFC33CDEC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568" name="Text Box 3">
          <a:extLst>
            <a:ext uri="{FF2B5EF4-FFF2-40B4-BE49-F238E27FC236}">
              <a16:creationId xmlns:a16="http://schemas.microsoft.com/office/drawing/2014/main" id="{A8C85288-1D04-41F2-A8EB-F8191FBF621E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569" name="Text Box 3">
          <a:extLst>
            <a:ext uri="{FF2B5EF4-FFF2-40B4-BE49-F238E27FC236}">
              <a16:creationId xmlns:a16="http://schemas.microsoft.com/office/drawing/2014/main" id="{18453504-C66F-43E5-8FEB-21AD500F97C8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570" name="Text Box 3">
          <a:extLst>
            <a:ext uri="{FF2B5EF4-FFF2-40B4-BE49-F238E27FC236}">
              <a16:creationId xmlns:a16="http://schemas.microsoft.com/office/drawing/2014/main" id="{B8A12128-736B-4A51-8F36-6F3D45A3C2B6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571" name="Text Box 3">
          <a:extLst>
            <a:ext uri="{FF2B5EF4-FFF2-40B4-BE49-F238E27FC236}">
              <a16:creationId xmlns:a16="http://schemas.microsoft.com/office/drawing/2014/main" id="{C0D4FF50-CB6E-446B-A5A2-26568D864DC2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572" name="Text Box 3">
          <a:extLst>
            <a:ext uri="{FF2B5EF4-FFF2-40B4-BE49-F238E27FC236}">
              <a16:creationId xmlns:a16="http://schemas.microsoft.com/office/drawing/2014/main" id="{CF6A2926-66E6-492F-BA14-EB0B2107ACFB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573" name="Text Box 3">
          <a:extLst>
            <a:ext uri="{FF2B5EF4-FFF2-40B4-BE49-F238E27FC236}">
              <a16:creationId xmlns:a16="http://schemas.microsoft.com/office/drawing/2014/main" id="{ACC4523C-EFFE-4842-B7E8-4F21CA26CD64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574" name="Text Box 3">
          <a:extLst>
            <a:ext uri="{FF2B5EF4-FFF2-40B4-BE49-F238E27FC236}">
              <a16:creationId xmlns:a16="http://schemas.microsoft.com/office/drawing/2014/main" id="{2DC21D9B-FA8F-48D3-90C2-018BA2ECB6B9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575" name="Text Box 3">
          <a:extLst>
            <a:ext uri="{FF2B5EF4-FFF2-40B4-BE49-F238E27FC236}">
              <a16:creationId xmlns:a16="http://schemas.microsoft.com/office/drawing/2014/main" id="{9EF5CA53-BA75-4403-B56B-2283FC0C9BB9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576" name="Text Box 3">
          <a:extLst>
            <a:ext uri="{FF2B5EF4-FFF2-40B4-BE49-F238E27FC236}">
              <a16:creationId xmlns:a16="http://schemas.microsoft.com/office/drawing/2014/main" id="{5627E741-C324-480E-AC8F-80642FC92A2A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577" name="Text Box 3">
          <a:extLst>
            <a:ext uri="{FF2B5EF4-FFF2-40B4-BE49-F238E27FC236}">
              <a16:creationId xmlns:a16="http://schemas.microsoft.com/office/drawing/2014/main" id="{6608A04E-3236-4023-9E45-7D8DE6AD225C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578" name="Text Box 3">
          <a:extLst>
            <a:ext uri="{FF2B5EF4-FFF2-40B4-BE49-F238E27FC236}">
              <a16:creationId xmlns:a16="http://schemas.microsoft.com/office/drawing/2014/main" id="{E10836C2-44BD-4686-9671-09F97D4DC6C0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579" name="Text Box 3">
          <a:extLst>
            <a:ext uri="{FF2B5EF4-FFF2-40B4-BE49-F238E27FC236}">
              <a16:creationId xmlns:a16="http://schemas.microsoft.com/office/drawing/2014/main" id="{D4687487-8475-4A57-98B3-1E6D3E7FDA6E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580" name="Text Box 3">
          <a:extLst>
            <a:ext uri="{FF2B5EF4-FFF2-40B4-BE49-F238E27FC236}">
              <a16:creationId xmlns:a16="http://schemas.microsoft.com/office/drawing/2014/main" id="{86A1992C-3068-4BA2-B788-F0C024926FCD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581" name="Text Box 3">
          <a:extLst>
            <a:ext uri="{FF2B5EF4-FFF2-40B4-BE49-F238E27FC236}">
              <a16:creationId xmlns:a16="http://schemas.microsoft.com/office/drawing/2014/main" id="{85969AC0-AA09-4393-BA0F-5D462B4CF0BE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582" name="Text Box 3">
          <a:extLst>
            <a:ext uri="{FF2B5EF4-FFF2-40B4-BE49-F238E27FC236}">
              <a16:creationId xmlns:a16="http://schemas.microsoft.com/office/drawing/2014/main" id="{620279FB-F853-4912-8FD4-920C812361C8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583" name="Text Box 3">
          <a:extLst>
            <a:ext uri="{FF2B5EF4-FFF2-40B4-BE49-F238E27FC236}">
              <a16:creationId xmlns:a16="http://schemas.microsoft.com/office/drawing/2014/main" id="{E9CD276C-69FE-4B87-9D62-4B1C3A6626E3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584" name="Text Box 3">
          <a:extLst>
            <a:ext uri="{FF2B5EF4-FFF2-40B4-BE49-F238E27FC236}">
              <a16:creationId xmlns:a16="http://schemas.microsoft.com/office/drawing/2014/main" id="{74EEC970-33A5-4832-9B69-8C8CE9214245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585" name="Text Box 3">
          <a:extLst>
            <a:ext uri="{FF2B5EF4-FFF2-40B4-BE49-F238E27FC236}">
              <a16:creationId xmlns:a16="http://schemas.microsoft.com/office/drawing/2014/main" id="{5B1EDDC5-A740-440F-8BB3-DA5AD84F7D3E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586" name="Text Box 3">
          <a:extLst>
            <a:ext uri="{FF2B5EF4-FFF2-40B4-BE49-F238E27FC236}">
              <a16:creationId xmlns:a16="http://schemas.microsoft.com/office/drawing/2014/main" id="{58F77173-ECE1-4C6A-BB70-8C2E2050FE3B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587" name="Text Box 3">
          <a:extLst>
            <a:ext uri="{FF2B5EF4-FFF2-40B4-BE49-F238E27FC236}">
              <a16:creationId xmlns:a16="http://schemas.microsoft.com/office/drawing/2014/main" id="{9635DDEB-65E6-4B79-9C66-2F8E1BBD8752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588" name="Text Box 3">
          <a:extLst>
            <a:ext uri="{FF2B5EF4-FFF2-40B4-BE49-F238E27FC236}">
              <a16:creationId xmlns:a16="http://schemas.microsoft.com/office/drawing/2014/main" id="{FA8AC8AF-7677-42E4-B866-8BAF6D6F3F42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589" name="Text Box 3">
          <a:extLst>
            <a:ext uri="{FF2B5EF4-FFF2-40B4-BE49-F238E27FC236}">
              <a16:creationId xmlns:a16="http://schemas.microsoft.com/office/drawing/2014/main" id="{BEDD594D-9BD4-4A88-8373-8F6156D4E252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590" name="Text Box 3">
          <a:extLst>
            <a:ext uri="{FF2B5EF4-FFF2-40B4-BE49-F238E27FC236}">
              <a16:creationId xmlns:a16="http://schemas.microsoft.com/office/drawing/2014/main" id="{3CC07250-45F6-4273-84A4-4DD8FF8BC0AF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591" name="Text Box 3">
          <a:extLst>
            <a:ext uri="{FF2B5EF4-FFF2-40B4-BE49-F238E27FC236}">
              <a16:creationId xmlns:a16="http://schemas.microsoft.com/office/drawing/2014/main" id="{DD5F8CFD-7C45-4192-9E5A-F22A7A7C3DEB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592" name="Text Box 3">
          <a:extLst>
            <a:ext uri="{FF2B5EF4-FFF2-40B4-BE49-F238E27FC236}">
              <a16:creationId xmlns:a16="http://schemas.microsoft.com/office/drawing/2014/main" id="{3D2990D0-4047-47EC-BE48-5F6A52AB550B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593" name="Text Box 3">
          <a:extLst>
            <a:ext uri="{FF2B5EF4-FFF2-40B4-BE49-F238E27FC236}">
              <a16:creationId xmlns:a16="http://schemas.microsoft.com/office/drawing/2014/main" id="{6FE63B87-F3F1-486F-9D80-DDB1E831979C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594" name="Text Box 3">
          <a:extLst>
            <a:ext uri="{FF2B5EF4-FFF2-40B4-BE49-F238E27FC236}">
              <a16:creationId xmlns:a16="http://schemas.microsoft.com/office/drawing/2014/main" id="{35EBF83A-F5D3-4BB2-9048-73C0D62F9429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595" name="Text Box 3">
          <a:extLst>
            <a:ext uri="{FF2B5EF4-FFF2-40B4-BE49-F238E27FC236}">
              <a16:creationId xmlns:a16="http://schemas.microsoft.com/office/drawing/2014/main" id="{0F0A0659-AB1E-42B3-980C-C59684EC81A7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596" name="Text Box 3">
          <a:extLst>
            <a:ext uri="{FF2B5EF4-FFF2-40B4-BE49-F238E27FC236}">
              <a16:creationId xmlns:a16="http://schemas.microsoft.com/office/drawing/2014/main" id="{86CCCC16-60D7-45B4-B021-E7C5A1DBD988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597" name="Text Box 3">
          <a:extLst>
            <a:ext uri="{FF2B5EF4-FFF2-40B4-BE49-F238E27FC236}">
              <a16:creationId xmlns:a16="http://schemas.microsoft.com/office/drawing/2014/main" id="{B4D69E8C-7A26-4806-AF02-0AC128565461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598" name="Text Box 3">
          <a:extLst>
            <a:ext uri="{FF2B5EF4-FFF2-40B4-BE49-F238E27FC236}">
              <a16:creationId xmlns:a16="http://schemas.microsoft.com/office/drawing/2014/main" id="{8E97A5E6-DF9F-4C98-AEE6-BDA19BF1F912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599" name="Text Box 3">
          <a:extLst>
            <a:ext uri="{FF2B5EF4-FFF2-40B4-BE49-F238E27FC236}">
              <a16:creationId xmlns:a16="http://schemas.microsoft.com/office/drawing/2014/main" id="{4F7CD517-A971-427A-B587-8A716A6923EF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600" name="Text Box 3">
          <a:extLst>
            <a:ext uri="{FF2B5EF4-FFF2-40B4-BE49-F238E27FC236}">
              <a16:creationId xmlns:a16="http://schemas.microsoft.com/office/drawing/2014/main" id="{CACF1B86-4060-4D9B-8B95-E850796BFFE7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601" name="Text Box 3">
          <a:extLst>
            <a:ext uri="{FF2B5EF4-FFF2-40B4-BE49-F238E27FC236}">
              <a16:creationId xmlns:a16="http://schemas.microsoft.com/office/drawing/2014/main" id="{345488E1-FA18-4816-AA70-F1C3E85D03E1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602" name="Text Box 3">
          <a:extLst>
            <a:ext uri="{FF2B5EF4-FFF2-40B4-BE49-F238E27FC236}">
              <a16:creationId xmlns:a16="http://schemas.microsoft.com/office/drawing/2014/main" id="{9A285584-8873-455D-A5ED-6A6E5329C282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603" name="Text Box 3">
          <a:extLst>
            <a:ext uri="{FF2B5EF4-FFF2-40B4-BE49-F238E27FC236}">
              <a16:creationId xmlns:a16="http://schemas.microsoft.com/office/drawing/2014/main" id="{3318D4B8-F7BD-4E8D-AAC5-A24F71B3D57C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604" name="Text Box 3">
          <a:extLst>
            <a:ext uri="{FF2B5EF4-FFF2-40B4-BE49-F238E27FC236}">
              <a16:creationId xmlns:a16="http://schemas.microsoft.com/office/drawing/2014/main" id="{73A2054D-BAF9-4093-A8BC-C2190F00806B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605" name="Text Box 3">
          <a:extLst>
            <a:ext uri="{FF2B5EF4-FFF2-40B4-BE49-F238E27FC236}">
              <a16:creationId xmlns:a16="http://schemas.microsoft.com/office/drawing/2014/main" id="{F64CC122-8BC4-4E82-84BD-22AFEC57A8F2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606" name="Text Box 3">
          <a:extLst>
            <a:ext uri="{FF2B5EF4-FFF2-40B4-BE49-F238E27FC236}">
              <a16:creationId xmlns:a16="http://schemas.microsoft.com/office/drawing/2014/main" id="{E7969BA7-8522-47BB-9333-7EA6F638873D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607" name="Text Box 3">
          <a:extLst>
            <a:ext uri="{FF2B5EF4-FFF2-40B4-BE49-F238E27FC236}">
              <a16:creationId xmlns:a16="http://schemas.microsoft.com/office/drawing/2014/main" id="{C59F9446-58DB-4CE0-A07A-276FBAA6A6D3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608" name="Text Box 3">
          <a:extLst>
            <a:ext uri="{FF2B5EF4-FFF2-40B4-BE49-F238E27FC236}">
              <a16:creationId xmlns:a16="http://schemas.microsoft.com/office/drawing/2014/main" id="{365A5E6A-1F60-485A-8633-1720B78BE8C0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609" name="Text Box 3">
          <a:extLst>
            <a:ext uri="{FF2B5EF4-FFF2-40B4-BE49-F238E27FC236}">
              <a16:creationId xmlns:a16="http://schemas.microsoft.com/office/drawing/2014/main" id="{CC33A89B-62A1-4B87-BF73-3EDFED9D5952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610" name="Text Box 3">
          <a:extLst>
            <a:ext uri="{FF2B5EF4-FFF2-40B4-BE49-F238E27FC236}">
              <a16:creationId xmlns:a16="http://schemas.microsoft.com/office/drawing/2014/main" id="{39217254-043A-4523-8E73-7D1F96A61C4C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611" name="Text Box 3">
          <a:extLst>
            <a:ext uri="{FF2B5EF4-FFF2-40B4-BE49-F238E27FC236}">
              <a16:creationId xmlns:a16="http://schemas.microsoft.com/office/drawing/2014/main" id="{2F746AA6-F5F6-49FD-A38A-20D3EB88249B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612" name="Text Box 3">
          <a:extLst>
            <a:ext uri="{FF2B5EF4-FFF2-40B4-BE49-F238E27FC236}">
              <a16:creationId xmlns:a16="http://schemas.microsoft.com/office/drawing/2014/main" id="{9858DFD1-BDBF-44EB-A702-ED0AC2C9A790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613" name="Text Box 3">
          <a:extLst>
            <a:ext uri="{FF2B5EF4-FFF2-40B4-BE49-F238E27FC236}">
              <a16:creationId xmlns:a16="http://schemas.microsoft.com/office/drawing/2014/main" id="{829C605E-8F15-4640-A9E4-01F6B96419B4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614" name="Text Box 3">
          <a:extLst>
            <a:ext uri="{FF2B5EF4-FFF2-40B4-BE49-F238E27FC236}">
              <a16:creationId xmlns:a16="http://schemas.microsoft.com/office/drawing/2014/main" id="{8860B4BF-48B9-4C4F-B07F-6B677A102AAC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615" name="Text Box 3">
          <a:extLst>
            <a:ext uri="{FF2B5EF4-FFF2-40B4-BE49-F238E27FC236}">
              <a16:creationId xmlns:a16="http://schemas.microsoft.com/office/drawing/2014/main" id="{BE70975A-8782-4D40-AAE2-BAE593CF5638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616" name="Text Box 3">
          <a:extLst>
            <a:ext uri="{FF2B5EF4-FFF2-40B4-BE49-F238E27FC236}">
              <a16:creationId xmlns:a16="http://schemas.microsoft.com/office/drawing/2014/main" id="{26517E87-77D1-4D59-B741-DDB9B031B015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617" name="Text Box 3">
          <a:extLst>
            <a:ext uri="{FF2B5EF4-FFF2-40B4-BE49-F238E27FC236}">
              <a16:creationId xmlns:a16="http://schemas.microsoft.com/office/drawing/2014/main" id="{5169976C-1CCB-4A09-B07B-6549812FACA5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618" name="Text Box 3">
          <a:extLst>
            <a:ext uri="{FF2B5EF4-FFF2-40B4-BE49-F238E27FC236}">
              <a16:creationId xmlns:a16="http://schemas.microsoft.com/office/drawing/2014/main" id="{0528C8F5-C6F4-4614-8040-E6291E299446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619" name="Text Box 3">
          <a:extLst>
            <a:ext uri="{FF2B5EF4-FFF2-40B4-BE49-F238E27FC236}">
              <a16:creationId xmlns:a16="http://schemas.microsoft.com/office/drawing/2014/main" id="{F9086745-205A-4539-8197-ADEB74D3D0D7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620" name="Text Box 3">
          <a:extLst>
            <a:ext uri="{FF2B5EF4-FFF2-40B4-BE49-F238E27FC236}">
              <a16:creationId xmlns:a16="http://schemas.microsoft.com/office/drawing/2014/main" id="{822C9DDC-0303-41E4-B16D-AACAD28847F6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621" name="Text Box 3">
          <a:extLst>
            <a:ext uri="{FF2B5EF4-FFF2-40B4-BE49-F238E27FC236}">
              <a16:creationId xmlns:a16="http://schemas.microsoft.com/office/drawing/2014/main" id="{83230840-ACB3-4DD4-9E84-F7F213074D7B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622" name="Text Box 3">
          <a:extLst>
            <a:ext uri="{FF2B5EF4-FFF2-40B4-BE49-F238E27FC236}">
              <a16:creationId xmlns:a16="http://schemas.microsoft.com/office/drawing/2014/main" id="{B052CE52-8C2B-46D0-8C90-50E41912F895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623" name="Text Box 3">
          <a:extLst>
            <a:ext uri="{FF2B5EF4-FFF2-40B4-BE49-F238E27FC236}">
              <a16:creationId xmlns:a16="http://schemas.microsoft.com/office/drawing/2014/main" id="{85834789-AE07-4A0D-B2ED-EE6CB3EF6958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624" name="Text Box 3">
          <a:extLst>
            <a:ext uri="{FF2B5EF4-FFF2-40B4-BE49-F238E27FC236}">
              <a16:creationId xmlns:a16="http://schemas.microsoft.com/office/drawing/2014/main" id="{1F348E6F-6372-41AE-A05C-52CC3575618B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625" name="Text Box 3">
          <a:extLst>
            <a:ext uri="{FF2B5EF4-FFF2-40B4-BE49-F238E27FC236}">
              <a16:creationId xmlns:a16="http://schemas.microsoft.com/office/drawing/2014/main" id="{457771F9-876E-42FC-BB88-590CB2962104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626" name="Text Box 3">
          <a:extLst>
            <a:ext uri="{FF2B5EF4-FFF2-40B4-BE49-F238E27FC236}">
              <a16:creationId xmlns:a16="http://schemas.microsoft.com/office/drawing/2014/main" id="{F81D5F2A-811C-4BE5-A4DD-EDEB89D0358E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627" name="Text Box 3">
          <a:extLst>
            <a:ext uri="{FF2B5EF4-FFF2-40B4-BE49-F238E27FC236}">
              <a16:creationId xmlns:a16="http://schemas.microsoft.com/office/drawing/2014/main" id="{AF60543F-9EC3-4145-AD28-ABEE801A6B33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628" name="Text Box 3">
          <a:extLst>
            <a:ext uri="{FF2B5EF4-FFF2-40B4-BE49-F238E27FC236}">
              <a16:creationId xmlns:a16="http://schemas.microsoft.com/office/drawing/2014/main" id="{27E1CF99-2476-49CA-ACCB-E54B6AC3B322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629" name="Text Box 3">
          <a:extLst>
            <a:ext uri="{FF2B5EF4-FFF2-40B4-BE49-F238E27FC236}">
              <a16:creationId xmlns:a16="http://schemas.microsoft.com/office/drawing/2014/main" id="{50101008-158E-4066-AA27-C9CA83B43C95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630" name="Text Box 3">
          <a:extLst>
            <a:ext uri="{FF2B5EF4-FFF2-40B4-BE49-F238E27FC236}">
              <a16:creationId xmlns:a16="http://schemas.microsoft.com/office/drawing/2014/main" id="{CD04E784-DD2C-4672-8704-CABD08BC0BCC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631" name="Text Box 3">
          <a:extLst>
            <a:ext uri="{FF2B5EF4-FFF2-40B4-BE49-F238E27FC236}">
              <a16:creationId xmlns:a16="http://schemas.microsoft.com/office/drawing/2014/main" id="{06724304-0D77-4D30-A008-E3AE2485F648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632" name="Text Box 3">
          <a:extLst>
            <a:ext uri="{FF2B5EF4-FFF2-40B4-BE49-F238E27FC236}">
              <a16:creationId xmlns:a16="http://schemas.microsoft.com/office/drawing/2014/main" id="{854C00AA-FD61-4819-A13F-6624CC281DE5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633" name="Text Box 3">
          <a:extLst>
            <a:ext uri="{FF2B5EF4-FFF2-40B4-BE49-F238E27FC236}">
              <a16:creationId xmlns:a16="http://schemas.microsoft.com/office/drawing/2014/main" id="{24DC8843-80DA-405F-9C23-C8D655A34CA6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634" name="Text Box 3">
          <a:extLst>
            <a:ext uri="{FF2B5EF4-FFF2-40B4-BE49-F238E27FC236}">
              <a16:creationId xmlns:a16="http://schemas.microsoft.com/office/drawing/2014/main" id="{525D2C4E-A058-4505-A987-50A271CDFE28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635" name="Text Box 3">
          <a:extLst>
            <a:ext uri="{FF2B5EF4-FFF2-40B4-BE49-F238E27FC236}">
              <a16:creationId xmlns:a16="http://schemas.microsoft.com/office/drawing/2014/main" id="{5D76666B-8473-4006-9851-FCD3AD6A0753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636" name="Text Box 3">
          <a:extLst>
            <a:ext uri="{FF2B5EF4-FFF2-40B4-BE49-F238E27FC236}">
              <a16:creationId xmlns:a16="http://schemas.microsoft.com/office/drawing/2014/main" id="{D2997302-9CB6-4F99-A9B9-3994049802C0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637" name="Text Box 3">
          <a:extLst>
            <a:ext uri="{FF2B5EF4-FFF2-40B4-BE49-F238E27FC236}">
              <a16:creationId xmlns:a16="http://schemas.microsoft.com/office/drawing/2014/main" id="{CE176BFC-D20D-42A2-BE3E-902633D89F3A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638" name="Text Box 3">
          <a:extLst>
            <a:ext uri="{FF2B5EF4-FFF2-40B4-BE49-F238E27FC236}">
              <a16:creationId xmlns:a16="http://schemas.microsoft.com/office/drawing/2014/main" id="{2C1794C4-8E7A-48D8-8C16-B13772011023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639" name="Text Box 3">
          <a:extLst>
            <a:ext uri="{FF2B5EF4-FFF2-40B4-BE49-F238E27FC236}">
              <a16:creationId xmlns:a16="http://schemas.microsoft.com/office/drawing/2014/main" id="{D329F3A8-C5F2-4792-90E2-40413BFD20BD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640" name="Text Box 3">
          <a:extLst>
            <a:ext uri="{FF2B5EF4-FFF2-40B4-BE49-F238E27FC236}">
              <a16:creationId xmlns:a16="http://schemas.microsoft.com/office/drawing/2014/main" id="{EC822855-60C9-4B65-9BB6-C3CE4B08ABDA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641" name="Text Box 3">
          <a:extLst>
            <a:ext uri="{FF2B5EF4-FFF2-40B4-BE49-F238E27FC236}">
              <a16:creationId xmlns:a16="http://schemas.microsoft.com/office/drawing/2014/main" id="{4D466627-0DA1-4357-8E88-74D764F10ECB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642" name="Text Box 3">
          <a:extLst>
            <a:ext uri="{FF2B5EF4-FFF2-40B4-BE49-F238E27FC236}">
              <a16:creationId xmlns:a16="http://schemas.microsoft.com/office/drawing/2014/main" id="{8B85FFA4-C8EC-4700-85C4-5C1B5988A487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643" name="Text Box 3">
          <a:extLst>
            <a:ext uri="{FF2B5EF4-FFF2-40B4-BE49-F238E27FC236}">
              <a16:creationId xmlns:a16="http://schemas.microsoft.com/office/drawing/2014/main" id="{6BDAE4B7-89F8-4B43-804D-2FF1E02B04E6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644" name="Text Box 3">
          <a:extLst>
            <a:ext uri="{FF2B5EF4-FFF2-40B4-BE49-F238E27FC236}">
              <a16:creationId xmlns:a16="http://schemas.microsoft.com/office/drawing/2014/main" id="{9539C7E6-7088-4FCC-9751-4926F40DB2A1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645" name="Text Box 3">
          <a:extLst>
            <a:ext uri="{FF2B5EF4-FFF2-40B4-BE49-F238E27FC236}">
              <a16:creationId xmlns:a16="http://schemas.microsoft.com/office/drawing/2014/main" id="{C48586E0-4C8C-48C0-97EF-48065A5D2F4B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646" name="Text Box 3">
          <a:extLst>
            <a:ext uri="{FF2B5EF4-FFF2-40B4-BE49-F238E27FC236}">
              <a16:creationId xmlns:a16="http://schemas.microsoft.com/office/drawing/2014/main" id="{25B2A0F4-60BE-4316-A6EE-80CE04223F06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647" name="Text Box 3">
          <a:extLst>
            <a:ext uri="{FF2B5EF4-FFF2-40B4-BE49-F238E27FC236}">
              <a16:creationId xmlns:a16="http://schemas.microsoft.com/office/drawing/2014/main" id="{8BCE59CE-A2E9-4234-805C-66CFBCCE2106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4648" name="Text Box 3">
          <a:extLst>
            <a:ext uri="{FF2B5EF4-FFF2-40B4-BE49-F238E27FC236}">
              <a16:creationId xmlns:a16="http://schemas.microsoft.com/office/drawing/2014/main" id="{D200EFD1-7FAC-443D-8AB3-CFB954BE19D7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293671"/>
    <xdr:sp macro="" textlink="">
      <xdr:nvSpPr>
        <xdr:cNvPr id="4650" name="Text Box 3">
          <a:extLst>
            <a:ext uri="{FF2B5EF4-FFF2-40B4-BE49-F238E27FC236}">
              <a16:creationId xmlns:a16="http://schemas.microsoft.com/office/drawing/2014/main" id="{D297F5D9-E3B8-4B8B-A492-D02291EDBB78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293671"/>
    <xdr:sp macro="" textlink="">
      <xdr:nvSpPr>
        <xdr:cNvPr id="4651" name="Text Box 3">
          <a:extLst>
            <a:ext uri="{FF2B5EF4-FFF2-40B4-BE49-F238E27FC236}">
              <a16:creationId xmlns:a16="http://schemas.microsoft.com/office/drawing/2014/main" id="{6A7C98D7-3070-4E75-821B-9C80C03611DE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293671"/>
    <xdr:sp macro="" textlink="">
      <xdr:nvSpPr>
        <xdr:cNvPr id="4652" name="Text Box 3">
          <a:extLst>
            <a:ext uri="{FF2B5EF4-FFF2-40B4-BE49-F238E27FC236}">
              <a16:creationId xmlns:a16="http://schemas.microsoft.com/office/drawing/2014/main" id="{D16A23F3-00F4-454D-80F0-69D9EC9DD931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293671"/>
    <xdr:sp macro="" textlink="">
      <xdr:nvSpPr>
        <xdr:cNvPr id="4653" name="Text Box 3">
          <a:extLst>
            <a:ext uri="{FF2B5EF4-FFF2-40B4-BE49-F238E27FC236}">
              <a16:creationId xmlns:a16="http://schemas.microsoft.com/office/drawing/2014/main" id="{7B247B6C-E43B-4EA4-AF3D-F3BAE2E52BBC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293671"/>
    <xdr:sp macro="" textlink="">
      <xdr:nvSpPr>
        <xdr:cNvPr id="4654" name="Text Box 3">
          <a:extLst>
            <a:ext uri="{FF2B5EF4-FFF2-40B4-BE49-F238E27FC236}">
              <a16:creationId xmlns:a16="http://schemas.microsoft.com/office/drawing/2014/main" id="{6CC1EA27-7104-4CD8-B30C-C9A0873F6BDF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293671"/>
    <xdr:sp macro="" textlink="">
      <xdr:nvSpPr>
        <xdr:cNvPr id="4655" name="Text Box 3">
          <a:extLst>
            <a:ext uri="{FF2B5EF4-FFF2-40B4-BE49-F238E27FC236}">
              <a16:creationId xmlns:a16="http://schemas.microsoft.com/office/drawing/2014/main" id="{B9B0BA56-82AF-4CCA-8587-3C084148B4B1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293671"/>
    <xdr:sp macro="" textlink="">
      <xdr:nvSpPr>
        <xdr:cNvPr id="4656" name="Text Box 3">
          <a:extLst>
            <a:ext uri="{FF2B5EF4-FFF2-40B4-BE49-F238E27FC236}">
              <a16:creationId xmlns:a16="http://schemas.microsoft.com/office/drawing/2014/main" id="{F92C87A4-1C70-4050-A1CE-4F57372423B0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293671"/>
    <xdr:sp macro="" textlink="">
      <xdr:nvSpPr>
        <xdr:cNvPr id="4657" name="Text Box 3">
          <a:extLst>
            <a:ext uri="{FF2B5EF4-FFF2-40B4-BE49-F238E27FC236}">
              <a16:creationId xmlns:a16="http://schemas.microsoft.com/office/drawing/2014/main" id="{5402A640-E193-4BD9-905A-F74BD3666D86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293671"/>
    <xdr:sp macro="" textlink="">
      <xdr:nvSpPr>
        <xdr:cNvPr id="4658" name="Text Box 3">
          <a:extLst>
            <a:ext uri="{FF2B5EF4-FFF2-40B4-BE49-F238E27FC236}">
              <a16:creationId xmlns:a16="http://schemas.microsoft.com/office/drawing/2014/main" id="{5C5D87C9-709D-43F9-9682-DB0E0C45BB2A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293671"/>
    <xdr:sp macro="" textlink="">
      <xdr:nvSpPr>
        <xdr:cNvPr id="4659" name="Text Box 3">
          <a:extLst>
            <a:ext uri="{FF2B5EF4-FFF2-40B4-BE49-F238E27FC236}">
              <a16:creationId xmlns:a16="http://schemas.microsoft.com/office/drawing/2014/main" id="{0A122483-E1C9-47C2-BB70-EE7DC38D0E6E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293671"/>
    <xdr:sp macro="" textlink="">
      <xdr:nvSpPr>
        <xdr:cNvPr id="4660" name="Text Box 3">
          <a:extLst>
            <a:ext uri="{FF2B5EF4-FFF2-40B4-BE49-F238E27FC236}">
              <a16:creationId xmlns:a16="http://schemas.microsoft.com/office/drawing/2014/main" id="{34023E2F-C950-4768-B80B-86EE700E53CC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293671"/>
    <xdr:sp macro="" textlink="">
      <xdr:nvSpPr>
        <xdr:cNvPr id="4661" name="Text Box 3">
          <a:extLst>
            <a:ext uri="{FF2B5EF4-FFF2-40B4-BE49-F238E27FC236}">
              <a16:creationId xmlns:a16="http://schemas.microsoft.com/office/drawing/2014/main" id="{A37CC842-A61C-4C1E-8B82-D5AA804F8827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293671"/>
    <xdr:sp macro="" textlink="">
      <xdr:nvSpPr>
        <xdr:cNvPr id="4662" name="Text Box 3">
          <a:extLst>
            <a:ext uri="{FF2B5EF4-FFF2-40B4-BE49-F238E27FC236}">
              <a16:creationId xmlns:a16="http://schemas.microsoft.com/office/drawing/2014/main" id="{051EE347-5533-4207-8165-2AEA3B05C915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293671"/>
    <xdr:sp macro="" textlink="">
      <xdr:nvSpPr>
        <xdr:cNvPr id="4663" name="Text Box 3">
          <a:extLst>
            <a:ext uri="{FF2B5EF4-FFF2-40B4-BE49-F238E27FC236}">
              <a16:creationId xmlns:a16="http://schemas.microsoft.com/office/drawing/2014/main" id="{CC3F2010-8F30-4311-9FD6-241E962C0979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293671"/>
    <xdr:sp macro="" textlink="">
      <xdr:nvSpPr>
        <xdr:cNvPr id="4664" name="Text Box 3">
          <a:extLst>
            <a:ext uri="{FF2B5EF4-FFF2-40B4-BE49-F238E27FC236}">
              <a16:creationId xmlns:a16="http://schemas.microsoft.com/office/drawing/2014/main" id="{98E33F5D-42B4-4116-B98C-8D9E1F9332EF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293671"/>
    <xdr:sp macro="" textlink="">
      <xdr:nvSpPr>
        <xdr:cNvPr id="4665" name="Text Box 3">
          <a:extLst>
            <a:ext uri="{FF2B5EF4-FFF2-40B4-BE49-F238E27FC236}">
              <a16:creationId xmlns:a16="http://schemas.microsoft.com/office/drawing/2014/main" id="{296A40B6-C8F8-49BC-8DBC-011E75FB5C9E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293671"/>
    <xdr:sp macro="" textlink="">
      <xdr:nvSpPr>
        <xdr:cNvPr id="4666" name="Text Box 3">
          <a:extLst>
            <a:ext uri="{FF2B5EF4-FFF2-40B4-BE49-F238E27FC236}">
              <a16:creationId xmlns:a16="http://schemas.microsoft.com/office/drawing/2014/main" id="{0AD46639-D840-41A8-B9CF-01AB6C6DB3D2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293671"/>
    <xdr:sp macro="" textlink="">
      <xdr:nvSpPr>
        <xdr:cNvPr id="4667" name="Text Box 3">
          <a:extLst>
            <a:ext uri="{FF2B5EF4-FFF2-40B4-BE49-F238E27FC236}">
              <a16:creationId xmlns:a16="http://schemas.microsoft.com/office/drawing/2014/main" id="{A2D87906-8B1B-449B-B472-E22D7CBB7604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293671"/>
    <xdr:sp macro="" textlink="">
      <xdr:nvSpPr>
        <xdr:cNvPr id="4668" name="Text Box 3">
          <a:extLst>
            <a:ext uri="{FF2B5EF4-FFF2-40B4-BE49-F238E27FC236}">
              <a16:creationId xmlns:a16="http://schemas.microsoft.com/office/drawing/2014/main" id="{F8EC149E-1BEF-42AB-99A6-C538945E7751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293671"/>
    <xdr:sp macro="" textlink="">
      <xdr:nvSpPr>
        <xdr:cNvPr id="4669" name="Text Box 3">
          <a:extLst>
            <a:ext uri="{FF2B5EF4-FFF2-40B4-BE49-F238E27FC236}">
              <a16:creationId xmlns:a16="http://schemas.microsoft.com/office/drawing/2014/main" id="{B58C328A-B723-49F1-9AEC-9695C2912E6D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293671"/>
    <xdr:sp macro="" textlink="">
      <xdr:nvSpPr>
        <xdr:cNvPr id="4670" name="Text Box 3">
          <a:extLst>
            <a:ext uri="{FF2B5EF4-FFF2-40B4-BE49-F238E27FC236}">
              <a16:creationId xmlns:a16="http://schemas.microsoft.com/office/drawing/2014/main" id="{F101C6C2-5547-4296-B9AF-16DA53B8FAC2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293671"/>
    <xdr:sp macro="" textlink="">
      <xdr:nvSpPr>
        <xdr:cNvPr id="4671" name="Text Box 3">
          <a:extLst>
            <a:ext uri="{FF2B5EF4-FFF2-40B4-BE49-F238E27FC236}">
              <a16:creationId xmlns:a16="http://schemas.microsoft.com/office/drawing/2014/main" id="{D734E8FD-860E-47A4-B28F-31E358734A38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293671"/>
    <xdr:sp macro="" textlink="">
      <xdr:nvSpPr>
        <xdr:cNvPr id="4672" name="Text Box 3">
          <a:extLst>
            <a:ext uri="{FF2B5EF4-FFF2-40B4-BE49-F238E27FC236}">
              <a16:creationId xmlns:a16="http://schemas.microsoft.com/office/drawing/2014/main" id="{31DF0541-4846-445D-89F1-2551D5DC92E1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293671"/>
    <xdr:sp macro="" textlink="">
      <xdr:nvSpPr>
        <xdr:cNvPr id="4673" name="Text Box 3">
          <a:extLst>
            <a:ext uri="{FF2B5EF4-FFF2-40B4-BE49-F238E27FC236}">
              <a16:creationId xmlns:a16="http://schemas.microsoft.com/office/drawing/2014/main" id="{6A91822A-BC32-4CBC-9C1E-5A6B6502FB3E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293671"/>
    <xdr:sp macro="" textlink="">
      <xdr:nvSpPr>
        <xdr:cNvPr id="4674" name="Text Box 3">
          <a:extLst>
            <a:ext uri="{FF2B5EF4-FFF2-40B4-BE49-F238E27FC236}">
              <a16:creationId xmlns:a16="http://schemas.microsoft.com/office/drawing/2014/main" id="{F073175F-DF68-4670-B498-71A64EA75CA1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293671"/>
    <xdr:sp macro="" textlink="">
      <xdr:nvSpPr>
        <xdr:cNvPr id="4675" name="Text Box 3">
          <a:extLst>
            <a:ext uri="{FF2B5EF4-FFF2-40B4-BE49-F238E27FC236}">
              <a16:creationId xmlns:a16="http://schemas.microsoft.com/office/drawing/2014/main" id="{8F036BE1-A353-4EE7-BE7C-738E5FD8421D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293671"/>
    <xdr:sp macro="" textlink="">
      <xdr:nvSpPr>
        <xdr:cNvPr id="4676" name="Text Box 3">
          <a:extLst>
            <a:ext uri="{FF2B5EF4-FFF2-40B4-BE49-F238E27FC236}">
              <a16:creationId xmlns:a16="http://schemas.microsoft.com/office/drawing/2014/main" id="{016C9C83-B038-40C4-9DDC-F7B8B3171B54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293671"/>
    <xdr:sp macro="" textlink="">
      <xdr:nvSpPr>
        <xdr:cNvPr id="4677" name="Text Box 3">
          <a:extLst>
            <a:ext uri="{FF2B5EF4-FFF2-40B4-BE49-F238E27FC236}">
              <a16:creationId xmlns:a16="http://schemas.microsoft.com/office/drawing/2014/main" id="{AA6F252F-ED75-4A74-B98E-F1C84C0B3AE3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293671"/>
    <xdr:sp macro="" textlink="">
      <xdr:nvSpPr>
        <xdr:cNvPr id="4678" name="Text Box 3">
          <a:extLst>
            <a:ext uri="{FF2B5EF4-FFF2-40B4-BE49-F238E27FC236}">
              <a16:creationId xmlns:a16="http://schemas.microsoft.com/office/drawing/2014/main" id="{9E54D5DA-B360-48CE-94E7-EEC8784BD7DE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293671"/>
    <xdr:sp macro="" textlink="">
      <xdr:nvSpPr>
        <xdr:cNvPr id="4679" name="Text Box 3">
          <a:extLst>
            <a:ext uri="{FF2B5EF4-FFF2-40B4-BE49-F238E27FC236}">
              <a16:creationId xmlns:a16="http://schemas.microsoft.com/office/drawing/2014/main" id="{81CDB3B6-C42A-421B-A617-160064030D17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293671"/>
    <xdr:sp macro="" textlink="">
      <xdr:nvSpPr>
        <xdr:cNvPr id="4680" name="Text Box 3">
          <a:extLst>
            <a:ext uri="{FF2B5EF4-FFF2-40B4-BE49-F238E27FC236}">
              <a16:creationId xmlns:a16="http://schemas.microsoft.com/office/drawing/2014/main" id="{610F22EF-055C-4818-B5E7-E958DF580CD1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293671"/>
    <xdr:sp macro="" textlink="">
      <xdr:nvSpPr>
        <xdr:cNvPr id="4681" name="Text Box 3">
          <a:extLst>
            <a:ext uri="{FF2B5EF4-FFF2-40B4-BE49-F238E27FC236}">
              <a16:creationId xmlns:a16="http://schemas.microsoft.com/office/drawing/2014/main" id="{211F1D7D-94BD-4211-AFAC-92D8EC015F47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293671"/>
    <xdr:sp macro="" textlink="">
      <xdr:nvSpPr>
        <xdr:cNvPr id="4682" name="Text Box 3">
          <a:extLst>
            <a:ext uri="{FF2B5EF4-FFF2-40B4-BE49-F238E27FC236}">
              <a16:creationId xmlns:a16="http://schemas.microsoft.com/office/drawing/2014/main" id="{D2DE58FE-A8AF-4AF5-9B30-A0CB62FF70E1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293671"/>
    <xdr:sp macro="" textlink="">
      <xdr:nvSpPr>
        <xdr:cNvPr id="4683" name="Text Box 3">
          <a:extLst>
            <a:ext uri="{FF2B5EF4-FFF2-40B4-BE49-F238E27FC236}">
              <a16:creationId xmlns:a16="http://schemas.microsoft.com/office/drawing/2014/main" id="{E9EE4858-863F-4700-85C5-0C0CCF291F2F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293671"/>
    <xdr:sp macro="" textlink="">
      <xdr:nvSpPr>
        <xdr:cNvPr id="4684" name="Text Box 3">
          <a:extLst>
            <a:ext uri="{FF2B5EF4-FFF2-40B4-BE49-F238E27FC236}">
              <a16:creationId xmlns:a16="http://schemas.microsoft.com/office/drawing/2014/main" id="{A1A6B1CD-1864-4052-BAF8-B7501445C00C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293671"/>
    <xdr:sp macro="" textlink="">
      <xdr:nvSpPr>
        <xdr:cNvPr id="4685" name="Text Box 3">
          <a:extLst>
            <a:ext uri="{FF2B5EF4-FFF2-40B4-BE49-F238E27FC236}">
              <a16:creationId xmlns:a16="http://schemas.microsoft.com/office/drawing/2014/main" id="{30F79953-ED3E-44ED-AC42-DAF4D2E42005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4686" name="Text Box 3">
          <a:extLst>
            <a:ext uri="{FF2B5EF4-FFF2-40B4-BE49-F238E27FC236}">
              <a16:creationId xmlns:a16="http://schemas.microsoft.com/office/drawing/2014/main" id="{6A913285-00CF-4233-BC1D-4A32680A3B0A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4687" name="Text Box 3">
          <a:extLst>
            <a:ext uri="{FF2B5EF4-FFF2-40B4-BE49-F238E27FC236}">
              <a16:creationId xmlns:a16="http://schemas.microsoft.com/office/drawing/2014/main" id="{4E8B5BCD-B715-4808-8E7F-F2BF7BAFFEDD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4688" name="Text Box 3">
          <a:extLst>
            <a:ext uri="{FF2B5EF4-FFF2-40B4-BE49-F238E27FC236}">
              <a16:creationId xmlns:a16="http://schemas.microsoft.com/office/drawing/2014/main" id="{6B2334FE-9F74-4272-91C7-5CC389FA1B1A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4689" name="Text Box 3">
          <a:extLst>
            <a:ext uri="{FF2B5EF4-FFF2-40B4-BE49-F238E27FC236}">
              <a16:creationId xmlns:a16="http://schemas.microsoft.com/office/drawing/2014/main" id="{9026171D-9012-421C-9B97-8C23268A4772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4690" name="Text Box 3">
          <a:extLst>
            <a:ext uri="{FF2B5EF4-FFF2-40B4-BE49-F238E27FC236}">
              <a16:creationId xmlns:a16="http://schemas.microsoft.com/office/drawing/2014/main" id="{8AFA42CA-1316-4A16-BF9D-41D14CE2ED8F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4691" name="Text Box 3">
          <a:extLst>
            <a:ext uri="{FF2B5EF4-FFF2-40B4-BE49-F238E27FC236}">
              <a16:creationId xmlns:a16="http://schemas.microsoft.com/office/drawing/2014/main" id="{5B52E0BE-D3DC-4E6E-8BBF-170815480392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4692" name="Text Box 3">
          <a:extLst>
            <a:ext uri="{FF2B5EF4-FFF2-40B4-BE49-F238E27FC236}">
              <a16:creationId xmlns:a16="http://schemas.microsoft.com/office/drawing/2014/main" id="{E43BCE35-9519-4FDD-9C5C-1CF16CFEE59C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4693" name="Text Box 3">
          <a:extLst>
            <a:ext uri="{FF2B5EF4-FFF2-40B4-BE49-F238E27FC236}">
              <a16:creationId xmlns:a16="http://schemas.microsoft.com/office/drawing/2014/main" id="{5F93F51D-FC5B-4F28-A3CD-F20845FBEE22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4694" name="Text Box 3">
          <a:extLst>
            <a:ext uri="{FF2B5EF4-FFF2-40B4-BE49-F238E27FC236}">
              <a16:creationId xmlns:a16="http://schemas.microsoft.com/office/drawing/2014/main" id="{E526B5CE-5717-4AFF-8837-329AE9BE3F02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4695" name="Text Box 3">
          <a:extLst>
            <a:ext uri="{FF2B5EF4-FFF2-40B4-BE49-F238E27FC236}">
              <a16:creationId xmlns:a16="http://schemas.microsoft.com/office/drawing/2014/main" id="{5596FC9F-BCB6-443F-AA2F-992F88B72DB1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4696" name="Text Box 3">
          <a:extLst>
            <a:ext uri="{FF2B5EF4-FFF2-40B4-BE49-F238E27FC236}">
              <a16:creationId xmlns:a16="http://schemas.microsoft.com/office/drawing/2014/main" id="{BC19BE3D-E40F-4D1C-9089-39A996CE6707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4697" name="Text Box 3">
          <a:extLst>
            <a:ext uri="{FF2B5EF4-FFF2-40B4-BE49-F238E27FC236}">
              <a16:creationId xmlns:a16="http://schemas.microsoft.com/office/drawing/2014/main" id="{9F490BC0-C674-4D66-9DE4-E5A3D67918AB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4698" name="Text Box 3">
          <a:extLst>
            <a:ext uri="{FF2B5EF4-FFF2-40B4-BE49-F238E27FC236}">
              <a16:creationId xmlns:a16="http://schemas.microsoft.com/office/drawing/2014/main" id="{C17B8E3B-597E-4CBB-B030-0869D750A6ED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4699" name="Text Box 3">
          <a:extLst>
            <a:ext uri="{FF2B5EF4-FFF2-40B4-BE49-F238E27FC236}">
              <a16:creationId xmlns:a16="http://schemas.microsoft.com/office/drawing/2014/main" id="{DA0361A3-DB19-46F0-AB38-74772C3990B5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4700" name="Text Box 3">
          <a:extLst>
            <a:ext uri="{FF2B5EF4-FFF2-40B4-BE49-F238E27FC236}">
              <a16:creationId xmlns:a16="http://schemas.microsoft.com/office/drawing/2014/main" id="{B6036EB1-008E-48D5-B61B-DDB73371DAC4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4701" name="Text Box 3">
          <a:extLst>
            <a:ext uri="{FF2B5EF4-FFF2-40B4-BE49-F238E27FC236}">
              <a16:creationId xmlns:a16="http://schemas.microsoft.com/office/drawing/2014/main" id="{2FD56A97-4DA8-47B7-AACA-12A5705A4827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4702" name="Text Box 3">
          <a:extLst>
            <a:ext uri="{FF2B5EF4-FFF2-40B4-BE49-F238E27FC236}">
              <a16:creationId xmlns:a16="http://schemas.microsoft.com/office/drawing/2014/main" id="{ACE959C0-2CDE-4C9E-8245-DFD33C42F4B4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4703" name="Text Box 3">
          <a:extLst>
            <a:ext uri="{FF2B5EF4-FFF2-40B4-BE49-F238E27FC236}">
              <a16:creationId xmlns:a16="http://schemas.microsoft.com/office/drawing/2014/main" id="{855D0C6B-892D-4650-8541-F3E8DC7C297E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4704" name="Text Box 3">
          <a:extLst>
            <a:ext uri="{FF2B5EF4-FFF2-40B4-BE49-F238E27FC236}">
              <a16:creationId xmlns:a16="http://schemas.microsoft.com/office/drawing/2014/main" id="{1583342E-5683-4EEB-BD18-A0E1990A26E4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4705" name="Text Box 3">
          <a:extLst>
            <a:ext uri="{FF2B5EF4-FFF2-40B4-BE49-F238E27FC236}">
              <a16:creationId xmlns:a16="http://schemas.microsoft.com/office/drawing/2014/main" id="{2850A791-1DA8-4959-B195-B331875CEA32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4706" name="Text Box 3">
          <a:extLst>
            <a:ext uri="{FF2B5EF4-FFF2-40B4-BE49-F238E27FC236}">
              <a16:creationId xmlns:a16="http://schemas.microsoft.com/office/drawing/2014/main" id="{9FDBBD0C-BE86-418B-878D-E142CFE1C721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4707" name="Text Box 3">
          <a:extLst>
            <a:ext uri="{FF2B5EF4-FFF2-40B4-BE49-F238E27FC236}">
              <a16:creationId xmlns:a16="http://schemas.microsoft.com/office/drawing/2014/main" id="{FC779543-A167-41B2-A60E-12AECB656D5E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4708" name="Text Box 3">
          <a:extLst>
            <a:ext uri="{FF2B5EF4-FFF2-40B4-BE49-F238E27FC236}">
              <a16:creationId xmlns:a16="http://schemas.microsoft.com/office/drawing/2014/main" id="{7DF9E065-8D71-48A6-8E13-AC5180A1DC40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4709" name="Text Box 3">
          <a:extLst>
            <a:ext uri="{FF2B5EF4-FFF2-40B4-BE49-F238E27FC236}">
              <a16:creationId xmlns:a16="http://schemas.microsoft.com/office/drawing/2014/main" id="{28A77271-C21B-44C5-BAFC-C7E718491829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4710" name="Text Box 3">
          <a:extLst>
            <a:ext uri="{FF2B5EF4-FFF2-40B4-BE49-F238E27FC236}">
              <a16:creationId xmlns:a16="http://schemas.microsoft.com/office/drawing/2014/main" id="{E156179A-0B29-43A8-A8BE-E8162343BA78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4711" name="Text Box 3">
          <a:extLst>
            <a:ext uri="{FF2B5EF4-FFF2-40B4-BE49-F238E27FC236}">
              <a16:creationId xmlns:a16="http://schemas.microsoft.com/office/drawing/2014/main" id="{21999FBD-A223-47A1-A887-7A715BAC5E63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4712" name="Text Box 3">
          <a:extLst>
            <a:ext uri="{FF2B5EF4-FFF2-40B4-BE49-F238E27FC236}">
              <a16:creationId xmlns:a16="http://schemas.microsoft.com/office/drawing/2014/main" id="{697FE12A-66C0-4BD9-9FC8-7AF5D2152BFF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4713" name="Text Box 3">
          <a:extLst>
            <a:ext uri="{FF2B5EF4-FFF2-40B4-BE49-F238E27FC236}">
              <a16:creationId xmlns:a16="http://schemas.microsoft.com/office/drawing/2014/main" id="{775EBB3A-844C-43A7-A1F1-88F661534FF5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4714" name="Text Box 3">
          <a:extLst>
            <a:ext uri="{FF2B5EF4-FFF2-40B4-BE49-F238E27FC236}">
              <a16:creationId xmlns:a16="http://schemas.microsoft.com/office/drawing/2014/main" id="{FF280AAD-C31B-4713-8FA7-3F0C0F149D2A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4715" name="Text Box 3">
          <a:extLst>
            <a:ext uri="{FF2B5EF4-FFF2-40B4-BE49-F238E27FC236}">
              <a16:creationId xmlns:a16="http://schemas.microsoft.com/office/drawing/2014/main" id="{C868AE18-CE15-46D7-9F4E-2D523415E08E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4716" name="Text Box 3">
          <a:extLst>
            <a:ext uri="{FF2B5EF4-FFF2-40B4-BE49-F238E27FC236}">
              <a16:creationId xmlns:a16="http://schemas.microsoft.com/office/drawing/2014/main" id="{3EE430D2-23B9-43F5-947D-45CD323A32D7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4717" name="Text Box 3">
          <a:extLst>
            <a:ext uri="{FF2B5EF4-FFF2-40B4-BE49-F238E27FC236}">
              <a16:creationId xmlns:a16="http://schemas.microsoft.com/office/drawing/2014/main" id="{CE8110C9-5118-4743-B898-96A9CE329D6A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4718" name="Text Box 3">
          <a:extLst>
            <a:ext uri="{FF2B5EF4-FFF2-40B4-BE49-F238E27FC236}">
              <a16:creationId xmlns:a16="http://schemas.microsoft.com/office/drawing/2014/main" id="{22A2209A-EA38-4F10-9CB8-698A81404384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4719" name="Text Box 3">
          <a:extLst>
            <a:ext uri="{FF2B5EF4-FFF2-40B4-BE49-F238E27FC236}">
              <a16:creationId xmlns:a16="http://schemas.microsoft.com/office/drawing/2014/main" id="{D23CB5BD-333C-4403-8C3D-B00E32880CE0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4720" name="Text Box 3">
          <a:extLst>
            <a:ext uri="{FF2B5EF4-FFF2-40B4-BE49-F238E27FC236}">
              <a16:creationId xmlns:a16="http://schemas.microsoft.com/office/drawing/2014/main" id="{00CA6DB5-DFD5-44BD-9848-89D08DCBB3E5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4721" name="Text Box 3">
          <a:extLst>
            <a:ext uri="{FF2B5EF4-FFF2-40B4-BE49-F238E27FC236}">
              <a16:creationId xmlns:a16="http://schemas.microsoft.com/office/drawing/2014/main" id="{BD884FDF-A9AA-4584-91D4-779B918E5336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4722" name="Text Box 3">
          <a:extLst>
            <a:ext uri="{FF2B5EF4-FFF2-40B4-BE49-F238E27FC236}">
              <a16:creationId xmlns:a16="http://schemas.microsoft.com/office/drawing/2014/main" id="{F01E0CD5-A19E-4604-A70D-D7BB3044BFFF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4723" name="Text Box 3">
          <a:extLst>
            <a:ext uri="{FF2B5EF4-FFF2-40B4-BE49-F238E27FC236}">
              <a16:creationId xmlns:a16="http://schemas.microsoft.com/office/drawing/2014/main" id="{227D96BA-1C27-4D2E-88FC-256AC52E53C3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4724" name="Text Box 3">
          <a:extLst>
            <a:ext uri="{FF2B5EF4-FFF2-40B4-BE49-F238E27FC236}">
              <a16:creationId xmlns:a16="http://schemas.microsoft.com/office/drawing/2014/main" id="{DA65A755-9054-4CD2-B3BD-0C5B61BC03F6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4725" name="Text Box 3">
          <a:extLst>
            <a:ext uri="{FF2B5EF4-FFF2-40B4-BE49-F238E27FC236}">
              <a16:creationId xmlns:a16="http://schemas.microsoft.com/office/drawing/2014/main" id="{1434A8BD-C439-4323-900D-E7E1067267DB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4726" name="Text Box 3">
          <a:extLst>
            <a:ext uri="{FF2B5EF4-FFF2-40B4-BE49-F238E27FC236}">
              <a16:creationId xmlns:a16="http://schemas.microsoft.com/office/drawing/2014/main" id="{BDE212DD-B982-4CE8-8AD2-0CB039C8533B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4727" name="Text Box 3">
          <a:extLst>
            <a:ext uri="{FF2B5EF4-FFF2-40B4-BE49-F238E27FC236}">
              <a16:creationId xmlns:a16="http://schemas.microsoft.com/office/drawing/2014/main" id="{E4760628-BEF2-4F93-A66D-FDE8A9424FEE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4728" name="Text Box 3">
          <a:extLst>
            <a:ext uri="{FF2B5EF4-FFF2-40B4-BE49-F238E27FC236}">
              <a16:creationId xmlns:a16="http://schemas.microsoft.com/office/drawing/2014/main" id="{6DE9380B-25C8-4898-A0F7-5E0DCFFF4098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4729" name="Text Box 3">
          <a:extLst>
            <a:ext uri="{FF2B5EF4-FFF2-40B4-BE49-F238E27FC236}">
              <a16:creationId xmlns:a16="http://schemas.microsoft.com/office/drawing/2014/main" id="{E4B1A0F3-EAA1-43D7-A6B8-01DBB9A67C8F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4730" name="Text Box 3">
          <a:extLst>
            <a:ext uri="{FF2B5EF4-FFF2-40B4-BE49-F238E27FC236}">
              <a16:creationId xmlns:a16="http://schemas.microsoft.com/office/drawing/2014/main" id="{2F987023-700C-4D7D-B89F-E02642BA194F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4731" name="Text Box 3">
          <a:extLst>
            <a:ext uri="{FF2B5EF4-FFF2-40B4-BE49-F238E27FC236}">
              <a16:creationId xmlns:a16="http://schemas.microsoft.com/office/drawing/2014/main" id="{5757B55C-6418-430A-94DD-C754EBE34BB3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4732" name="Text Box 3">
          <a:extLst>
            <a:ext uri="{FF2B5EF4-FFF2-40B4-BE49-F238E27FC236}">
              <a16:creationId xmlns:a16="http://schemas.microsoft.com/office/drawing/2014/main" id="{2B7FBF81-6653-4EBF-99AD-BD91B3A29790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4733" name="Text Box 3">
          <a:extLst>
            <a:ext uri="{FF2B5EF4-FFF2-40B4-BE49-F238E27FC236}">
              <a16:creationId xmlns:a16="http://schemas.microsoft.com/office/drawing/2014/main" id="{E0DAF500-1F5C-49D5-B276-3DF59A64D924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4734" name="Text Box 3">
          <a:extLst>
            <a:ext uri="{FF2B5EF4-FFF2-40B4-BE49-F238E27FC236}">
              <a16:creationId xmlns:a16="http://schemas.microsoft.com/office/drawing/2014/main" id="{9A842880-B336-4392-9C41-186F1A48421B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4735" name="Text Box 3">
          <a:extLst>
            <a:ext uri="{FF2B5EF4-FFF2-40B4-BE49-F238E27FC236}">
              <a16:creationId xmlns:a16="http://schemas.microsoft.com/office/drawing/2014/main" id="{ADF6BB4B-D03C-49D1-80E2-AC3E3BEB9F17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4736" name="Text Box 3">
          <a:extLst>
            <a:ext uri="{FF2B5EF4-FFF2-40B4-BE49-F238E27FC236}">
              <a16:creationId xmlns:a16="http://schemas.microsoft.com/office/drawing/2014/main" id="{E4D23C49-D0B7-40EC-9834-9CAFF1AEA58C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4737" name="Text Box 3">
          <a:extLst>
            <a:ext uri="{FF2B5EF4-FFF2-40B4-BE49-F238E27FC236}">
              <a16:creationId xmlns:a16="http://schemas.microsoft.com/office/drawing/2014/main" id="{ABEAB9D2-AFCF-4B2F-A6EF-70E187100736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4738" name="Text Box 3">
          <a:extLst>
            <a:ext uri="{FF2B5EF4-FFF2-40B4-BE49-F238E27FC236}">
              <a16:creationId xmlns:a16="http://schemas.microsoft.com/office/drawing/2014/main" id="{DBCF7756-AF46-4DFD-9F3F-9CEE65F4A8E3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4739" name="Text Box 3">
          <a:extLst>
            <a:ext uri="{FF2B5EF4-FFF2-40B4-BE49-F238E27FC236}">
              <a16:creationId xmlns:a16="http://schemas.microsoft.com/office/drawing/2014/main" id="{859CE63B-A484-4BCC-8BA8-BFB4A71516CA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4740" name="Text Box 3">
          <a:extLst>
            <a:ext uri="{FF2B5EF4-FFF2-40B4-BE49-F238E27FC236}">
              <a16:creationId xmlns:a16="http://schemas.microsoft.com/office/drawing/2014/main" id="{ABE2DC20-1131-4BF7-8CFA-F104D7764BF8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4741" name="Text Box 3">
          <a:extLst>
            <a:ext uri="{FF2B5EF4-FFF2-40B4-BE49-F238E27FC236}">
              <a16:creationId xmlns:a16="http://schemas.microsoft.com/office/drawing/2014/main" id="{AF59A2F7-B245-4C3E-999F-0B4834D6C8F0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4742" name="Text Box 3">
          <a:extLst>
            <a:ext uri="{FF2B5EF4-FFF2-40B4-BE49-F238E27FC236}">
              <a16:creationId xmlns:a16="http://schemas.microsoft.com/office/drawing/2014/main" id="{560D7C87-3D46-40B0-AD0E-A8365C8852FD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4743" name="Text Box 3">
          <a:extLst>
            <a:ext uri="{FF2B5EF4-FFF2-40B4-BE49-F238E27FC236}">
              <a16:creationId xmlns:a16="http://schemas.microsoft.com/office/drawing/2014/main" id="{D6D0C1BC-3E27-4899-A555-3DB63B1751CA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4744" name="Text Box 3">
          <a:extLst>
            <a:ext uri="{FF2B5EF4-FFF2-40B4-BE49-F238E27FC236}">
              <a16:creationId xmlns:a16="http://schemas.microsoft.com/office/drawing/2014/main" id="{C713C880-F3F1-4D89-A7E9-3BB23443726F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4745" name="Text Box 3">
          <a:extLst>
            <a:ext uri="{FF2B5EF4-FFF2-40B4-BE49-F238E27FC236}">
              <a16:creationId xmlns:a16="http://schemas.microsoft.com/office/drawing/2014/main" id="{A8A4CCD5-AC14-4221-8439-3479CEEC6D2D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4746" name="Text Box 3">
          <a:extLst>
            <a:ext uri="{FF2B5EF4-FFF2-40B4-BE49-F238E27FC236}">
              <a16:creationId xmlns:a16="http://schemas.microsoft.com/office/drawing/2014/main" id="{B461CB4E-04D4-4126-B7A8-659CA82CE5C7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4747" name="Text Box 3">
          <a:extLst>
            <a:ext uri="{FF2B5EF4-FFF2-40B4-BE49-F238E27FC236}">
              <a16:creationId xmlns:a16="http://schemas.microsoft.com/office/drawing/2014/main" id="{0253D50C-34EE-4BAD-BBF0-DDF7A3C4A85A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4748" name="Text Box 3">
          <a:extLst>
            <a:ext uri="{FF2B5EF4-FFF2-40B4-BE49-F238E27FC236}">
              <a16:creationId xmlns:a16="http://schemas.microsoft.com/office/drawing/2014/main" id="{074A9F43-23A2-481D-AFFD-442C31A0F6F6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4749" name="Text Box 3">
          <a:extLst>
            <a:ext uri="{FF2B5EF4-FFF2-40B4-BE49-F238E27FC236}">
              <a16:creationId xmlns:a16="http://schemas.microsoft.com/office/drawing/2014/main" id="{04A1B1A3-B975-4EA2-8B54-B8D8D23FE9B7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4750" name="Text Box 3">
          <a:extLst>
            <a:ext uri="{FF2B5EF4-FFF2-40B4-BE49-F238E27FC236}">
              <a16:creationId xmlns:a16="http://schemas.microsoft.com/office/drawing/2014/main" id="{00ADE732-0904-4306-B71E-73AF5403AB2C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481" name="Text Box 3">
          <a:extLst>
            <a:ext uri="{FF2B5EF4-FFF2-40B4-BE49-F238E27FC236}">
              <a16:creationId xmlns:a16="http://schemas.microsoft.com/office/drawing/2014/main" id="{3BA3B263-B4E2-42CF-A09B-23CF46C7708A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482" name="Text Box 3">
          <a:extLst>
            <a:ext uri="{FF2B5EF4-FFF2-40B4-BE49-F238E27FC236}">
              <a16:creationId xmlns:a16="http://schemas.microsoft.com/office/drawing/2014/main" id="{E2C0B5E9-BA6B-4325-BF14-48932AEF902A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483" name="Text Box 3">
          <a:extLst>
            <a:ext uri="{FF2B5EF4-FFF2-40B4-BE49-F238E27FC236}">
              <a16:creationId xmlns:a16="http://schemas.microsoft.com/office/drawing/2014/main" id="{B2DF4376-303D-4809-8462-9FE4F6C5BCD2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484" name="Text Box 3">
          <a:extLst>
            <a:ext uri="{FF2B5EF4-FFF2-40B4-BE49-F238E27FC236}">
              <a16:creationId xmlns:a16="http://schemas.microsoft.com/office/drawing/2014/main" id="{F9D00673-E0AF-440D-B612-ACA77641CD86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485" name="Text Box 3">
          <a:extLst>
            <a:ext uri="{FF2B5EF4-FFF2-40B4-BE49-F238E27FC236}">
              <a16:creationId xmlns:a16="http://schemas.microsoft.com/office/drawing/2014/main" id="{796AE01B-3150-45D9-98B5-CB5942C4DE8C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486" name="Text Box 3">
          <a:extLst>
            <a:ext uri="{FF2B5EF4-FFF2-40B4-BE49-F238E27FC236}">
              <a16:creationId xmlns:a16="http://schemas.microsoft.com/office/drawing/2014/main" id="{90DF8737-E2EA-475F-B646-7C47E005CC21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487" name="Text Box 3">
          <a:extLst>
            <a:ext uri="{FF2B5EF4-FFF2-40B4-BE49-F238E27FC236}">
              <a16:creationId xmlns:a16="http://schemas.microsoft.com/office/drawing/2014/main" id="{F8B7AC09-98BB-46C9-AEFD-1BDD6D41FCFF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488" name="Text Box 3">
          <a:extLst>
            <a:ext uri="{FF2B5EF4-FFF2-40B4-BE49-F238E27FC236}">
              <a16:creationId xmlns:a16="http://schemas.microsoft.com/office/drawing/2014/main" id="{DE8BD1E2-957F-4908-8939-574F8764A203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489" name="Text Box 3">
          <a:extLst>
            <a:ext uri="{FF2B5EF4-FFF2-40B4-BE49-F238E27FC236}">
              <a16:creationId xmlns:a16="http://schemas.microsoft.com/office/drawing/2014/main" id="{758E5F37-B5F8-43E9-8D91-50DE08473200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490" name="Text Box 3">
          <a:extLst>
            <a:ext uri="{FF2B5EF4-FFF2-40B4-BE49-F238E27FC236}">
              <a16:creationId xmlns:a16="http://schemas.microsoft.com/office/drawing/2014/main" id="{336D6F60-67F7-4B08-B458-BCAF8CB8E516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491" name="Text Box 3">
          <a:extLst>
            <a:ext uri="{FF2B5EF4-FFF2-40B4-BE49-F238E27FC236}">
              <a16:creationId xmlns:a16="http://schemas.microsoft.com/office/drawing/2014/main" id="{636C7105-492D-4BB5-9566-615E12E38621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492" name="Text Box 3">
          <a:extLst>
            <a:ext uri="{FF2B5EF4-FFF2-40B4-BE49-F238E27FC236}">
              <a16:creationId xmlns:a16="http://schemas.microsoft.com/office/drawing/2014/main" id="{C58B97DF-C476-466D-A351-703EB91E7235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493" name="Text Box 3">
          <a:extLst>
            <a:ext uri="{FF2B5EF4-FFF2-40B4-BE49-F238E27FC236}">
              <a16:creationId xmlns:a16="http://schemas.microsoft.com/office/drawing/2014/main" id="{6B9AA546-64E1-46F9-B3C2-44E262C3EF65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494" name="Text Box 3">
          <a:extLst>
            <a:ext uri="{FF2B5EF4-FFF2-40B4-BE49-F238E27FC236}">
              <a16:creationId xmlns:a16="http://schemas.microsoft.com/office/drawing/2014/main" id="{259F8D23-A3FA-4AA9-979B-0F8122D66548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495" name="Text Box 3">
          <a:extLst>
            <a:ext uri="{FF2B5EF4-FFF2-40B4-BE49-F238E27FC236}">
              <a16:creationId xmlns:a16="http://schemas.microsoft.com/office/drawing/2014/main" id="{1FDD3F85-5E5C-4004-A955-204377315B50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496" name="Text Box 3">
          <a:extLst>
            <a:ext uri="{FF2B5EF4-FFF2-40B4-BE49-F238E27FC236}">
              <a16:creationId xmlns:a16="http://schemas.microsoft.com/office/drawing/2014/main" id="{75AD617C-DBD6-4A0A-9B08-DE63E0988202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497" name="Text Box 3">
          <a:extLst>
            <a:ext uri="{FF2B5EF4-FFF2-40B4-BE49-F238E27FC236}">
              <a16:creationId xmlns:a16="http://schemas.microsoft.com/office/drawing/2014/main" id="{600904FB-11D4-4C40-875B-5520827E1D8E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498" name="Text Box 3">
          <a:extLst>
            <a:ext uri="{FF2B5EF4-FFF2-40B4-BE49-F238E27FC236}">
              <a16:creationId xmlns:a16="http://schemas.microsoft.com/office/drawing/2014/main" id="{7FE8683F-3484-46C2-82B8-3FB56ABA9375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499" name="Text Box 3">
          <a:extLst>
            <a:ext uri="{FF2B5EF4-FFF2-40B4-BE49-F238E27FC236}">
              <a16:creationId xmlns:a16="http://schemas.microsoft.com/office/drawing/2014/main" id="{5D32EAAC-61EF-4602-9476-8F8797AF0854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500" name="Text Box 3">
          <a:extLst>
            <a:ext uri="{FF2B5EF4-FFF2-40B4-BE49-F238E27FC236}">
              <a16:creationId xmlns:a16="http://schemas.microsoft.com/office/drawing/2014/main" id="{809B1289-4399-48B3-B6F7-CB9D93549539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501" name="Text Box 3">
          <a:extLst>
            <a:ext uri="{FF2B5EF4-FFF2-40B4-BE49-F238E27FC236}">
              <a16:creationId xmlns:a16="http://schemas.microsoft.com/office/drawing/2014/main" id="{7C02394C-9772-47CC-ADE0-D42E02851FB8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502" name="Text Box 3">
          <a:extLst>
            <a:ext uri="{FF2B5EF4-FFF2-40B4-BE49-F238E27FC236}">
              <a16:creationId xmlns:a16="http://schemas.microsoft.com/office/drawing/2014/main" id="{FDA90DA6-1589-4800-B976-CE36BF2A1333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301191"/>
    <xdr:sp macro="" textlink="">
      <xdr:nvSpPr>
        <xdr:cNvPr id="5503" name="Text Box 3">
          <a:extLst>
            <a:ext uri="{FF2B5EF4-FFF2-40B4-BE49-F238E27FC236}">
              <a16:creationId xmlns:a16="http://schemas.microsoft.com/office/drawing/2014/main" id="{4A02D18C-B71D-4A9A-AD4A-4E01F915BBC0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301191"/>
    <xdr:sp macro="" textlink="">
      <xdr:nvSpPr>
        <xdr:cNvPr id="5504" name="Text Box 3">
          <a:extLst>
            <a:ext uri="{FF2B5EF4-FFF2-40B4-BE49-F238E27FC236}">
              <a16:creationId xmlns:a16="http://schemas.microsoft.com/office/drawing/2014/main" id="{B4DAF74B-11E0-435D-ACBA-023D3E919A40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301191"/>
    <xdr:sp macro="" textlink="">
      <xdr:nvSpPr>
        <xdr:cNvPr id="5505" name="Text Box 3">
          <a:extLst>
            <a:ext uri="{FF2B5EF4-FFF2-40B4-BE49-F238E27FC236}">
              <a16:creationId xmlns:a16="http://schemas.microsoft.com/office/drawing/2014/main" id="{4D9787F3-91A3-4B6F-86FC-6DC37B07BD9F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301191"/>
    <xdr:sp macro="" textlink="">
      <xdr:nvSpPr>
        <xdr:cNvPr id="5506" name="Text Box 3">
          <a:extLst>
            <a:ext uri="{FF2B5EF4-FFF2-40B4-BE49-F238E27FC236}">
              <a16:creationId xmlns:a16="http://schemas.microsoft.com/office/drawing/2014/main" id="{DABCB420-B798-4F21-90C4-8AD57360F0B4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301191"/>
    <xdr:sp macro="" textlink="">
      <xdr:nvSpPr>
        <xdr:cNvPr id="5507" name="Text Box 3">
          <a:extLst>
            <a:ext uri="{FF2B5EF4-FFF2-40B4-BE49-F238E27FC236}">
              <a16:creationId xmlns:a16="http://schemas.microsoft.com/office/drawing/2014/main" id="{1CBA6304-78A1-4574-B4FF-C298D3BC2985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301191"/>
    <xdr:sp macro="" textlink="">
      <xdr:nvSpPr>
        <xdr:cNvPr id="5508" name="Text Box 3">
          <a:extLst>
            <a:ext uri="{FF2B5EF4-FFF2-40B4-BE49-F238E27FC236}">
              <a16:creationId xmlns:a16="http://schemas.microsoft.com/office/drawing/2014/main" id="{02D1D08D-90F0-4752-90BE-83343B33EC83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301191"/>
    <xdr:sp macro="" textlink="">
      <xdr:nvSpPr>
        <xdr:cNvPr id="5509" name="Text Box 3">
          <a:extLst>
            <a:ext uri="{FF2B5EF4-FFF2-40B4-BE49-F238E27FC236}">
              <a16:creationId xmlns:a16="http://schemas.microsoft.com/office/drawing/2014/main" id="{62CA4046-5F38-4463-86B5-5DE0DD064E49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301191"/>
    <xdr:sp macro="" textlink="">
      <xdr:nvSpPr>
        <xdr:cNvPr id="5510" name="Text Box 3">
          <a:extLst>
            <a:ext uri="{FF2B5EF4-FFF2-40B4-BE49-F238E27FC236}">
              <a16:creationId xmlns:a16="http://schemas.microsoft.com/office/drawing/2014/main" id="{3BC7F7EA-4FAD-4767-BBD4-E12DBC309A01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301191"/>
    <xdr:sp macro="" textlink="">
      <xdr:nvSpPr>
        <xdr:cNvPr id="5511" name="Text Box 3">
          <a:extLst>
            <a:ext uri="{FF2B5EF4-FFF2-40B4-BE49-F238E27FC236}">
              <a16:creationId xmlns:a16="http://schemas.microsoft.com/office/drawing/2014/main" id="{A571ED10-7278-451B-9D62-F87D14A7667A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301191"/>
    <xdr:sp macro="" textlink="">
      <xdr:nvSpPr>
        <xdr:cNvPr id="5512" name="Text Box 3">
          <a:extLst>
            <a:ext uri="{FF2B5EF4-FFF2-40B4-BE49-F238E27FC236}">
              <a16:creationId xmlns:a16="http://schemas.microsoft.com/office/drawing/2014/main" id="{60981B18-AFD0-463C-9A14-DF1C354652A9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301191"/>
    <xdr:sp macro="" textlink="">
      <xdr:nvSpPr>
        <xdr:cNvPr id="5513" name="Text Box 3">
          <a:extLst>
            <a:ext uri="{FF2B5EF4-FFF2-40B4-BE49-F238E27FC236}">
              <a16:creationId xmlns:a16="http://schemas.microsoft.com/office/drawing/2014/main" id="{8EAF65DB-A853-4B5C-A704-917A1ECF96E5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301191"/>
    <xdr:sp macro="" textlink="">
      <xdr:nvSpPr>
        <xdr:cNvPr id="5514" name="Text Box 3">
          <a:extLst>
            <a:ext uri="{FF2B5EF4-FFF2-40B4-BE49-F238E27FC236}">
              <a16:creationId xmlns:a16="http://schemas.microsoft.com/office/drawing/2014/main" id="{8DCB925E-CA00-45AB-8815-E552EFB097D0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301191"/>
    <xdr:sp macro="" textlink="">
      <xdr:nvSpPr>
        <xdr:cNvPr id="5515" name="Text Box 3">
          <a:extLst>
            <a:ext uri="{FF2B5EF4-FFF2-40B4-BE49-F238E27FC236}">
              <a16:creationId xmlns:a16="http://schemas.microsoft.com/office/drawing/2014/main" id="{2389BA17-367A-4156-B72E-C49DD84320CA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516" name="Text Box 3">
          <a:extLst>
            <a:ext uri="{FF2B5EF4-FFF2-40B4-BE49-F238E27FC236}">
              <a16:creationId xmlns:a16="http://schemas.microsoft.com/office/drawing/2014/main" id="{16537D22-7705-4BAC-AEEB-E3594E37B9BB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517" name="Text Box 3">
          <a:extLst>
            <a:ext uri="{FF2B5EF4-FFF2-40B4-BE49-F238E27FC236}">
              <a16:creationId xmlns:a16="http://schemas.microsoft.com/office/drawing/2014/main" id="{5DB3703D-CD09-42C5-A37D-9359552A9EC7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518" name="Text Box 3">
          <a:extLst>
            <a:ext uri="{FF2B5EF4-FFF2-40B4-BE49-F238E27FC236}">
              <a16:creationId xmlns:a16="http://schemas.microsoft.com/office/drawing/2014/main" id="{554EFDAA-2FDB-41FF-BC93-A7AF9658075C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519" name="Text Box 3">
          <a:extLst>
            <a:ext uri="{FF2B5EF4-FFF2-40B4-BE49-F238E27FC236}">
              <a16:creationId xmlns:a16="http://schemas.microsoft.com/office/drawing/2014/main" id="{A51C3683-7C2D-4673-A028-1B3908E1024B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520" name="Text Box 3">
          <a:extLst>
            <a:ext uri="{FF2B5EF4-FFF2-40B4-BE49-F238E27FC236}">
              <a16:creationId xmlns:a16="http://schemas.microsoft.com/office/drawing/2014/main" id="{52579E3D-6B7C-4C8C-8778-3541A31F8B16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521" name="Text Box 3">
          <a:extLst>
            <a:ext uri="{FF2B5EF4-FFF2-40B4-BE49-F238E27FC236}">
              <a16:creationId xmlns:a16="http://schemas.microsoft.com/office/drawing/2014/main" id="{3D86B69B-3EA1-40B6-A490-7C5DE994D333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522" name="Text Box 3">
          <a:extLst>
            <a:ext uri="{FF2B5EF4-FFF2-40B4-BE49-F238E27FC236}">
              <a16:creationId xmlns:a16="http://schemas.microsoft.com/office/drawing/2014/main" id="{633B4925-4F2B-4622-89AE-38F900A12DD8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523" name="Text Box 3">
          <a:extLst>
            <a:ext uri="{FF2B5EF4-FFF2-40B4-BE49-F238E27FC236}">
              <a16:creationId xmlns:a16="http://schemas.microsoft.com/office/drawing/2014/main" id="{FFE21035-2372-40FE-9A78-2A8BD7AB6237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524" name="Text Box 3">
          <a:extLst>
            <a:ext uri="{FF2B5EF4-FFF2-40B4-BE49-F238E27FC236}">
              <a16:creationId xmlns:a16="http://schemas.microsoft.com/office/drawing/2014/main" id="{C642FABB-14DB-4D4B-8490-9C43129A920D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525" name="Text Box 3">
          <a:extLst>
            <a:ext uri="{FF2B5EF4-FFF2-40B4-BE49-F238E27FC236}">
              <a16:creationId xmlns:a16="http://schemas.microsoft.com/office/drawing/2014/main" id="{ADD9C661-FFBB-43E8-BD75-680953D01798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526" name="Text Box 3">
          <a:extLst>
            <a:ext uri="{FF2B5EF4-FFF2-40B4-BE49-F238E27FC236}">
              <a16:creationId xmlns:a16="http://schemas.microsoft.com/office/drawing/2014/main" id="{2131EFCD-CB87-44DC-BE3E-08308DD4DAB5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527" name="Text Box 3">
          <a:extLst>
            <a:ext uri="{FF2B5EF4-FFF2-40B4-BE49-F238E27FC236}">
              <a16:creationId xmlns:a16="http://schemas.microsoft.com/office/drawing/2014/main" id="{F536F01A-FCD2-46A4-90C7-A7EDEB6E7F07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528" name="Text Box 3">
          <a:extLst>
            <a:ext uri="{FF2B5EF4-FFF2-40B4-BE49-F238E27FC236}">
              <a16:creationId xmlns:a16="http://schemas.microsoft.com/office/drawing/2014/main" id="{138886B2-6130-48E2-A99C-AD675740A38C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529" name="Text Box 3">
          <a:extLst>
            <a:ext uri="{FF2B5EF4-FFF2-40B4-BE49-F238E27FC236}">
              <a16:creationId xmlns:a16="http://schemas.microsoft.com/office/drawing/2014/main" id="{B0E356CA-EDE6-416F-AB90-2E71369813B7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530" name="Text Box 3">
          <a:extLst>
            <a:ext uri="{FF2B5EF4-FFF2-40B4-BE49-F238E27FC236}">
              <a16:creationId xmlns:a16="http://schemas.microsoft.com/office/drawing/2014/main" id="{52403538-CF2C-4AD8-8374-74B55D25021A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531" name="Text Box 3">
          <a:extLst>
            <a:ext uri="{FF2B5EF4-FFF2-40B4-BE49-F238E27FC236}">
              <a16:creationId xmlns:a16="http://schemas.microsoft.com/office/drawing/2014/main" id="{45226D04-D0BD-4A7D-922C-73F7CEA55A52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532" name="Text Box 3">
          <a:extLst>
            <a:ext uri="{FF2B5EF4-FFF2-40B4-BE49-F238E27FC236}">
              <a16:creationId xmlns:a16="http://schemas.microsoft.com/office/drawing/2014/main" id="{5D4BE384-670E-4A64-B5D6-8EB8D46C63E8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533" name="Text Box 3">
          <a:extLst>
            <a:ext uri="{FF2B5EF4-FFF2-40B4-BE49-F238E27FC236}">
              <a16:creationId xmlns:a16="http://schemas.microsoft.com/office/drawing/2014/main" id="{35EBD0F3-E8A6-4B64-B21E-C226F8B0974E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534" name="Text Box 3">
          <a:extLst>
            <a:ext uri="{FF2B5EF4-FFF2-40B4-BE49-F238E27FC236}">
              <a16:creationId xmlns:a16="http://schemas.microsoft.com/office/drawing/2014/main" id="{A7F78002-7EE0-422E-85C6-CC2560AF7F40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535" name="Text Box 3">
          <a:extLst>
            <a:ext uri="{FF2B5EF4-FFF2-40B4-BE49-F238E27FC236}">
              <a16:creationId xmlns:a16="http://schemas.microsoft.com/office/drawing/2014/main" id="{1394E5CB-28D9-4B4C-A21B-6945288802B2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536" name="Text Box 3">
          <a:extLst>
            <a:ext uri="{FF2B5EF4-FFF2-40B4-BE49-F238E27FC236}">
              <a16:creationId xmlns:a16="http://schemas.microsoft.com/office/drawing/2014/main" id="{96980589-AB5C-4A9D-8BAD-FBEC82B02E1C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537" name="Text Box 3">
          <a:extLst>
            <a:ext uri="{FF2B5EF4-FFF2-40B4-BE49-F238E27FC236}">
              <a16:creationId xmlns:a16="http://schemas.microsoft.com/office/drawing/2014/main" id="{C1FFC0D4-136B-4E76-AD58-57AF746A3E2C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538" name="Text Box 3">
          <a:extLst>
            <a:ext uri="{FF2B5EF4-FFF2-40B4-BE49-F238E27FC236}">
              <a16:creationId xmlns:a16="http://schemas.microsoft.com/office/drawing/2014/main" id="{DE09FBF5-F098-4FF9-AFD4-15A1C0B11E47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539" name="Text Box 3">
          <a:extLst>
            <a:ext uri="{FF2B5EF4-FFF2-40B4-BE49-F238E27FC236}">
              <a16:creationId xmlns:a16="http://schemas.microsoft.com/office/drawing/2014/main" id="{911DFDFD-A50E-40F4-BDD9-64F68E1D8243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540" name="Text Box 3">
          <a:extLst>
            <a:ext uri="{FF2B5EF4-FFF2-40B4-BE49-F238E27FC236}">
              <a16:creationId xmlns:a16="http://schemas.microsoft.com/office/drawing/2014/main" id="{D42B313C-F1F6-45C7-A0AD-F798BC36A23D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541" name="Text Box 3">
          <a:extLst>
            <a:ext uri="{FF2B5EF4-FFF2-40B4-BE49-F238E27FC236}">
              <a16:creationId xmlns:a16="http://schemas.microsoft.com/office/drawing/2014/main" id="{4E589E77-9F69-4712-9EF2-8A02BDA0C566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542" name="Text Box 3">
          <a:extLst>
            <a:ext uri="{FF2B5EF4-FFF2-40B4-BE49-F238E27FC236}">
              <a16:creationId xmlns:a16="http://schemas.microsoft.com/office/drawing/2014/main" id="{FD249D5A-264E-4C2C-B4A4-684B4119B2B4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543" name="Text Box 3">
          <a:extLst>
            <a:ext uri="{FF2B5EF4-FFF2-40B4-BE49-F238E27FC236}">
              <a16:creationId xmlns:a16="http://schemas.microsoft.com/office/drawing/2014/main" id="{F1CB8CC0-A479-4E73-9C52-C56BB29740FC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544" name="Text Box 3">
          <a:extLst>
            <a:ext uri="{FF2B5EF4-FFF2-40B4-BE49-F238E27FC236}">
              <a16:creationId xmlns:a16="http://schemas.microsoft.com/office/drawing/2014/main" id="{7632DCE2-51BB-4986-94FE-D0BADCB904D5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545" name="Text Box 3">
          <a:extLst>
            <a:ext uri="{FF2B5EF4-FFF2-40B4-BE49-F238E27FC236}">
              <a16:creationId xmlns:a16="http://schemas.microsoft.com/office/drawing/2014/main" id="{54D1DFCB-BA7B-4CD5-8F71-1F9C24F20E77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546" name="Text Box 3">
          <a:extLst>
            <a:ext uri="{FF2B5EF4-FFF2-40B4-BE49-F238E27FC236}">
              <a16:creationId xmlns:a16="http://schemas.microsoft.com/office/drawing/2014/main" id="{7429F9BF-EB2D-4CF5-973C-B4BBC8870460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547" name="Text Box 3">
          <a:extLst>
            <a:ext uri="{FF2B5EF4-FFF2-40B4-BE49-F238E27FC236}">
              <a16:creationId xmlns:a16="http://schemas.microsoft.com/office/drawing/2014/main" id="{2B25BB0C-BABF-454B-856E-2A7E84318C04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548" name="Text Box 3">
          <a:extLst>
            <a:ext uri="{FF2B5EF4-FFF2-40B4-BE49-F238E27FC236}">
              <a16:creationId xmlns:a16="http://schemas.microsoft.com/office/drawing/2014/main" id="{2A00F963-328D-4BDD-B44C-C2D2D60855E1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549" name="Text Box 3">
          <a:extLst>
            <a:ext uri="{FF2B5EF4-FFF2-40B4-BE49-F238E27FC236}">
              <a16:creationId xmlns:a16="http://schemas.microsoft.com/office/drawing/2014/main" id="{8797DF47-C115-445F-874F-2F64E6A56DE9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550" name="Text Box 3">
          <a:extLst>
            <a:ext uri="{FF2B5EF4-FFF2-40B4-BE49-F238E27FC236}">
              <a16:creationId xmlns:a16="http://schemas.microsoft.com/office/drawing/2014/main" id="{FF6AE74C-93FE-4C02-A428-2107FF3AF48E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551" name="Text Box 3">
          <a:extLst>
            <a:ext uri="{FF2B5EF4-FFF2-40B4-BE49-F238E27FC236}">
              <a16:creationId xmlns:a16="http://schemas.microsoft.com/office/drawing/2014/main" id="{8ECD5036-78B1-41AD-B531-F33A2D49E3C8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552" name="Text Box 3">
          <a:extLst>
            <a:ext uri="{FF2B5EF4-FFF2-40B4-BE49-F238E27FC236}">
              <a16:creationId xmlns:a16="http://schemas.microsoft.com/office/drawing/2014/main" id="{5FE6174E-327B-4921-A679-59D007359760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553" name="Text Box 3">
          <a:extLst>
            <a:ext uri="{FF2B5EF4-FFF2-40B4-BE49-F238E27FC236}">
              <a16:creationId xmlns:a16="http://schemas.microsoft.com/office/drawing/2014/main" id="{0C931FB4-B0EA-4AFC-BBF5-8B5A71E37CF5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554" name="Text Box 3">
          <a:extLst>
            <a:ext uri="{FF2B5EF4-FFF2-40B4-BE49-F238E27FC236}">
              <a16:creationId xmlns:a16="http://schemas.microsoft.com/office/drawing/2014/main" id="{EE17B188-81F1-4275-B702-337AFBD8EB65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555" name="Text Box 3">
          <a:extLst>
            <a:ext uri="{FF2B5EF4-FFF2-40B4-BE49-F238E27FC236}">
              <a16:creationId xmlns:a16="http://schemas.microsoft.com/office/drawing/2014/main" id="{9580D88E-89E9-4575-94BE-93667E8A7117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556" name="Text Box 3">
          <a:extLst>
            <a:ext uri="{FF2B5EF4-FFF2-40B4-BE49-F238E27FC236}">
              <a16:creationId xmlns:a16="http://schemas.microsoft.com/office/drawing/2014/main" id="{02D48FCF-AC5E-4FCE-A57C-BCE3BED677AC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557" name="Text Box 3">
          <a:extLst>
            <a:ext uri="{FF2B5EF4-FFF2-40B4-BE49-F238E27FC236}">
              <a16:creationId xmlns:a16="http://schemas.microsoft.com/office/drawing/2014/main" id="{53848A60-265E-41EC-8994-D08C3D69FFE0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558" name="Text Box 3">
          <a:extLst>
            <a:ext uri="{FF2B5EF4-FFF2-40B4-BE49-F238E27FC236}">
              <a16:creationId xmlns:a16="http://schemas.microsoft.com/office/drawing/2014/main" id="{26152617-588F-4848-A93D-F8FF97BE8526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559" name="Text Box 3">
          <a:extLst>
            <a:ext uri="{FF2B5EF4-FFF2-40B4-BE49-F238E27FC236}">
              <a16:creationId xmlns:a16="http://schemas.microsoft.com/office/drawing/2014/main" id="{33478404-7B08-43D1-8995-C8E6F7ADB26F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560" name="Text Box 3">
          <a:extLst>
            <a:ext uri="{FF2B5EF4-FFF2-40B4-BE49-F238E27FC236}">
              <a16:creationId xmlns:a16="http://schemas.microsoft.com/office/drawing/2014/main" id="{3D133CCF-CC17-4F56-BD6B-BB78E35E47FE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561" name="Text Box 3">
          <a:extLst>
            <a:ext uri="{FF2B5EF4-FFF2-40B4-BE49-F238E27FC236}">
              <a16:creationId xmlns:a16="http://schemas.microsoft.com/office/drawing/2014/main" id="{DCAC9FB8-E363-4F54-9C18-B8C43F715C9A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562" name="Text Box 3">
          <a:extLst>
            <a:ext uri="{FF2B5EF4-FFF2-40B4-BE49-F238E27FC236}">
              <a16:creationId xmlns:a16="http://schemas.microsoft.com/office/drawing/2014/main" id="{0499FA0A-CC80-4791-8C0D-EF1F11ADDBB8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563" name="Text Box 3">
          <a:extLst>
            <a:ext uri="{FF2B5EF4-FFF2-40B4-BE49-F238E27FC236}">
              <a16:creationId xmlns:a16="http://schemas.microsoft.com/office/drawing/2014/main" id="{A790AABA-170A-468A-A3E3-E22126A2B6B6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564" name="Text Box 3">
          <a:extLst>
            <a:ext uri="{FF2B5EF4-FFF2-40B4-BE49-F238E27FC236}">
              <a16:creationId xmlns:a16="http://schemas.microsoft.com/office/drawing/2014/main" id="{B99A6345-4A37-4073-BDF2-230B51FC08FE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565" name="Text Box 3">
          <a:extLst>
            <a:ext uri="{FF2B5EF4-FFF2-40B4-BE49-F238E27FC236}">
              <a16:creationId xmlns:a16="http://schemas.microsoft.com/office/drawing/2014/main" id="{9C14C73C-764B-40EE-AF50-4726CF83304E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566" name="Text Box 3">
          <a:extLst>
            <a:ext uri="{FF2B5EF4-FFF2-40B4-BE49-F238E27FC236}">
              <a16:creationId xmlns:a16="http://schemas.microsoft.com/office/drawing/2014/main" id="{6EEE4707-F910-4CAA-9BED-FD296A0EF01D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567" name="Text Box 3">
          <a:extLst>
            <a:ext uri="{FF2B5EF4-FFF2-40B4-BE49-F238E27FC236}">
              <a16:creationId xmlns:a16="http://schemas.microsoft.com/office/drawing/2014/main" id="{31384790-30B3-407E-9711-41D1F717DBB9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568" name="Text Box 3">
          <a:extLst>
            <a:ext uri="{FF2B5EF4-FFF2-40B4-BE49-F238E27FC236}">
              <a16:creationId xmlns:a16="http://schemas.microsoft.com/office/drawing/2014/main" id="{C62AF160-49E6-4067-A90E-7EC8915E12DE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569" name="Text Box 3">
          <a:extLst>
            <a:ext uri="{FF2B5EF4-FFF2-40B4-BE49-F238E27FC236}">
              <a16:creationId xmlns:a16="http://schemas.microsoft.com/office/drawing/2014/main" id="{712E6652-53BB-4F23-A03C-6A558F195305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570" name="Text Box 3">
          <a:extLst>
            <a:ext uri="{FF2B5EF4-FFF2-40B4-BE49-F238E27FC236}">
              <a16:creationId xmlns:a16="http://schemas.microsoft.com/office/drawing/2014/main" id="{739B0EF3-764A-4E4F-A81C-091402D8BD98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571" name="Text Box 3">
          <a:extLst>
            <a:ext uri="{FF2B5EF4-FFF2-40B4-BE49-F238E27FC236}">
              <a16:creationId xmlns:a16="http://schemas.microsoft.com/office/drawing/2014/main" id="{E5178E54-42EF-408D-B37C-4145ED4EDD99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572" name="Text Box 3">
          <a:extLst>
            <a:ext uri="{FF2B5EF4-FFF2-40B4-BE49-F238E27FC236}">
              <a16:creationId xmlns:a16="http://schemas.microsoft.com/office/drawing/2014/main" id="{B52B6BD2-40A5-46BC-BD53-4B732EFF1F1E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573" name="Text Box 3">
          <a:extLst>
            <a:ext uri="{FF2B5EF4-FFF2-40B4-BE49-F238E27FC236}">
              <a16:creationId xmlns:a16="http://schemas.microsoft.com/office/drawing/2014/main" id="{3CFB3CD0-948C-481F-8FA4-03907072229B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574" name="Text Box 3">
          <a:extLst>
            <a:ext uri="{FF2B5EF4-FFF2-40B4-BE49-F238E27FC236}">
              <a16:creationId xmlns:a16="http://schemas.microsoft.com/office/drawing/2014/main" id="{E400F1A9-3C43-4EE9-A0C0-79D1E9B8EB3D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575" name="Text Box 3">
          <a:extLst>
            <a:ext uri="{FF2B5EF4-FFF2-40B4-BE49-F238E27FC236}">
              <a16:creationId xmlns:a16="http://schemas.microsoft.com/office/drawing/2014/main" id="{4F823BF3-E278-4BAF-BBA3-A76BDE261C11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576" name="Text Box 3">
          <a:extLst>
            <a:ext uri="{FF2B5EF4-FFF2-40B4-BE49-F238E27FC236}">
              <a16:creationId xmlns:a16="http://schemas.microsoft.com/office/drawing/2014/main" id="{4E18DA12-65BF-4B29-8C31-842EFDB9299A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577" name="Text Box 3">
          <a:extLst>
            <a:ext uri="{FF2B5EF4-FFF2-40B4-BE49-F238E27FC236}">
              <a16:creationId xmlns:a16="http://schemas.microsoft.com/office/drawing/2014/main" id="{4B92811E-4089-45E6-ACCD-49DEAB0354A7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578" name="Text Box 3">
          <a:extLst>
            <a:ext uri="{FF2B5EF4-FFF2-40B4-BE49-F238E27FC236}">
              <a16:creationId xmlns:a16="http://schemas.microsoft.com/office/drawing/2014/main" id="{1B0655A5-19B8-4F87-A759-97DA3AE6826B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579" name="Text Box 3">
          <a:extLst>
            <a:ext uri="{FF2B5EF4-FFF2-40B4-BE49-F238E27FC236}">
              <a16:creationId xmlns:a16="http://schemas.microsoft.com/office/drawing/2014/main" id="{652DE6EF-CAA1-4A43-821C-16F7DFBEEEAF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580" name="Text Box 3">
          <a:extLst>
            <a:ext uri="{FF2B5EF4-FFF2-40B4-BE49-F238E27FC236}">
              <a16:creationId xmlns:a16="http://schemas.microsoft.com/office/drawing/2014/main" id="{B989BE5E-22E9-4A02-A75B-961AC07487D1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581" name="Text Box 3">
          <a:extLst>
            <a:ext uri="{FF2B5EF4-FFF2-40B4-BE49-F238E27FC236}">
              <a16:creationId xmlns:a16="http://schemas.microsoft.com/office/drawing/2014/main" id="{A97F6DEA-266E-40A5-9C83-BBA5645EBBCC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582" name="Text Box 3">
          <a:extLst>
            <a:ext uri="{FF2B5EF4-FFF2-40B4-BE49-F238E27FC236}">
              <a16:creationId xmlns:a16="http://schemas.microsoft.com/office/drawing/2014/main" id="{12CB454A-A695-4EDB-A994-F5801183A5F7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583" name="Text Box 3">
          <a:extLst>
            <a:ext uri="{FF2B5EF4-FFF2-40B4-BE49-F238E27FC236}">
              <a16:creationId xmlns:a16="http://schemas.microsoft.com/office/drawing/2014/main" id="{DCF6AA0C-BE2C-4BB2-A401-F53C9C20ED49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584" name="Text Box 3">
          <a:extLst>
            <a:ext uri="{FF2B5EF4-FFF2-40B4-BE49-F238E27FC236}">
              <a16:creationId xmlns:a16="http://schemas.microsoft.com/office/drawing/2014/main" id="{2A1B38FB-CBD5-446F-8CF4-8EC26E2DA85A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585" name="Text Box 3">
          <a:extLst>
            <a:ext uri="{FF2B5EF4-FFF2-40B4-BE49-F238E27FC236}">
              <a16:creationId xmlns:a16="http://schemas.microsoft.com/office/drawing/2014/main" id="{F0130141-3356-49EC-86A6-C4495CE2BD90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586" name="Text Box 3">
          <a:extLst>
            <a:ext uri="{FF2B5EF4-FFF2-40B4-BE49-F238E27FC236}">
              <a16:creationId xmlns:a16="http://schemas.microsoft.com/office/drawing/2014/main" id="{6D9FB322-9E9A-4E48-B694-5FCB49BC3177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587" name="Text Box 3">
          <a:extLst>
            <a:ext uri="{FF2B5EF4-FFF2-40B4-BE49-F238E27FC236}">
              <a16:creationId xmlns:a16="http://schemas.microsoft.com/office/drawing/2014/main" id="{DCAADBF3-AB23-493D-99C2-D1FB3CF23BCB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588" name="Text Box 3">
          <a:extLst>
            <a:ext uri="{FF2B5EF4-FFF2-40B4-BE49-F238E27FC236}">
              <a16:creationId xmlns:a16="http://schemas.microsoft.com/office/drawing/2014/main" id="{C8007CED-EBB5-41D5-9B4B-2F9BD677C20F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589" name="Text Box 3">
          <a:extLst>
            <a:ext uri="{FF2B5EF4-FFF2-40B4-BE49-F238E27FC236}">
              <a16:creationId xmlns:a16="http://schemas.microsoft.com/office/drawing/2014/main" id="{F2C26E50-CE7C-4CC8-B6DB-1830B760A4AA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590" name="Text Box 3">
          <a:extLst>
            <a:ext uri="{FF2B5EF4-FFF2-40B4-BE49-F238E27FC236}">
              <a16:creationId xmlns:a16="http://schemas.microsoft.com/office/drawing/2014/main" id="{C7A89492-894E-4FAE-A1DC-126258C4BCED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591" name="Text Box 3">
          <a:extLst>
            <a:ext uri="{FF2B5EF4-FFF2-40B4-BE49-F238E27FC236}">
              <a16:creationId xmlns:a16="http://schemas.microsoft.com/office/drawing/2014/main" id="{52A62FFC-E748-4B1D-9C6B-2C21F82DBEBE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592" name="Text Box 3">
          <a:extLst>
            <a:ext uri="{FF2B5EF4-FFF2-40B4-BE49-F238E27FC236}">
              <a16:creationId xmlns:a16="http://schemas.microsoft.com/office/drawing/2014/main" id="{FD57351E-2994-47F3-95AC-6C4CB52ED8EB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593" name="Text Box 3">
          <a:extLst>
            <a:ext uri="{FF2B5EF4-FFF2-40B4-BE49-F238E27FC236}">
              <a16:creationId xmlns:a16="http://schemas.microsoft.com/office/drawing/2014/main" id="{B450D744-1926-4D14-AC88-BE386136E691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594" name="Text Box 3">
          <a:extLst>
            <a:ext uri="{FF2B5EF4-FFF2-40B4-BE49-F238E27FC236}">
              <a16:creationId xmlns:a16="http://schemas.microsoft.com/office/drawing/2014/main" id="{B4587BA6-ECCD-4A94-B7D8-7BF3221C9435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595" name="Text Box 3">
          <a:extLst>
            <a:ext uri="{FF2B5EF4-FFF2-40B4-BE49-F238E27FC236}">
              <a16:creationId xmlns:a16="http://schemas.microsoft.com/office/drawing/2014/main" id="{EC3E7A94-8BFB-45F0-8336-EC6CBCC474C9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596" name="Text Box 3">
          <a:extLst>
            <a:ext uri="{FF2B5EF4-FFF2-40B4-BE49-F238E27FC236}">
              <a16:creationId xmlns:a16="http://schemas.microsoft.com/office/drawing/2014/main" id="{06C092F2-A4FA-43C8-BC29-D6D5F32B8FB6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597" name="Text Box 3">
          <a:extLst>
            <a:ext uri="{FF2B5EF4-FFF2-40B4-BE49-F238E27FC236}">
              <a16:creationId xmlns:a16="http://schemas.microsoft.com/office/drawing/2014/main" id="{E278E53E-080B-49E6-BD60-96222E47D72A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598" name="Text Box 3">
          <a:extLst>
            <a:ext uri="{FF2B5EF4-FFF2-40B4-BE49-F238E27FC236}">
              <a16:creationId xmlns:a16="http://schemas.microsoft.com/office/drawing/2014/main" id="{10647D85-D372-45D2-A80F-C1F9D012D277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599" name="Text Box 3">
          <a:extLst>
            <a:ext uri="{FF2B5EF4-FFF2-40B4-BE49-F238E27FC236}">
              <a16:creationId xmlns:a16="http://schemas.microsoft.com/office/drawing/2014/main" id="{8973633A-58A3-404B-89D5-4F02C98C2862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600" name="Text Box 3">
          <a:extLst>
            <a:ext uri="{FF2B5EF4-FFF2-40B4-BE49-F238E27FC236}">
              <a16:creationId xmlns:a16="http://schemas.microsoft.com/office/drawing/2014/main" id="{36B2316D-B683-4262-BB75-7C85F2A000A6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601" name="Text Box 3">
          <a:extLst>
            <a:ext uri="{FF2B5EF4-FFF2-40B4-BE49-F238E27FC236}">
              <a16:creationId xmlns:a16="http://schemas.microsoft.com/office/drawing/2014/main" id="{D8C00FD9-1D56-438B-A347-1E8F94E3BD25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602" name="Text Box 3">
          <a:extLst>
            <a:ext uri="{FF2B5EF4-FFF2-40B4-BE49-F238E27FC236}">
              <a16:creationId xmlns:a16="http://schemas.microsoft.com/office/drawing/2014/main" id="{3940960A-FF3E-470B-93A6-68C154A25522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301191"/>
    <xdr:sp macro="" textlink="">
      <xdr:nvSpPr>
        <xdr:cNvPr id="5603" name="Text Box 3">
          <a:extLst>
            <a:ext uri="{FF2B5EF4-FFF2-40B4-BE49-F238E27FC236}">
              <a16:creationId xmlns:a16="http://schemas.microsoft.com/office/drawing/2014/main" id="{E8801A42-431D-4505-AF3C-0FB83B9848AB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301191"/>
    <xdr:sp macro="" textlink="">
      <xdr:nvSpPr>
        <xdr:cNvPr id="5604" name="Text Box 3">
          <a:extLst>
            <a:ext uri="{FF2B5EF4-FFF2-40B4-BE49-F238E27FC236}">
              <a16:creationId xmlns:a16="http://schemas.microsoft.com/office/drawing/2014/main" id="{B539CB86-CDC5-4220-9F05-8A8C8C3F745D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301191"/>
    <xdr:sp macro="" textlink="">
      <xdr:nvSpPr>
        <xdr:cNvPr id="5605" name="Text Box 3">
          <a:extLst>
            <a:ext uri="{FF2B5EF4-FFF2-40B4-BE49-F238E27FC236}">
              <a16:creationId xmlns:a16="http://schemas.microsoft.com/office/drawing/2014/main" id="{D1ECB519-A88A-41DA-B26C-4967E15FD17B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301191"/>
    <xdr:sp macro="" textlink="">
      <xdr:nvSpPr>
        <xdr:cNvPr id="5606" name="Text Box 3">
          <a:extLst>
            <a:ext uri="{FF2B5EF4-FFF2-40B4-BE49-F238E27FC236}">
              <a16:creationId xmlns:a16="http://schemas.microsoft.com/office/drawing/2014/main" id="{8DE4CE00-958F-4454-939E-4DA40326C4E2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301191"/>
    <xdr:sp macro="" textlink="">
      <xdr:nvSpPr>
        <xdr:cNvPr id="5607" name="Text Box 3">
          <a:extLst>
            <a:ext uri="{FF2B5EF4-FFF2-40B4-BE49-F238E27FC236}">
              <a16:creationId xmlns:a16="http://schemas.microsoft.com/office/drawing/2014/main" id="{2BA0438A-A322-4D0C-96F0-227256B5B224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301191"/>
    <xdr:sp macro="" textlink="">
      <xdr:nvSpPr>
        <xdr:cNvPr id="5608" name="Text Box 3">
          <a:extLst>
            <a:ext uri="{FF2B5EF4-FFF2-40B4-BE49-F238E27FC236}">
              <a16:creationId xmlns:a16="http://schemas.microsoft.com/office/drawing/2014/main" id="{15F0A331-0534-4772-AF4A-EB5B97B9E81E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301191"/>
    <xdr:sp macro="" textlink="">
      <xdr:nvSpPr>
        <xdr:cNvPr id="5609" name="Text Box 3">
          <a:extLst>
            <a:ext uri="{FF2B5EF4-FFF2-40B4-BE49-F238E27FC236}">
              <a16:creationId xmlns:a16="http://schemas.microsoft.com/office/drawing/2014/main" id="{43B4B2B6-E5FC-4568-80EC-C3123CD6EF87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301191"/>
    <xdr:sp macro="" textlink="">
      <xdr:nvSpPr>
        <xdr:cNvPr id="5610" name="Text Box 3">
          <a:extLst>
            <a:ext uri="{FF2B5EF4-FFF2-40B4-BE49-F238E27FC236}">
              <a16:creationId xmlns:a16="http://schemas.microsoft.com/office/drawing/2014/main" id="{1869788E-D606-458C-BD8F-B9AD5D491BD4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301191"/>
    <xdr:sp macro="" textlink="">
      <xdr:nvSpPr>
        <xdr:cNvPr id="5611" name="Text Box 3">
          <a:extLst>
            <a:ext uri="{FF2B5EF4-FFF2-40B4-BE49-F238E27FC236}">
              <a16:creationId xmlns:a16="http://schemas.microsoft.com/office/drawing/2014/main" id="{EFFA5E81-632E-4C7C-825B-8B8994A53D23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301191"/>
    <xdr:sp macro="" textlink="">
      <xdr:nvSpPr>
        <xdr:cNvPr id="5612" name="Text Box 3">
          <a:extLst>
            <a:ext uri="{FF2B5EF4-FFF2-40B4-BE49-F238E27FC236}">
              <a16:creationId xmlns:a16="http://schemas.microsoft.com/office/drawing/2014/main" id="{1943F77B-51F9-4133-A2FD-76ED218FEC29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301191"/>
    <xdr:sp macro="" textlink="">
      <xdr:nvSpPr>
        <xdr:cNvPr id="5613" name="Text Box 3">
          <a:extLst>
            <a:ext uri="{FF2B5EF4-FFF2-40B4-BE49-F238E27FC236}">
              <a16:creationId xmlns:a16="http://schemas.microsoft.com/office/drawing/2014/main" id="{E862BAE6-8B0A-4EF6-B4BD-A65A225C347D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301191"/>
    <xdr:sp macro="" textlink="">
      <xdr:nvSpPr>
        <xdr:cNvPr id="5614" name="Text Box 3">
          <a:extLst>
            <a:ext uri="{FF2B5EF4-FFF2-40B4-BE49-F238E27FC236}">
              <a16:creationId xmlns:a16="http://schemas.microsoft.com/office/drawing/2014/main" id="{F3EA647D-268C-4808-A095-02402B2BF66A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301191"/>
    <xdr:sp macro="" textlink="">
      <xdr:nvSpPr>
        <xdr:cNvPr id="5615" name="Text Box 3">
          <a:extLst>
            <a:ext uri="{FF2B5EF4-FFF2-40B4-BE49-F238E27FC236}">
              <a16:creationId xmlns:a16="http://schemas.microsoft.com/office/drawing/2014/main" id="{BFB9FF6D-2526-49EC-AD0E-0CD8F0384DA2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5616" name="Text Box 3">
          <a:extLst>
            <a:ext uri="{FF2B5EF4-FFF2-40B4-BE49-F238E27FC236}">
              <a16:creationId xmlns:a16="http://schemas.microsoft.com/office/drawing/2014/main" id="{D3B3F12E-DB81-449E-B246-1F664D0CA666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5617" name="Text Box 3">
          <a:extLst>
            <a:ext uri="{FF2B5EF4-FFF2-40B4-BE49-F238E27FC236}">
              <a16:creationId xmlns:a16="http://schemas.microsoft.com/office/drawing/2014/main" id="{F1F80C73-4DF6-4041-98BF-CBED5648A1A2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5618" name="Text Box 3">
          <a:extLst>
            <a:ext uri="{FF2B5EF4-FFF2-40B4-BE49-F238E27FC236}">
              <a16:creationId xmlns:a16="http://schemas.microsoft.com/office/drawing/2014/main" id="{430A7359-3D90-4024-80E0-1EEC7A88C062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5619" name="Text Box 3">
          <a:extLst>
            <a:ext uri="{FF2B5EF4-FFF2-40B4-BE49-F238E27FC236}">
              <a16:creationId xmlns:a16="http://schemas.microsoft.com/office/drawing/2014/main" id="{465B5D15-B9AC-48D8-9244-7D842A8F22D2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5620" name="Text Box 3">
          <a:extLst>
            <a:ext uri="{FF2B5EF4-FFF2-40B4-BE49-F238E27FC236}">
              <a16:creationId xmlns:a16="http://schemas.microsoft.com/office/drawing/2014/main" id="{13D8F717-C704-4CBA-BE7B-6F7DA614460B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5621" name="Text Box 3">
          <a:extLst>
            <a:ext uri="{FF2B5EF4-FFF2-40B4-BE49-F238E27FC236}">
              <a16:creationId xmlns:a16="http://schemas.microsoft.com/office/drawing/2014/main" id="{316F2D05-DD31-46CE-B464-DD59C4903F71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5622" name="Text Box 3">
          <a:extLst>
            <a:ext uri="{FF2B5EF4-FFF2-40B4-BE49-F238E27FC236}">
              <a16:creationId xmlns:a16="http://schemas.microsoft.com/office/drawing/2014/main" id="{853EA096-D7CC-4181-B438-A9BDDCBC5BFC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5623" name="Text Box 3">
          <a:extLst>
            <a:ext uri="{FF2B5EF4-FFF2-40B4-BE49-F238E27FC236}">
              <a16:creationId xmlns:a16="http://schemas.microsoft.com/office/drawing/2014/main" id="{67CEF543-2CD4-4813-9C18-B64A40FAA388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5624" name="Text Box 3">
          <a:extLst>
            <a:ext uri="{FF2B5EF4-FFF2-40B4-BE49-F238E27FC236}">
              <a16:creationId xmlns:a16="http://schemas.microsoft.com/office/drawing/2014/main" id="{7AF496F2-B450-4F12-8D88-728C64B48006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5625" name="Text Box 3">
          <a:extLst>
            <a:ext uri="{FF2B5EF4-FFF2-40B4-BE49-F238E27FC236}">
              <a16:creationId xmlns:a16="http://schemas.microsoft.com/office/drawing/2014/main" id="{80D11CF3-BA7D-41D0-B43C-8B1BDCE716C7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5626" name="Text Box 3">
          <a:extLst>
            <a:ext uri="{FF2B5EF4-FFF2-40B4-BE49-F238E27FC236}">
              <a16:creationId xmlns:a16="http://schemas.microsoft.com/office/drawing/2014/main" id="{C8AE7053-9C75-4B73-BE78-1B348673F800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5627" name="Text Box 3">
          <a:extLst>
            <a:ext uri="{FF2B5EF4-FFF2-40B4-BE49-F238E27FC236}">
              <a16:creationId xmlns:a16="http://schemas.microsoft.com/office/drawing/2014/main" id="{466EB946-7262-49A9-A106-FBA6888EAC72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5628" name="Text Box 3">
          <a:extLst>
            <a:ext uri="{FF2B5EF4-FFF2-40B4-BE49-F238E27FC236}">
              <a16:creationId xmlns:a16="http://schemas.microsoft.com/office/drawing/2014/main" id="{C3178064-DA30-4175-9E54-882C2FE0786D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5629" name="Text Box 3">
          <a:extLst>
            <a:ext uri="{FF2B5EF4-FFF2-40B4-BE49-F238E27FC236}">
              <a16:creationId xmlns:a16="http://schemas.microsoft.com/office/drawing/2014/main" id="{FE772DD8-5A3C-488A-AA68-7B49BADCD2D8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5630" name="Text Box 3">
          <a:extLst>
            <a:ext uri="{FF2B5EF4-FFF2-40B4-BE49-F238E27FC236}">
              <a16:creationId xmlns:a16="http://schemas.microsoft.com/office/drawing/2014/main" id="{0F452F1D-3B1F-4937-A430-AD6AD79D2538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5631" name="Text Box 3">
          <a:extLst>
            <a:ext uri="{FF2B5EF4-FFF2-40B4-BE49-F238E27FC236}">
              <a16:creationId xmlns:a16="http://schemas.microsoft.com/office/drawing/2014/main" id="{FDBEF055-A224-42C7-B780-9AD030C89E80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5632" name="Text Box 3">
          <a:extLst>
            <a:ext uri="{FF2B5EF4-FFF2-40B4-BE49-F238E27FC236}">
              <a16:creationId xmlns:a16="http://schemas.microsoft.com/office/drawing/2014/main" id="{C8CE657E-495D-41A0-9B50-9E2F8DF5A3E2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5633" name="Text Box 3">
          <a:extLst>
            <a:ext uri="{FF2B5EF4-FFF2-40B4-BE49-F238E27FC236}">
              <a16:creationId xmlns:a16="http://schemas.microsoft.com/office/drawing/2014/main" id="{6A6CBD92-E109-4037-8165-CE5D4EB987B4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5634" name="Text Box 3">
          <a:extLst>
            <a:ext uri="{FF2B5EF4-FFF2-40B4-BE49-F238E27FC236}">
              <a16:creationId xmlns:a16="http://schemas.microsoft.com/office/drawing/2014/main" id="{C6D6D925-A40C-42E2-96C7-256F6B90069E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5635" name="Text Box 3">
          <a:extLst>
            <a:ext uri="{FF2B5EF4-FFF2-40B4-BE49-F238E27FC236}">
              <a16:creationId xmlns:a16="http://schemas.microsoft.com/office/drawing/2014/main" id="{B63E08B3-79A8-49AD-9D05-298513C5240B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5636" name="Text Box 3">
          <a:extLst>
            <a:ext uri="{FF2B5EF4-FFF2-40B4-BE49-F238E27FC236}">
              <a16:creationId xmlns:a16="http://schemas.microsoft.com/office/drawing/2014/main" id="{C45E5738-3727-4268-8FC0-01F1C21AF9CD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5637" name="Text Box 3">
          <a:extLst>
            <a:ext uri="{FF2B5EF4-FFF2-40B4-BE49-F238E27FC236}">
              <a16:creationId xmlns:a16="http://schemas.microsoft.com/office/drawing/2014/main" id="{3BDA3B7F-E0FC-4CC4-AF4A-277B0691AE21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5638" name="Text Box 3">
          <a:extLst>
            <a:ext uri="{FF2B5EF4-FFF2-40B4-BE49-F238E27FC236}">
              <a16:creationId xmlns:a16="http://schemas.microsoft.com/office/drawing/2014/main" id="{9C20A399-8B93-4B10-9548-4293A000B97E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5639" name="Text Box 3">
          <a:extLst>
            <a:ext uri="{FF2B5EF4-FFF2-40B4-BE49-F238E27FC236}">
              <a16:creationId xmlns:a16="http://schemas.microsoft.com/office/drawing/2014/main" id="{2DBC86DB-3FCA-4AC5-B0A5-3EF3DE748E53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5640" name="Text Box 3">
          <a:extLst>
            <a:ext uri="{FF2B5EF4-FFF2-40B4-BE49-F238E27FC236}">
              <a16:creationId xmlns:a16="http://schemas.microsoft.com/office/drawing/2014/main" id="{F2FA8F2E-0CEF-4CB2-95B8-EFB99EEEC9BF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5641" name="Text Box 3">
          <a:extLst>
            <a:ext uri="{FF2B5EF4-FFF2-40B4-BE49-F238E27FC236}">
              <a16:creationId xmlns:a16="http://schemas.microsoft.com/office/drawing/2014/main" id="{D9516143-725F-454E-A00D-F5495DFD6D0E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5642" name="Text Box 3">
          <a:extLst>
            <a:ext uri="{FF2B5EF4-FFF2-40B4-BE49-F238E27FC236}">
              <a16:creationId xmlns:a16="http://schemas.microsoft.com/office/drawing/2014/main" id="{14543D25-5331-4219-A928-0F2A1EFC4626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5643" name="Text Box 3">
          <a:extLst>
            <a:ext uri="{FF2B5EF4-FFF2-40B4-BE49-F238E27FC236}">
              <a16:creationId xmlns:a16="http://schemas.microsoft.com/office/drawing/2014/main" id="{32C44CC8-2FC6-4434-914F-943CAB1975F9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5644" name="Text Box 3">
          <a:extLst>
            <a:ext uri="{FF2B5EF4-FFF2-40B4-BE49-F238E27FC236}">
              <a16:creationId xmlns:a16="http://schemas.microsoft.com/office/drawing/2014/main" id="{E28A356C-1D9F-477F-8062-F87A1E992D1A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5645" name="Text Box 3">
          <a:extLst>
            <a:ext uri="{FF2B5EF4-FFF2-40B4-BE49-F238E27FC236}">
              <a16:creationId xmlns:a16="http://schemas.microsoft.com/office/drawing/2014/main" id="{86680ED7-D5DC-4E6E-BEB2-A26416A94333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5646" name="Text Box 3">
          <a:extLst>
            <a:ext uri="{FF2B5EF4-FFF2-40B4-BE49-F238E27FC236}">
              <a16:creationId xmlns:a16="http://schemas.microsoft.com/office/drawing/2014/main" id="{8133C915-D8C1-465C-9284-0D3963BBBBA3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5647" name="Text Box 3">
          <a:extLst>
            <a:ext uri="{FF2B5EF4-FFF2-40B4-BE49-F238E27FC236}">
              <a16:creationId xmlns:a16="http://schemas.microsoft.com/office/drawing/2014/main" id="{A8BDEE0C-1D24-427E-BBE4-C66F87A62C3C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5648" name="Text Box 3">
          <a:extLst>
            <a:ext uri="{FF2B5EF4-FFF2-40B4-BE49-F238E27FC236}">
              <a16:creationId xmlns:a16="http://schemas.microsoft.com/office/drawing/2014/main" id="{A6B57EF7-B5F6-4093-B1C3-21875DA7569B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5649" name="Text Box 3">
          <a:extLst>
            <a:ext uri="{FF2B5EF4-FFF2-40B4-BE49-F238E27FC236}">
              <a16:creationId xmlns:a16="http://schemas.microsoft.com/office/drawing/2014/main" id="{4A371698-C056-4F29-B1CE-DCC0ED44EF44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5650" name="Text Box 3">
          <a:extLst>
            <a:ext uri="{FF2B5EF4-FFF2-40B4-BE49-F238E27FC236}">
              <a16:creationId xmlns:a16="http://schemas.microsoft.com/office/drawing/2014/main" id="{420573BF-FCA5-4430-8A23-D053AD8B3A93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5651" name="Text Box 3">
          <a:extLst>
            <a:ext uri="{FF2B5EF4-FFF2-40B4-BE49-F238E27FC236}">
              <a16:creationId xmlns:a16="http://schemas.microsoft.com/office/drawing/2014/main" id="{684EC0A5-ED75-4124-AF98-C3B9BB06CAD8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5652" name="Text Box 3">
          <a:extLst>
            <a:ext uri="{FF2B5EF4-FFF2-40B4-BE49-F238E27FC236}">
              <a16:creationId xmlns:a16="http://schemas.microsoft.com/office/drawing/2014/main" id="{433C75CB-31B2-493A-BD66-56E0414CCD99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5653" name="Text Box 3">
          <a:extLst>
            <a:ext uri="{FF2B5EF4-FFF2-40B4-BE49-F238E27FC236}">
              <a16:creationId xmlns:a16="http://schemas.microsoft.com/office/drawing/2014/main" id="{E94D0186-B9C1-466E-8A96-2B9BAECD1BFA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5654" name="Text Box 3">
          <a:extLst>
            <a:ext uri="{FF2B5EF4-FFF2-40B4-BE49-F238E27FC236}">
              <a16:creationId xmlns:a16="http://schemas.microsoft.com/office/drawing/2014/main" id="{5196A778-DC83-4C87-BFD5-FC6A72B23711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5655" name="Text Box 3">
          <a:extLst>
            <a:ext uri="{FF2B5EF4-FFF2-40B4-BE49-F238E27FC236}">
              <a16:creationId xmlns:a16="http://schemas.microsoft.com/office/drawing/2014/main" id="{657CA5CB-2CD7-484C-9C96-A891AD4F4E78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5656" name="Text Box 3">
          <a:extLst>
            <a:ext uri="{FF2B5EF4-FFF2-40B4-BE49-F238E27FC236}">
              <a16:creationId xmlns:a16="http://schemas.microsoft.com/office/drawing/2014/main" id="{AE50C794-2A0A-451D-80ED-6473B95BB022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5657" name="Text Box 3">
          <a:extLst>
            <a:ext uri="{FF2B5EF4-FFF2-40B4-BE49-F238E27FC236}">
              <a16:creationId xmlns:a16="http://schemas.microsoft.com/office/drawing/2014/main" id="{D7EC9E68-522F-4B89-A37B-C1FE0B709B32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5658" name="Text Box 3">
          <a:extLst>
            <a:ext uri="{FF2B5EF4-FFF2-40B4-BE49-F238E27FC236}">
              <a16:creationId xmlns:a16="http://schemas.microsoft.com/office/drawing/2014/main" id="{95860480-35F7-4BFD-AA7A-B1CE04D68CB2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5659" name="Text Box 3">
          <a:extLst>
            <a:ext uri="{FF2B5EF4-FFF2-40B4-BE49-F238E27FC236}">
              <a16:creationId xmlns:a16="http://schemas.microsoft.com/office/drawing/2014/main" id="{90619FAC-4E16-46CA-BCAB-A72AFBB17B2B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5660" name="Text Box 3">
          <a:extLst>
            <a:ext uri="{FF2B5EF4-FFF2-40B4-BE49-F238E27FC236}">
              <a16:creationId xmlns:a16="http://schemas.microsoft.com/office/drawing/2014/main" id="{7F9D89B0-4A38-4111-A68C-C654C8339E7F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5661" name="Text Box 3">
          <a:extLst>
            <a:ext uri="{FF2B5EF4-FFF2-40B4-BE49-F238E27FC236}">
              <a16:creationId xmlns:a16="http://schemas.microsoft.com/office/drawing/2014/main" id="{38D1ED48-FCBD-436B-8A6B-EAF777353E7A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5662" name="Text Box 3">
          <a:extLst>
            <a:ext uri="{FF2B5EF4-FFF2-40B4-BE49-F238E27FC236}">
              <a16:creationId xmlns:a16="http://schemas.microsoft.com/office/drawing/2014/main" id="{65931EC5-03A8-43E8-ADA9-175C08C71B29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5663" name="Text Box 3">
          <a:extLst>
            <a:ext uri="{FF2B5EF4-FFF2-40B4-BE49-F238E27FC236}">
              <a16:creationId xmlns:a16="http://schemas.microsoft.com/office/drawing/2014/main" id="{48B259D9-FFE8-4ABE-B032-052E578815A0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5664" name="Text Box 3">
          <a:extLst>
            <a:ext uri="{FF2B5EF4-FFF2-40B4-BE49-F238E27FC236}">
              <a16:creationId xmlns:a16="http://schemas.microsoft.com/office/drawing/2014/main" id="{78587A11-DD1F-4959-B444-95DF09996976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5665" name="Text Box 3">
          <a:extLst>
            <a:ext uri="{FF2B5EF4-FFF2-40B4-BE49-F238E27FC236}">
              <a16:creationId xmlns:a16="http://schemas.microsoft.com/office/drawing/2014/main" id="{C5DB1AD3-3089-4603-8E59-057634869166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5666" name="Text Box 3">
          <a:extLst>
            <a:ext uri="{FF2B5EF4-FFF2-40B4-BE49-F238E27FC236}">
              <a16:creationId xmlns:a16="http://schemas.microsoft.com/office/drawing/2014/main" id="{04BD701C-84DB-4F40-9E3C-EF206B38A089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5667" name="Text Box 3">
          <a:extLst>
            <a:ext uri="{FF2B5EF4-FFF2-40B4-BE49-F238E27FC236}">
              <a16:creationId xmlns:a16="http://schemas.microsoft.com/office/drawing/2014/main" id="{587D1FC6-CA61-4C01-9E04-ABFDB9CB9A29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5668" name="Text Box 3">
          <a:extLst>
            <a:ext uri="{FF2B5EF4-FFF2-40B4-BE49-F238E27FC236}">
              <a16:creationId xmlns:a16="http://schemas.microsoft.com/office/drawing/2014/main" id="{E8A3C00F-8293-4CB1-AC8A-88E34BE9B65C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5669" name="Text Box 3">
          <a:extLst>
            <a:ext uri="{FF2B5EF4-FFF2-40B4-BE49-F238E27FC236}">
              <a16:creationId xmlns:a16="http://schemas.microsoft.com/office/drawing/2014/main" id="{9CE36CFB-C7B2-458D-9016-55538BBD9938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5670" name="Text Box 3">
          <a:extLst>
            <a:ext uri="{FF2B5EF4-FFF2-40B4-BE49-F238E27FC236}">
              <a16:creationId xmlns:a16="http://schemas.microsoft.com/office/drawing/2014/main" id="{DA3C6821-1F88-4559-9C8C-0EBEA24DEC65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5671" name="Text Box 3">
          <a:extLst>
            <a:ext uri="{FF2B5EF4-FFF2-40B4-BE49-F238E27FC236}">
              <a16:creationId xmlns:a16="http://schemas.microsoft.com/office/drawing/2014/main" id="{90F32610-C034-4B78-B6A2-B6CBAF95D9B4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5672" name="Text Box 3">
          <a:extLst>
            <a:ext uri="{FF2B5EF4-FFF2-40B4-BE49-F238E27FC236}">
              <a16:creationId xmlns:a16="http://schemas.microsoft.com/office/drawing/2014/main" id="{293F5B8B-2680-4439-ABCE-89D1DB4EDC0C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5673" name="Text Box 3">
          <a:extLst>
            <a:ext uri="{FF2B5EF4-FFF2-40B4-BE49-F238E27FC236}">
              <a16:creationId xmlns:a16="http://schemas.microsoft.com/office/drawing/2014/main" id="{769267E4-2E78-4AE3-BD64-CE41AB1B2001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5674" name="Text Box 3">
          <a:extLst>
            <a:ext uri="{FF2B5EF4-FFF2-40B4-BE49-F238E27FC236}">
              <a16:creationId xmlns:a16="http://schemas.microsoft.com/office/drawing/2014/main" id="{6A7F2E9B-3CC1-4870-BDB0-050818C17212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5675" name="Text Box 3">
          <a:extLst>
            <a:ext uri="{FF2B5EF4-FFF2-40B4-BE49-F238E27FC236}">
              <a16:creationId xmlns:a16="http://schemas.microsoft.com/office/drawing/2014/main" id="{D75B3141-9E4D-4B33-A0BC-826FB763FAF8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5676" name="Text Box 3">
          <a:extLst>
            <a:ext uri="{FF2B5EF4-FFF2-40B4-BE49-F238E27FC236}">
              <a16:creationId xmlns:a16="http://schemas.microsoft.com/office/drawing/2014/main" id="{3E2AF555-63C3-47C1-8DAC-E72E5A35707B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5677" name="Text Box 3">
          <a:extLst>
            <a:ext uri="{FF2B5EF4-FFF2-40B4-BE49-F238E27FC236}">
              <a16:creationId xmlns:a16="http://schemas.microsoft.com/office/drawing/2014/main" id="{37C29945-C8FD-4619-9FDB-784487110670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5678" name="Text Box 3">
          <a:extLst>
            <a:ext uri="{FF2B5EF4-FFF2-40B4-BE49-F238E27FC236}">
              <a16:creationId xmlns:a16="http://schemas.microsoft.com/office/drawing/2014/main" id="{FD254BB8-CF71-47C0-AE0B-4C45504A9511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5679" name="Text Box 3">
          <a:extLst>
            <a:ext uri="{FF2B5EF4-FFF2-40B4-BE49-F238E27FC236}">
              <a16:creationId xmlns:a16="http://schemas.microsoft.com/office/drawing/2014/main" id="{EF99FC8C-1DF6-4BBE-AAF5-6A4CB58DBCC8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5680" name="Text Box 3">
          <a:extLst>
            <a:ext uri="{FF2B5EF4-FFF2-40B4-BE49-F238E27FC236}">
              <a16:creationId xmlns:a16="http://schemas.microsoft.com/office/drawing/2014/main" id="{3004A86D-FF27-4116-8C19-9FD55BA41844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5681" name="Text Box 3">
          <a:extLst>
            <a:ext uri="{FF2B5EF4-FFF2-40B4-BE49-F238E27FC236}">
              <a16:creationId xmlns:a16="http://schemas.microsoft.com/office/drawing/2014/main" id="{31D660FA-51E8-4587-8FCA-FF87A6CECA5B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5682" name="Text Box 3">
          <a:extLst>
            <a:ext uri="{FF2B5EF4-FFF2-40B4-BE49-F238E27FC236}">
              <a16:creationId xmlns:a16="http://schemas.microsoft.com/office/drawing/2014/main" id="{095FBC18-D8A8-482A-9EDA-512E0F816425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5683" name="Text Box 3">
          <a:extLst>
            <a:ext uri="{FF2B5EF4-FFF2-40B4-BE49-F238E27FC236}">
              <a16:creationId xmlns:a16="http://schemas.microsoft.com/office/drawing/2014/main" id="{C735DD82-D458-4357-9E3F-B36B44678F06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5684" name="Text Box 3">
          <a:extLst>
            <a:ext uri="{FF2B5EF4-FFF2-40B4-BE49-F238E27FC236}">
              <a16:creationId xmlns:a16="http://schemas.microsoft.com/office/drawing/2014/main" id="{464DB670-5BF7-45BD-AD10-610021518F7D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5685" name="Text Box 3">
          <a:extLst>
            <a:ext uri="{FF2B5EF4-FFF2-40B4-BE49-F238E27FC236}">
              <a16:creationId xmlns:a16="http://schemas.microsoft.com/office/drawing/2014/main" id="{B08608FC-82FC-4E34-B0F5-DD4DA4466C06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5686" name="Text Box 3">
          <a:extLst>
            <a:ext uri="{FF2B5EF4-FFF2-40B4-BE49-F238E27FC236}">
              <a16:creationId xmlns:a16="http://schemas.microsoft.com/office/drawing/2014/main" id="{8A9EF9AA-E7BF-459A-883A-8719FFFB436E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5687" name="Text Box 3">
          <a:extLst>
            <a:ext uri="{FF2B5EF4-FFF2-40B4-BE49-F238E27FC236}">
              <a16:creationId xmlns:a16="http://schemas.microsoft.com/office/drawing/2014/main" id="{AE99987F-104D-4ACC-A2F9-1B06F2E2FDEF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5688" name="Text Box 3">
          <a:extLst>
            <a:ext uri="{FF2B5EF4-FFF2-40B4-BE49-F238E27FC236}">
              <a16:creationId xmlns:a16="http://schemas.microsoft.com/office/drawing/2014/main" id="{700DD426-3E73-46E5-BDAC-73E3F443074A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5689" name="Text Box 3">
          <a:extLst>
            <a:ext uri="{FF2B5EF4-FFF2-40B4-BE49-F238E27FC236}">
              <a16:creationId xmlns:a16="http://schemas.microsoft.com/office/drawing/2014/main" id="{C8321A9E-B405-4025-B265-B71755534C59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5690" name="Text Box 3">
          <a:extLst>
            <a:ext uri="{FF2B5EF4-FFF2-40B4-BE49-F238E27FC236}">
              <a16:creationId xmlns:a16="http://schemas.microsoft.com/office/drawing/2014/main" id="{9313334B-3AEF-41D3-BEEA-77D8195AB4F0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5691" name="Text Box 3">
          <a:extLst>
            <a:ext uri="{FF2B5EF4-FFF2-40B4-BE49-F238E27FC236}">
              <a16:creationId xmlns:a16="http://schemas.microsoft.com/office/drawing/2014/main" id="{0A0BD2E8-E335-4A6E-8D11-71481B46B6C1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5692" name="Text Box 3">
          <a:extLst>
            <a:ext uri="{FF2B5EF4-FFF2-40B4-BE49-F238E27FC236}">
              <a16:creationId xmlns:a16="http://schemas.microsoft.com/office/drawing/2014/main" id="{B0364B23-1883-41E5-879B-571ADD0A199C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5693" name="Text Box 3">
          <a:extLst>
            <a:ext uri="{FF2B5EF4-FFF2-40B4-BE49-F238E27FC236}">
              <a16:creationId xmlns:a16="http://schemas.microsoft.com/office/drawing/2014/main" id="{2C6E1ED3-230F-4B68-993D-130E961B23FF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5694" name="Text Box 3">
          <a:extLst>
            <a:ext uri="{FF2B5EF4-FFF2-40B4-BE49-F238E27FC236}">
              <a16:creationId xmlns:a16="http://schemas.microsoft.com/office/drawing/2014/main" id="{C02A6A35-0AC9-4259-8135-7EFB348BCA59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5695" name="Text Box 3">
          <a:extLst>
            <a:ext uri="{FF2B5EF4-FFF2-40B4-BE49-F238E27FC236}">
              <a16:creationId xmlns:a16="http://schemas.microsoft.com/office/drawing/2014/main" id="{4FB76FF7-4215-4F4B-A16A-0577C177877F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5696" name="Text Box 3">
          <a:extLst>
            <a:ext uri="{FF2B5EF4-FFF2-40B4-BE49-F238E27FC236}">
              <a16:creationId xmlns:a16="http://schemas.microsoft.com/office/drawing/2014/main" id="{63B6EAF5-BCBA-472A-8FFC-B70C6B6EEB98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5697" name="Text Box 3">
          <a:extLst>
            <a:ext uri="{FF2B5EF4-FFF2-40B4-BE49-F238E27FC236}">
              <a16:creationId xmlns:a16="http://schemas.microsoft.com/office/drawing/2014/main" id="{4CBDC369-865F-41C0-B5D7-95E08A6B35C4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5698" name="Text Box 3">
          <a:extLst>
            <a:ext uri="{FF2B5EF4-FFF2-40B4-BE49-F238E27FC236}">
              <a16:creationId xmlns:a16="http://schemas.microsoft.com/office/drawing/2014/main" id="{F3B03B20-C078-416F-9DBA-23C249094370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5699" name="Text Box 3">
          <a:extLst>
            <a:ext uri="{FF2B5EF4-FFF2-40B4-BE49-F238E27FC236}">
              <a16:creationId xmlns:a16="http://schemas.microsoft.com/office/drawing/2014/main" id="{D891293C-FDAB-407B-BDBE-BAC74B0526C2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5700" name="Text Box 3">
          <a:extLst>
            <a:ext uri="{FF2B5EF4-FFF2-40B4-BE49-F238E27FC236}">
              <a16:creationId xmlns:a16="http://schemas.microsoft.com/office/drawing/2014/main" id="{45DFDCB2-32F5-46F2-AB37-71383AE29521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5701" name="Text Box 3">
          <a:extLst>
            <a:ext uri="{FF2B5EF4-FFF2-40B4-BE49-F238E27FC236}">
              <a16:creationId xmlns:a16="http://schemas.microsoft.com/office/drawing/2014/main" id="{2F8D6335-FF8C-4439-B878-D53066B60F2C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5702" name="Text Box 3">
          <a:extLst>
            <a:ext uri="{FF2B5EF4-FFF2-40B4-BE49-F238E27FC236}">
              <a16:creationId xmlns:a16="http://schemas.microsoft.com/office/drawing/2014/main" id="{4338C3E4-ADF5-4BDA-AD38-C662FBA4EE40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301191"/>
    <xdr:sp macro="" textlink="">
      <xdr:nvSpPr>
        <xdr:cNvPr id="5703" name="Text Box 3">
          <a:extLst>
            <a:ext uri="{FF2B5EF4-FFF2-40B4-BE49-F238E27FC236}">
              <a16:creationId xmlns:a16="http://schemas.microsoft.com/office/drawing/2014/main" id="{D394B68A-BB55-459C-A838-F10A083D3795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301191"/>
    <xdr:sp macro="" textlink="">
      <xdr:nvSpPr>
        <xdr:cNvPr id="5704" name="Text Box 3">
          <a:extLst>
            <a:ext uri="{FF2B5EF4-FFF2-40B4-BE49-F238E27FC236}">
              <a16:creationId xmlns:a16="http://schemas.microsoft.com/office/drawing/2014/main" id="{B299917B-DAAE-4772-9B2A-DA261F03B75C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301191"/>
    <xdr:sp macro="" textlink="">
      <xdr:nvSpPr>
        <xdr:cNvPr id="5705" name="Text Box 3">
          <a:extLst>
            <a:ext uri="{FF2B5EF4-FFF2-40B4-BE49-F238E27FC236}">
              <a16:creationId xmlns:a16="http://schemas.microsoft.com/office/drawing/2014/main" id="{A7A78B36-2294-4971-BE94-9CA97FDFF841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301191"/>
    <xdr:sp macro="" textlink="">
      <xdr:nvSpPr>
        <xdr:cNvPr id="5706" name="Text Box 3">
          <a:extLst>
            <a:ext uri="{FF2B5EF4-FFF2-40B4-BE49-F238E27FC236}">
              <a16:creationId xmlns:a16="http://schemas.microsoft.com/office/drawing/2014/main" id="{6D501686-659E-486B-B537-9097413E0853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301191"/>
    <xdr:sp macro="" textlink="">
      <xdr:nvSpPr>
        <xdr:cNvPr id="5707" name="Text Box 3">
          <a:extLst>
            <a:ext uri="{FF2B5EF4-FFF2-40B4-BE49-F238E27FC236}">
              <a16:creationId xmlns:a16="http://schemas.microsoft.com/office/drawing/2014/main" id="{7CAB9D30-1582-4CE6-9F10-BFAF0468F7B0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301191"/>
    <xdr:sp macro="" textlink="">
      <xdr:nvSpPr>
        <xdr:cNvPr id="5708" name="Text Box 3">
          <a:extLst>
            <a:ext uri="{FF2B5EF4-FFF2-40B4-BE49-F238E27FC236}">
              <a16:creationId xmlns:a16="http://schemas.microsoft.com/office/drawing/2014/main" id="{96592524-E46B-4AF4-8DBA-C671CF2AA97E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301191"/>
    <xdr:sp macro="" textlink="">
      <xdr:nvSpPr>
        <xdr:cNvPr id="5709" name="Text Box 3">
          <a:extLst>
            <a:ext uri="{FF2B5EF4-FFF2-40B4-BE49-F238E27FC236}">
              <a16:creationId xmlns:a16="http://schemas.microsoft.com/office/drawing/2014/main" id="{31A6B910-6D62-43AF-8D33-AD437CDE0B4E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301191"/>
    <xdr:sp macro="" textlink="">
      <xdr:nvSpPr>
        <xdr:cNvPr id="5710" name="Text Box 3">
          <a:extLst>
            <a:ext uri="{FF2B5EF4-FFF2-40B4-BE49-F238E27FC236}">
              <a16:creationId xmlns:a16="http://schemas.microsoft.com/office/drawing/2014/main" id="{789BBEC7-32C7-4A55-8B4D-BFB0673F379C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301191"/>
    <xdr:sp macro="" textlink="">
      <xdr:nvSpPr>
        <xdr:cNvPr id="5711" name="Text Box 3">
          <a:extLst>
            <a:ext uri="{FF2B5EF4-FFF2-40B4-BE49-F238E27FC236}">
              <a16:creationId xmlns:a16="http://schemas.microsoft.com/office/drawing/2014/main" id="{77081B96-799F-4E5B-9845-65DB729BC505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301191"/>
    <xdr:sp macro="" textlink="">
      <xdr:nvSpPr>
        <xdr:cNvPr id="5712" name="Text Box 3">
          <a:extLst>
            <a:ext uri="{FF2B5EF4-FFF2-40B4-BE49-F238E27FC236}">
              <a16:creationId xmlns:a16="http://schemas.microsoft.com/office/drawing/2014/main" id="{909CFDFB-1B15-49F3-A6B4-7B80E21ACF2B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301191"/>
    <xdr:sp macro="" textlink="">
      <xdr:nvSpPr>
        <xdr:cNvPr id="5713" name="Text Box 3">
          <a:extLst>
            <a:ext uri="{FF2B5EF4-FFF2-40B4-BE49-F238E27FC236}">
              <a16:creationId xmlns:a16="http://schemas.microsoft.com/office/drawing/2014/main" id="{7A1A1757-8160-47F9-9862-1B76267C0592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301191"/>
    <xdr:sp macro="" textlink="">
      <xdr:nvSpPr>
        <xdr:cNvPr id="5714" name="Text Box 3">
          <a:extLst>
            <a:ext uri="{FF2B5EF4-FFF2-40B4-BE49-F238E27FC236}">
              <a16:creationId xmlns:a16="http://schemas.microsoft.com/office/drawing/2014/main" id="{8587E9FA-324C-49BE-A3E0-C488A6CBF18B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715" name="Text Box 3">
          <a:extLst>
            <a:ext uri="{FF2B5EF4-FFF2-40B4-BE49-F238E27FC236}">
              <a16:creationId xmlns:a16="http://schemas.microsoft.com/office/drawing/2014/main" id="{73C3ED5E-2E3A-4D58-9C41-4113BFDC612B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716" name="Text Box 3">
          <a:extLst>
            <a:ext uri="{FF2B5EF4-FFF2-40B4-BE49-F238E27FC236}">
              <a16:creationId xmlns:a16="http://schemas.microsoft.com/office/drawing/2014/main" id="{B08863E3-89A4-40CF-9146-3ED6B3AC9735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717" name="Text Box 3">
          <a:extLst>
            <a:ext uri="{FF2B5EF4-FFF2-40B4-BE49-F238E27FC236}">
              <a16:creationId xmlns:a16="http://schemas.microsoft.com/office/drawing/2014/main" id="{E4528560-FF49-4A41-80AB-0B5DB0C07261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718" name="Text Box 3">
          <a:extLst>
            <a:ext uri="{FF2B5EF4-FFF2-40B4-BE49-F238E27FC236}">
              <a16:creationId xmlns:a16="http://schemas.microsoft.com/office/drawing/2014/main" id="{59C23392-1290-4D08-8375-89A0984E070C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719" name="Text Box 3">
          <a:extLst>
            <a:ext uri="{FF2B5EF4-FFF2-40B4-BE49-F238E27FC236}">
              <a16:creationId xmlns:a16="http://schemas.microsoft.com/office/drawing/2014/main" id="{2CC8AE19-A24F-42BC-BE4C-8995FAE752EE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720" name="Text Box 3">
          <a:extLst>
            <a:ext uri="{FF2B5EF4-FFF2-40B4-BE49-F238E27FC236}">
              <a16:creationId xmlns:a16="http://schemas.microsoft.com/office/drawing/2014/main" id="{6F053E9F-C1CA-4AD3-9325-E6840661A667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721" name="Text Box 3">
          <a:extLst>
            <a:ext uri="{FF2B5EF4-FFF2-40B4-BE49-F238E27FC236}">
              <a16:creationId xmlns:a16="http://schemas.microsoft.com/office/drawing/2014/main" id="{9EFA177C-6216-4D9F-BC6C-64C2EDD6E615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722" name="Text Box 3">
          <a:extLst>
            <a:ext uri="{FF2B5EF4-FFF2-40B4-BE49-F238E27FC236}">
              <a16:creationId xmlns:a16="http://schemas.microsoft.com/office/drawing/2014/main" id="{7763B6FA-28F1-47ED-8F45-A421011071E2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723" name="Text Box 3">
          <a:extLst>
            <a:ext uri="{FF2B5EF4-FFF2-40B4-BE49-F238E27FC236}">
              <a16:creationId xmlns:a16="http://schemas.microsoft.com/office/drawing/2014/main" id="{3B013011-392C-4D23-8176-7492694B60F7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724" name="Text Box 3">
          <a:extLst>
            <a:ext uri="{FF2B5EF4-FFF2-40B4-BE49-F238E27FC236}">
              <a16:creationId xmlns:a16="http://schemas.microsoft.com/office/drawing/2014/main" id="{C5CAAC89-70A9-410B-BA25-5BFF99EB4990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725" name="Text Box 3">
          <a:extLst>
            <a:ext uri="{FF2B5EF4-FFF2-40B4-BE49-F238E27FC236}">
              <a16:creationId xmlns:a16="http://schemas.microsoft.com/office/drawing/2014/main" id="{D847B304-28C2-4246-A4B2-0E7E35B7D7CD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726" name="Text Box 3">
          <a:extLst>
            <a:ext uri="{FF2B5EF4-FFF2-40B4-BE49-F238E27FC236}">
              <a16:creationId xmlns:a16="http://schemas.microsoft.com/office/drawing/2014/main" id="{6519913F-9CE2-40C9-9102-04619A26FB9F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727" name="Text Box 3">
          <a:extLst>
            <a:ext uri="{FF2B5EF4-FFF2-40B4-BE49-F238E27FC236}">
              <a16:creationId xmlns:a16="http://schemas.microsoft.com/office/drawing/2014/main" id="{A2873B34-BDB3-493A-B6ED-DDD758E6B069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728" name="Text Box 3">
          <a:extLst>
            <a:ext uri="{FF2B5EF4-FFF2-40B4-BE49-F238E27FC236}">
              <a16:creationId xmlns:a16="http://schemas.microsoft.com/office/drawing/2014/main" id="{8AC81B02-3D07-49A4-8871-8FD851E98433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729" name="Text Box 3">
          <a:extLst>
            <a:ext uri="{FF2B5EF4-FFF2-40B4-BE49-F238E27FC236}">
              <a16:creationId xmlns:a16="http://schemas.microsoft.com/office/drawing/2014/main" id="{E95CA19C-2ECD-431A-BDE1-6C674EDA50B6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730" name="Text Box 3">
          <a:extLst>
            <a:ext uri="{FF2B5EF4-FFF2-40B4-BE49-F238E27FC236}">
              <a16:creationId xmlns:a16="http://schemas.microsoft.com/office/drawing/2014/main" id="{1226B2F4-3F0C-4667-A7B3-FDCD3C8FC948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731" name="Text Box 3">
          <a:extLst>
            <a:ext uri="{FF2B5EF4-FFF2-40B4-BE49-F238E27FC236}">
              <a16:creationId xmlns:a16="http://schemas.microsoft.com/office/drawing/2014/main" id="{451D14B8-9DEE-45A4-AB3A-B26C3E89FBEF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732" name="Text Box 3">
          <a:extLst>
            <a:ext uri="{FF2B5EF4-FFF2-40B4-BE49-F238E27FC236}">
              <a16:creationId xmlns:a16="http://schemas.microsoft.com/office/drawing/2014/main" id="{182628D9-B37A-4885-A7C0-E90830342F9D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733" name="Text Box 3">
          <a:extLst>
            <a:ext uri="{FF2B5EF4-FFF2-40B4-BE49-F238E27FC236}">
              <a16:creationId xmlns:a16="http://schemas.microsoft.com/office/drawing/2014/main" id="{1EE7DCC6-D784-4467-82AB-4F2454FB97A0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734" name="Text Box 3">
          <a:extLst>
            <a:ext uri="{FF2B5EF4-FFF2-40B4-BE49-F238E27FC236}">
              <a16:creationId xmlns:a16="http://schemas.microsoft.com/office/drawing/2014/main" id="{7BDCCB24-5554-4B72-B59C-4CABBC900F02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735" name="Text Box 3">
          <a:extLst>
            <a:ext uri="{FF2B5EF4-FFF2-40B4-BE49-F238E27FC236}">
              <a16:creationId xmlns:a16="http://schemas.microsoft.com/office/drawing/2014/main" id="{11CC92AE-5383-429F-9140-399833E17463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736" name="Text Box 3">
          <a:extLst>
            <a:ext uri="{FF2B5EF4-FFF2-40B4-BE49-F238E27FC236}">
              <a16:creationId xmlns:a16="http://schemas.microsoft.com/office/drawing/2014/main" id="{CC554D7D-CD1C-433F-A481-5AC0A05E74C7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737" name="Text Box 3">
          <a:extLst>
            <a:ext uri="{FF2B5EF4-FFF2-40B4-BE49-F238E27FC236}">
              <a16:creationId xmlns:a16="http://schemas.microsoft.com/office/drawing/2014/main" id="{8AF1716B-071B-4F1D-AC6B-834DABB50B32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738" name="Text Box 3">
          <a:extLst>
            <a:ext uri="{FF2B5EF4-FFF2-40B4-BE49-F238E27FC236}">
              <a16:creationId xmlns:a16="http://schemas.microsoft.com/office/drawing/2014/main" id="{DA8355A4-F72A-4686-AC73-6AB4FD4B0CBA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739" name="Text Box 3">
          <a:extLst>
            <a:ext uri="{FF2B5EF4-FFF2-40B4-BE49-F238E27FC236}">
              <a16:creationId xmlns:a16="http://schemas.microsoft.com/office/drawing/2014/main" id="{075ACAFF-8F1A-48E7-A270-EA296A9AFA55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740" name="Text Box 3">
          <a:extLst>
            <a:ext uri="{FF2B5EF4-FFF2-40B4-BE49-F238E27FC236}">
              <a16:creationId xmlns:a16="http://schemas.microsoft.com/office/drawing/2014/main" id="{31C0E55A-5326-40F6-A6D4-CFD9797AE314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741" name="Text Box 3">
          <a:extLst>
            <a:ext uri="{FF2B5EF4-FFF2-40B4-BE49-F238E27FC236}">
              <a16:creationId xmlns:a16="http://schemas.microsoft.com/office/drawing/2014/main" id="{7675E0A6-6A3B-4F32-9221-D1C3CAD485F7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742" name="Text Box 3">
          <a:extLst>
            <a:ext uri="{FF2B5EF4-FFF2-40B4-BE49-F238E27FC236}">
              <a16:creationId xmlns:a16="http://schemas.microsoft.com/office/drawing/2014/main" id="{44047876-F0D9-4E08-B6A4-E7B6D7C23C9C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743" name="Text Box 3">
          <a:extLst>
            <a:ext uri="{FF2B5EF4-FFF2-40B4-BE49-F238E27FC236}">
              <a16:creationId xmlns:a16="http://schemas.microsoft.com/office/drawing/2014/main" id="{E3885CB5-DFBE-4290-AC56-107B1C536B70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744" name="Text Box 3">
          <a:extLst>
            <a:ext uri="{FF2B5EF4-FFF2-40B4-BE49-F238E27FC236}">
              <a16:creationId xmlns:a16="http://schemas.microsoft.com/office/drawing/2014/main" id="{F0CB0371-2002-4B8A-B6CB-2B7EEF79B51B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745" name="Text Box 3">
          <a:extLst>
            <a:ext uri="{FF2B5EF4-FFF2-40B4-BE49-F238E27FC236}">
              <a16:creationId xmlns:a16="http://schemas.microsoft.com/office/drawing/2014/main" id="{2A54C5D8-D81E-4DC1-AC92-A2D2A223E60A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746" name="Text Box 3">
          <a:extLst>
            <a:ext uri="{FF2B5EF4-FFF2-40B4-BE49-F238E27FC236}">
              <a16:creationId xmlns:a16="http://schemas.microsoft.com/office/drawing/2014/main" id="{7B7D84AD-F7F9-4AA6-B8B7-B1252B85964F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747" name="Text Box 3">
          <a:extLst>
            <a:ext uri="{FF2B5EF4-FFF2-40B4-BE49-F238E27FC236}">
              <a16:creationId xmlns:a16="http://schemas.microsoft.com/office/drawing/2014/main" id="{BAD5ACD0-9E3B-4303-B401-0A0E815993A7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748" name="Text Box 3">
          <a:extLst>
            <a:ext uri="{FF2B5EF4-FFF2-40B4-BE49-F238E27FC236}">
              <a16:creationId xmlns:a16="http://schemas.microsoft.com/office/drawing/2014/main" id="{B565C5BC-187B-4AC2-A134-A97F9548ED21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749" name="Text Box 3">
          <a:extLst>
            <a:ext uri="{FF2B5EF4-FFF2-40B4-BE49-F238E27FC236}">
              <a16:creationId xmlns:a16="http://schemas.microsoft.com/office/drawing/2014/main" id="{6B9FF2F3-73CE-4600-A87E-D04D03E40A61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750" name="Text Box 3">
          <a:extLst>
            <a:ext uri="{FF2B5EF4-FFF2-40B4-BE49-F238E27FC236}">
              <a16:creationId xmlns:a16="http://schemas.microsoft.com/office/drawing/2014/main" id="{1B89E900-C2CA-43C8-BE98-7C23E5399783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751" name="Text Box 3">
          <a:extLst>
            <a:ext uri="{FF2B5EF4-FFF2-40B4-BE49-F238E27FC236}">
              <a16:creationId xmlns:a16="http://schemas.microsoft.com/office/drawing/2014/main" id="{649F202C-B865-4803-9140-B062D52A5430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752" name="Text Box 3">
          <a:extLst>
            <a:ext uri="{FF2B5EF4-FFF2-40B4-BE49-F238E27FC236}">
              <a16:creationId xmlns:a16="http://schemas.microsoft.com/office/drawing/2014/main" id="{50574433-0CB8-414D-9810-B6B7C82AEBCE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753" name="Text Box 3">
          <a:extLst>
            <a:ext uri="{FF2B5EF4-FFF2-40B4-BE49-F238E27FC236}">
              <a16:creationId xmlns:a16="http://schemas.microsoft.com/office/drawing/2014/main" id="{C25E4BA0-00C2-4D52-91E3-E52D7248A3B7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754" name="Text Box 3">
          <a:extLst>
            <a:ext uri="{FF2B5EF4-FFF2-40B4-BE49-F238E27FC236}">
              <a16:creationId xmlns:a16="http://schemas.microsoft.com/office/drawing/2014/main" id="{167DFB2F-A890-4DDA-94C0-F6B4517816E5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755" name="Text Box 3">
          <a:extLst>
            <a:ext uri="{FF2B5EF4-FFF2-40B4-BE49-F238E27FC236}">
              <a16:creationId xmlns:a16="http://schemas.microsoft.com/office/drawing/2014/main" id="{84458BBE-0EF1-48C5-BC47-A2643B88821C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756" name="Text Box 3">
          <a:extLst>
            <a:ext uri="{FF2B5EF4-FFF2-40B4-BE49-F238E27FC236}">
              <a16:creationId xmlns:a16="http://schemas.microsoft.com/office/drawing/2014/main" id="{6354059E-6A32-4DCB-A4A1-BFAEA8A03F83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757" name="Text Box 3">
          <a:extLst>
            <a:ext uri="{FF2B5EF4-FFF2-40B4-BE49-F238E27FC236}">
              <a16:creationId xmlns:a16="http://schemas.microsoft.com/office/drawing/2014/main" id="{D87E833C-4666-4238-A495-0A1A69344D75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758" name="Text Box 3">
          <a:extLst>
            <a:ext uri="{FF2B5EF4-FFF2-40B4-BE49-F238E27FC236}">
              <a16:creationId xmlns:a16="http://schemas.microsoft.com/office/drawing/2014/main" id="{3CDCE5DF-B3C9-4FAD-9780-8E3AB8412D95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759" name="Text Box 3">
          <a:extLst>
            <a:ext uri="{FF2B5EF4-FFF2-40B4-BE49-F238E27FC236}">
              <a16:creationId xmlns:a16="http://schemas.microsoft.com/office/drawing/2014/main" id="{B4442E0A-52DD-4F6F-A331-2FBBA0F8300B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760" name="Text Box 3">
          <a:extLst>
            <a:ext uri="{FF2B5EF4-FFF2-40B4-BE49-F238E27FC236}">
              <a16:creationId xmlns:a16="http://schemas.microsoft.com/office/drawing/2014/main" id="{C91DE80E-FD03-4663-9C3D-7369A6F68069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761" name="Text Box 3">
          <a:extLst>
            <a:ext uri="{FF2B5EF4-FFF2-40B4-BE49-F238E27FC236}">
              <a16:creationId xmlns:a16="http://schemas.microsoft.com/office/drawing/2014/main" id="{548CD637-25E9-494F-9A5C-B780B4B46E7C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762" name="Text Box 3">
          <a:extLst>
            <a:ext uri="{FF2B5EF4-FFF2-40B4-BE49-F238E27FC236}">
              <a16:creationId xmlns:a16="http://schemas.microsoft.com/office/drawing/2014/main" id="{0749BD65-FC6F-4A7B-8056-9122CE5A594E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763" name="Text Box 3">
          <a:extLst>
            <a:ext uri="{FF2B5EF4-FFF2-40B4-BE49-F238E27FC236}">
              <a16:creationId xmlns:a16="http://schemas.microsoft.com/office/drawing/2014/main" id="{3DE637BF-A9A8-4BE5-8FF9-4EB0534E161B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764" name="Text Box 3">
          <a:extLst>
            <a:ext uri="{FF2B5EF4-FFF2-40B4-BE49-F238E27FC236}">
              <a16:creationId xmlns:a16="http://schemas.microsoft.com/office/drawing/2014/main" id="{4D8D957A-A7F6-46B3-8451-B7BF2792DBB2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765" name="Text Box 3">
          <a:extLst>
            <a:ext uri="{FF2B5EF4-FFF2-40B4-BE49-F238E27FC236}">
              <a16:creationId xmlns:a16="http://schemas.microsoft.com/office/drawing/2014/main" id="{94068A97-EC2F-42BD-8C83-B6F982AC0E7E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766" name="Text Box 3">
          <a:extLst>
            <a:ext uri="{FF2B5EF4-FFF2-40B4-BE49-F238E27FC236}">
              <a16:creationId xmlns:a16="http://schemas.microsoft.com/office/drawing/2014/main" id="{40037F39-FA0A-4986-8882-C99507E9CF45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767" name="Text Box 3">
          <a:extLst>
            <a:ext uri="{FF2B5EF4-FFF2-40B4-BE49-F238E27FC236}">
              <a16:creationId xmlns:a16="http://schemas.microsoft.com/office/drawing/2014/main" id="{5E076297-A73F-487D-A69F-AF39C8EA4432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768" name="Text Box 3">
          <a:extLst>
            <a:ext uri="{FF2B5EF4-FFF2-40B4-BE49-F238E27FC236}">
              <a16:creationId xmlns:a16="http://schemas.microsoft.com/office/drawing/2014/main" id="{60AAC141-12B9-4B88-B0CE-1CEC5557747E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769" name="Text Box 3">
          <a:extLst>
            <a:ext uri="{FF2B5EF4-FFF2-40B4-BE49-F238E27FC236}">
              <a16:creationId xmlns:a16="http://schemas.microsoft.com/office/drawing/2014/main" id="{913915BE-C241-4F10-8067-7F4F61DEDAFE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770" name="Text Box 3">
          <a:extLst>
            <a:ext uri="{FF2B5EF4-FFF2-40B4-BE49-F238E27FC236}">
              <a16:creationId xmlns:a16="http://schemas.microsoft.com/office/drawing/2014/main" id="{924C1BD2-1C8D-432F-88C2-E05CE9B04B62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771" name="Text Box 3">
          <a:extLst>
            <a:ext uri="{FF2B5EF4-FFF2-40B4-BE49-F238E27FC236}">
              <a16:creationId xmlns:a16="http://schemas.microsoft.com/office/drawing/2014/main" id="{76377E6E-803B-4780-8C16-2DD1D6E77765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772" name="Text Box 3">
          <a:extLst>
            <a:ext uri="{FF2B5EF4-FFF2-40B4-BE49-F238E27FC236}">
              <a16:creationId xmlns:a16="http://schemas.microsoft.com/office/drawing/2014/main" id="{5AAC20DC-EB1B-4B42-9396-C7E10DA84862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773" name="Text Box 3">
          <a:extLst>
            <a:ext uri="{FF2B5EF4-FFF2-40B4-BE49-F238E27FC236}">
              <a16:creationId xmlns:a16="http://schemas.microsoft.com/office/drawing/2014/main" id="{1AD99936-40FE-4943-8AF5-CF93865525DD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774" name="Text Box 3">
          <a:extLst>
            <a:ext uri="{FF2B5EF4-FFF2-40B4-BE49-F238E27FC236}">
              <a16:creationId xmlns:a16="http://schemas.microsoft.com/office/drawing/2014/main" id="{C9F8A413-C41D-466A-A94D-09F45EC25015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775" name="Text Box 3">
          <a:extLst>
            <a:ext uri="{FF2B5EF4-FFF2-40B4-BE49-F238E27FC236}">
              <a16:creationId xmlns:a16="http://schemas.microsoft.com/office/drawing/2014/main" id="{48821370-4158-4EB4-BEEE-888BE364D170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776" name="Text Box 3">
          <a:extLst>
            <a:ext uri="{FF2B5EF4-FFF2-40B4-BE49-F238E27FC236}">
              <a16:creationId xmlns:a16="http://schemas.microsoft.com/office/drawing/2014/main" id="{920B1D6F-848A-485E-9D89-72EC0C723035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777" name="Text Box 3">
          <a:extLst>
            <a:ext uri="{FF2B5EF4-FFF2-40B4-BE49-F238E27FC236}">
              <a16:creationId xmlns:a16="http://schemas.microsoft.com/office/drawing/2014/main" id="{015BEA50-BEFF-4387-80C8-C855D0E2C58A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778" name="Text Box 3">
          <a:extLst>
            <a:ext uri="{FF2B5EF4-FFF2-40B4-BE49-F238E27FC236}">
              <a16:creationId xmlns:a16="http://schemas.microsoft.com/office/drawing/2014/main" id="{BE55906D-F4E6-4DAE-809D-98D175CAA81F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779" name="Text Box 3">
          <a:extLst>
            <a:ext uri="{FF2B5EF4-FFF2-40B4-BE49-F238E27FC236}">
              <a16:creationId xmlns:a16="http://schemas.microsoft.com/office/drawing/2014/main" id="{01B5EF09-9FCF-4322-A5EC-1F7B58EBF369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780" name="Text Box 3">
          <a:extLst>
            <a:ext uri="{FF2B5EF4-FFF2-40B4-BE49-F238E27FC236}">
              <a16:creationId xmlns:a16="http://schemas.microsoft.com/office/drawing/2014/main" id="{4B5203F9-01E6-435D-AA05-85DF574E42E7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781" name="Text Box 3">
          <a:extLst>
            <a:ext uri="{FF2B5EF4-FFF2-40B4-BE49-F238E27FC236}">
              <a16:creationId xmlns:a16="http://schemas.microsoft.com/office/drawing/2014/main" id="{53B0E290-0402-4A55-889D-14848AD14A31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782" name="Text Box 3">
          <a:extLst>
            <a:ext uri="{FF2B5EF4-FFF2-40B4-BE49-F238E27FC236}">
              <a16:creationId xmlns:a16="http://schemas.microsoft.com/office/drawing/2014/main" id="{CB862116-12FC-4552-8810-557C8270B46A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783" name="Text Box 3">
          <a:extLst>
            <a:ext uri="{FF2B5EF4-FFF2-40B4-BE49-F238E27FC236}">
              <a16:creationId xmlns:a16="http://schemas.microsoft.com/office/drawing/2014/main" id="{BA567A10-139E-4C67-B129-A9E898690B21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784" name="Text Box 3">
          <a:extLst>
            <a:ext uri="{FF2B5EF4-FFF2-40B4-BE49-F238E27FC236}">
              <a16:creationId xmlns:a16="http://schemas.microsoft.com/office/drawing/2014/main" id="{F7EC9F1E-5559-4D9B-AAB5-26423A532DF8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785" name="Text Box 3">
          <a:extLst>
            <a:ext uri="{FF2B5EF4-FFF2-40B4-BE49-F238E27FC236}">
              <a16:creationId xmlns:a16="http://schemas.microsoft.com/office/drawing/2014/main" id="{520F571A-A41D-4248-BBC2-570C0F53D8C5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786" name="Text Box 3">
          <a:extLst>
            <a:ext uri="{FF2B5EF4-FFF2-40B4-BE49-F238E27FC236}">
              <a16:creationId xmlns:a16="http://schemas.microsoft.com/office/drawing/2014/main" id="{E4BA692E-E454-4AA1-8331-45F3D602FC90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787" name="Text Box 3">
          <a:extLst>
            <a:ext uri="{FF2B5EF4-FFF2-40B4-BE49-F238E27FC236}">
              <a16:creationId xmlns:a16="http://schemas.microsoft.com/office/drawing/2014/main" id="{00AB8C41-B920-499D-9DBF-ACCF132E0662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788" name="Text Box 3">
          <a:extLst>
            <a:ext uri="{FF2B5EF4-FFF2-40B4-BE49-F238E27FC236}">
              <a16:creationId xmlns:a16="http://schemas.microsoft.com/office/drawing/2014/main" id="{8C603346-F468-434D-8B7C-60C27ADC8754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789" name="Text Box 3">
          <a:extLst>
            <a:ext uri="{FF2B5EF4-FFF2-40B4-BE49-F238E27FC236}">
              <a16:creationId xmlns:a16="http://schemas.microsoft.com/office/drawing/2014/main" id="{EE15471B-BA85-46BF-9331-0F521F7CA218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790" name="Text Box 3">
          <a:extLst>
            <a:ext uri="{FF2B5EF4-FFF2-40B4-BE49-F238E27FC236}">
              <a16:creationId xmlns:a16="http://schemas.microsoft.com/office/drawing/2014/main" id="{814ADA5C-B4B4-4339-9857-D6A96BFC319A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791" name="Text Box 3">
          <a:extLst>
            <a:ext uri="{FF2B5EF4-FFF2-40B4-BE49-F238E27FC236}">
              <a16:creationId xmlns:a16="http://schemas.microsoft.com/office/drawing/2014/main" id="{F4BECB89-3672-42D1-8FF1-F282F4DEC751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792" name="Text Box 3">
          <a:extLst>
            <a:ext uri="{FF2B5EF4-FFF2-40B4-BE49-F238E27FC236}">
              <a16:creationId xmlns:a16="http://schemas.microsoft.com/office/drawing/2014/main" id="{DF9DBD67-5EFC-4A81-8122-89C939663670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793" name="Text Box 3">
          <a:extLst>
            <a:ext uri="{FF2B5EF4-FFF2-40B4-BE49-F238E27FC236}">
              <a16:creationId xmlns:a16="http://schemas.microsoft.com/office/drawing/2014/main" id="{DF1BB2B0-9EB8-4EF8-A0D1-2D70D45123FD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794" name="Text Box 3">
          <a:extLst>
            <a:ext uri="{FF2B5EF4-FFF2-40B4-BE49-F238E27FC236}">
              <a16:creationId xmlns:a16="http://schemas.microsoft.com/office/drawing/2014/main" id="{1BC29940-0E7B-45CB-93A1-DD2EF855B01D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795" name="Text Box 3">
          <a:extLst>
            <a:ext uri="{FF2B5EF4-FFF2-40B4-BE49-F238E27FC236}">
              <a16:creationId xmlns:a16="http://schemas.microsoft.com/office/drawing/2014/main" id="{F0FB9B11-B1DA-416A-9361-D522F8D16819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796" name="Text Box 3">
          <a:extLst>
            <a:ext uri="{FF2B5EF4-FFF2-40B4-BE49-F238E27FC236}">
              <a16:creationId xmlns:a16="http://schemas.microsoft.com/office/drawing/2014/main" id="{4F978245-D19C-46E9-920A-53AA6ACBB5DD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797" name="Text Box 3">
          <a:extLst>
            <a:ext uri="{FF2B5EF4-FFF2-40B4-BE49-F238E27FC236}">
              <a16:creationId xmlns:a16="http://schemas.microsoft.com/office/drawing/2014/main" id="{0BE6F948-57BD-4E4D-85F7-7027E4FA5C49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798" name="Text Box 3">
          <a:extLst>
            <a:ext uri="{FF2B5EF4-FFF2-40B4-BE49-F238E27FC236}">
              <a16:creationId xmlns:a16="http://schemas.microsoft.com/office/drawing/2014/main" id="{8B5E9E80-2A1F-4EBA-AA34-D9F8545AFC1F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799" name="Text Box 3">
          <a:extLst>
            <a:ext uri="{FF2B5EF4-FFF2-40B4-BE49-F238E27FC236}">
              <a16:creationId xmlns:a16="http://schemas.microsoft.com/office/drawing/2014/main" id="{817351EF-35CB-4284-8F7B-106C17F564D9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800" name="Text Box 3">
          <a:extLst>
            <a:ext uri="{FF2B5EF4-FFF2-40B4-BE49-F238E27FC236}">
              <a16:creationId xmlns:a16="http://schemas.microsoft.com/office/drawing/2014/main" id="{7E50EEC3-4FA5-4C55-B594-551CE0589DE6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801" name="Text Box 3">
          <a:extLst>
            <a:ext uri="{FF2B5EF4-FFF2-40B4-BE49-F238E27FC236}">
              <a16:creationId xmlns:a16="http://schemas.microsoft.com/office/drawing/2014/main" id="{1735A155-EDB4-4FBA-940B-C7780A61E0D5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802" name="Text Box 3">
          <a:extLst>
            <a:ext uri="{FF2B5EF4-FFF2-40B4-BE49-F238E27FC236}">
              <a16:creationId xmlns:a16="http://schemas.microsoft.com/office/drawing/2014/main" id="{817A7215-4E2E-4A45-90E5-82F9B88436DF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803" name="Text Box 3">
          <a:extLst>
            <a:ext uri="{FF2B5EF4-FFF2-40B4-BE49-F238E27FC236}">
              <a16:creationId xmlns:a16="http://schemas.microsoft.com/office/drawing/2014/main" id="{1A0DA11B-18C4-4959-B26C-C6F0A2D8DFAE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804" name="Text Box 3">
          <a:extLst>
            <a:ext uri="{FF2B5EF4-FFF2-40B4-BE49-F238E27FC236}">
              <a16:creationId xmlns:a16="http://schemas.microsoft.com/office/drawing/2014/main" id="{AB209654-10D0-4529-BD09-7F16797D3BA1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805" name="Text Box 3">
          <a:extLst>
            <a:ext uri="{FF2B5EF4-FFF2-40B4-BE49-F238E27FC236}">
              <a16:creationId xmlns:a16="http://schemas.microsoft.com/office/drawing/2014/main" id="{BA1B6110-DDC6-46BB-919D-D096058578F7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806" name="Text Box 3">
          <a:extLst>
            <a:ext uri="{FF2B5EF4-FFF2-40B4-BE49-F238E27FC236}">
              <a16:creationId xmlns:a16="http://schemas.microsoft.com/office/drawing/2014/main" id="{573A63A5-0BFD-4F63-83B8-B9D07EEDB3B8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807" name="Text Box 3">
          <a:extLst>
            <a:ext uri="{FF2B5EF4-FFF2-40B4-BE49-F238E27FC236}">
              <a16:creationId xmlns:a16="http://schemas.microsoft.com/office/drawing/2014/main" id="{59DDB7DD-8C23-442B-B72E-BC8EBE209C39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808" name="Text Box 3">
          <a:extLst>
            <a:ext uri="{FF2B5EF4-FFF2-40B4-BE49-F238E27FC236}">
              <a16:creationId xmlns:a16="http://schemas.microsoft.com/office/drawing/2014/main" id="{BDAB4B8A-5FDB-4691-8359-DAE8841FE636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809" name="Text Box 3">
          <a:extLst>
            <a:ext uri="{FF2B5EF4-FFF2-40B4-BE49-F238E27FC236}">
              <a16:creationId xmlns:a16="http://schemas.microsoft.com/office/drawing/2014/main" id="{896B6364-067C-47F4-A80E-ED03CD7AD784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810" name="Text Box 3">
          <a:extLst>
            <a:ext uri="{FF2B5EF4-FFF2-40B4-BE49-F238E27FC236}">
              <a16:creationId xmlns:a16="http://schemas.microsoft.com/office/drawing/2014/main" id="{3A37E402-D179-4D9E-AE95-05AB977793A4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811" name="Text Box 3">
          <a:extLst>
            <a:ext uri="{FF2B5EF4-FFF2-40B4-BE49-F238E27FC236}">
              <a16:creationId xmlns:a16="http://schemas.microsoft.com/office/drawing/2014/main" id="{C28E3A6A-25A7-45A0-81A9-8189E6BEA546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812" name="Text Box 3">
          <a:extLst>
            <a:ext uri="{FF2B5EF4-FFF2-40B4-BE49-F238E27FC236}">
              <a16:creationId xmlns:a16="http://schemas.microsoft.com/office/drawing/2014/main" id="{E1685A41-E9D5-47E9-A9FA-E55530D17AAC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813" name="Text Box 3">
          <a:extLst>
            <a:ext uri="{FF2B5EF4-FFF2-40B4-BE49-F238E27FC236}">
              <a16:creationId xmlns:a16="http://schemas.microsoft.com/office/drawing/2014/main" id="{60983F10-BFA4-4211-B6BC-4F836F818E6E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814" name="Text Box 3">
          <a:extLst>
            <a:ext uri="{FF2B5EF4-FFF2-40B4-BE49-F238E27FC236}">
              <a16:creationId xmlns:a16="http://schemas.microsoft.com/office/drawing/2014/main" id="{59202C75-6FA6-482D-8599-C41BBBE16321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815" name="Text Box 3">
          <a:extLst>
            <a:ext uri="{FF2B5EF4-FFF2-40B4-BE49-F238E27FC236}">
              <a16:creationId xmlns:a16="http://schemas.microsoft.com/office/drawing/2014/main" id="{04DAD751-16E9-46DB-90F8-3A60C5E4E031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816" name="Text Box 3">
          <a:extLst>
            <a:ext uri="{FF2B5EF4-FFF2-40B4-BE49-F238E27FC236}">
              <a16:creationId xmlns:a16="http://schemas.microsoft.com/office/drawing/2014/main" id="{1F45747B-B9B8-4DA4-8CD9-D84190A930D4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817" name="Text Box 3">
          <a:extLst>
            <a:ext uri="{FF2B5EF4-FFF2-40B4-BE49-F238E27FC236}">
              <a16:creationId xmlns:a16="http://schemas.microsoft.com/office/drawing/2014/main" id="{F9F1ABF4-9C98-49F5-9B8E-EB281D34814D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818" name="Text Box 3">
          <a:extLst>
            <a:ext uri="{FF2B5EF4-FFF2-40B4-BE49-F238E27FC236}">
              <a16:creationId xmlns:a16="http://schemas.microsoft.com/office/drawing/2014/main" id="{CD469BEF-FAD2-4738-B395-5C7490F03E7D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819" name="Text Box 3">
          <a:extLst>
            <a:ext uri="{FF2B5EF4-FFF2-40B4-BE49-F238E27FC236}">
              <a16:creationId xmlns:a16="http://schemas.microsoft.com/office/drawing/2014/main" id="{72DEDB1D-291D-4315-909B-98D6C371D528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820" name="Text Box 3">
          <a:extLst>
            <a:ext uri="{FF2B5EF4-FFF2-40B4-BE49-F238E27FC236}">
              <a16:creationId xmlns:a16="http://schemas.microsoft.com/office/drawing/2014/main" id="{E476B2D6-9B4A-4AEE-B5E2-9F2E6A6ADA12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821" name="Text Box 3">
          <a:extLst>
            <a:ext uri="{FF2B5EF4-FFF2-40B4-BE49-F238E27FC236}">
              <a16:creationId xmlns:a16="http://schemas.microsoft.com/office/drawing/2014/main" id="{3485064A-E0A9-48BE-95EA-0C3CFD0988CD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822" name="Text Box 3">
          <a:extLst>
            <a:ext uri="{FF2B5EF4-FFF2-40B4-BE49-F238E27FC236}">
              <a16:creationId xmlns:a16="http://schemas.microsoft.com/office/drawing/2014/main" id="{B4A51E94-393B-4CAB-8FE2-554F4F3D59BD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823" name="Text Box 3">
          <a:extLst>
            <a:ext uri="{FF2B5EF4-FFF2-40B4-BE49-F238E27FC236}">
              <a16:creationId xmlns:a16="http://schemas.microsoft.com/office/drawing/2014/main" id="{B6AC6BF5-62FC-4286-ADB8-D2C9A1A616FF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824" name="Text Box 3">
          <a:extLst>
            <a:ext uri="{FF2B5EF4-FFF2-40B4-BE49-F238E27FC236}">
              <a16:creationId xmlns:a16="http://schemas.microsoft.com/office/drawing/2014/main" id="{8F52D6C3-6ACF-4CC1-A2FF-8124B0DADFCB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825" name="Text Box 3">
          <a:extLst>
            <a:ext uri="{FF2B5EF4-FFF2-40B4-BE49-F238E27FC236}">
              <a16:creationId xmlns:a16="http://schemas.microsoft.com/office/drawing/2014/main" id="{A3D02F00-C81D-40DF-BCED-16B49EF93F33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826" name="Text Box 3">
          <a:extLst>
            <a:ext uri="{FF2B5EF4-FFF2-40B4-BE49-F238E27FC236}">
              <a16:creationId xmlns:a16="http://schemas.microsoft.com/office/drawing/2014/main" id="{EE2C3509-951C-4AAF-9C5E-1888480846D6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827" name="Text Box 3">
          <a:extLst>
            <a:ext uri="{FF2B5EF4-FFF2-40B4-BE49-F238E27FC236}">
              <a16:creationId xmlns:a16="http://schemas.microsoft.com/office/drawing/2014/main" id="{CC92F703-B440-4E4C-B05B-0F61B1376E54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828" name="Text Box 3">
          <a:extLst>
            <a:ext uri="{FF2B5EF4-FFF2-40B4-BE49-F238E27FC236}">
              <a16:creationId xmlns:a16="http://schemas.microsoft.com/office/drawing/2014/main" id="{4937F2E2-D893-4D42-8083-14B323715D91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829" name="Text Box 3">
          <a:extLst>
            <a:ext uri="{FF2B5EF4-FFF2-40B4-BE49-F238E27FC236}">
              <a16:creationId xmlns:a16="http://schemas.microsoft.com/office/drawing/2014/main" id="{F15353C8-F6C4-461F-97E3-0ADF4D3AEB08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830" name="Text Box 3">
          <a:extLst>
            <a:ext uri="{FF2B5EF4-FFF2-40B4-BE49-F238E27FC236}">
              <a16:creationId xmlns:a16="http://schemas.microsoft.com/office/drawing/2014/main" id="{62021627-573E-441C-AE56-484F951903DF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831" name="Text Box 3">
          <a:extLst>
            <a:ext uri="{FF2B5EF4-FFF2-40B4-BE49-F238E27FC236}">
              <a16:creationId xmlns:a16="http://schemas.microsoft.com/office/drawing/2014/main" id="{C6CA4050-00B9-4187-844D-91064DD6C184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832" name="Text Box 3">
          <a:extLst>
            <a:ext uri="{FF2B5EF4-FFF2-40B4-BE49-F238E27FC236}">
              <a16:creationId xmlns:a16="http://schemas.microsoft.com/office/drawing/2014/main" id="{1CE5A236-0349-49B8-96BE-4790D67A411F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833" name="Text Box 3">
          <a:extLst>
            <a:ext uri="{FF2B5EF4-FFF2-40B4-BE49-F238E27FC236}">
              <a16:creationId xmlns:a16="http://schemas.microsoft.com/office/drawing/2014/main" id="{C086DAAE-0DA1-468D-883C-0841B0271C9B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834" name="Text Box 3">
          <a:extLst>
            <a:ext uri="{FF2B5EF4-FFF2-40B4-BE49-F238E27FC236}">
              <a16:creationId xmlns:a16="http://schemas.microsoft.com/office/drawing/2014/main" id="{1E42584F-C9E3-4F41-B871-689EE0FEAE2E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835" name="Text Box 3">
          <a:extLst>
            <a:ext uri="{FF2B5EF4-FFF2-40B4-BE49-F238E27FC236}">
              <a16:creationId xmlns:a16="http://schemas.microsoft.com/office/drawing/2014/main" id="{F5205C75-918F-4C11-82E6-ADF41C9DC274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836" name="Text Box 3">
          <a:extLst>
            <a:ext uri="{FF2B5EF4-FFF2-40B4-BE49-F238E27FC236}">
              <a16:creationId xmlns:a16="http://schemas.microsoft.com/office/drawing/2014/main" id="{B9371E55-0F0B-4090-90BF-19F3B9427423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837" name="Text Box 3">
          <a:extLst>
            <a:ext uri="{FF2B5EF4-FFF2-40B4-BE49-F238E27FC236}">
              <a16:creationId xmlns:a16="http://schemas.microsoft.com/office/drawing/2014/main" id="{4A18817B-28B5-4802-A515-8707152551FC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838" name="Text Box 3">
          <a:extLst>
            <a:ext uri="{FF2B5EF4-FFF2-40B4-BE49-F238E27FC236}">
              <a16:creationId xmlns:a16="http://schemas.microsoft.com/office/drawing/2014/main" id="{89494DFC-DD53-4C60-9A60-83D08E14649E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839" name="Text Box 3">
          <a:extLst>
            <a:ext uri="{FF2B5EF4-FFF2-40B4-BE49-F238E27FC236}">
              <a16:creationId xmlns:a16="http://schemas.microsoft.com/office/drawing/2014/main" id="{99E98986-334E-47A4-BF94-DBF77C9C36DE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840" name="Text Box 3">
          <a:extLst>
            <a:ext uri="{FF2B5EF4-FFF2-40B4-BE49-F238E27FC236}">
              <a16:creationId xmlns:a16="http://schemas.microsoft.com/office/drawing/2014/main" id="{DB77619C-94AA-49AD-8F7F-50D332500591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841" name="Text Box 3">
          <a:extLst>
            <a:ext uri="{FF2B5EF4-FFF2-40B4-BE49-F238E27FC236}">
              <a16:creationId xmlns:a16="http://schemas.microsoft.com/office/drawing/2014/main" id="{C37C7E3A-669A-4475-A4EC-BCE53AB0BD07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842" name="Text Box 3">
          <a:extLst>
            <a:ext uri="{FF2B5EF4-FFF2-40B4-BE49-F238E27FC236}">
              <a16:creationId xmlns:a16="http://schemas.microsoft.com/office/drawing/2014/main" id="{1347A2EE-EC9C-44D1-A570-CD05BDB5BC5E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843" name="Text Box 3">
          <a:extLst>
            <a:ext uri="{FF2B5EF4-FFF2-40B4-BE49-F238E27FC236}">
              <a16:creationId xmlns:a16="http://schemas.microsoft.com/office/drawing/2014/main" id="{E40213F0-2C87-45C2-9170-79C8725D64C8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844" name="Text Box 3">
          <a:extLst>
            <a:ext uri="{FF2B5EF4-FFF2-40B4-BE49-F238E27FC236}">
              <a16:creationId xmlns:a16="http://schemas.microsoft.com/office/drawing/2014/main" id="{C8C943A1-3756-4EBE-B11A-26D993DEA57B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845" name="Text Box 3">
          <a:extLst>
            <a:ext uri="{FF2B5EF4-FFF2-40B4-BE49-F238E27FC236}">
              <a16:creationId xmlns:a16="http://schemas.microsoft.com/office/drawing/2014/main" id="{240332FC-BC19-43A4-ACE8-0D454B0DA28B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846" name="Text Box 3">
          <a:extLst>
            <a:ext uri="{FF2B5EF4-FFF2-40B4-BE49-F238E27FC236}">
              <a16:creationId xmlns:a16="http://schemas.microsoft.com/office/drawing/2014/main" id="{BA0C46DC-317B-43E0-9157-2C1B6A09AABA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847" name="Text Box 3">
          <a:extLst>
            <a:ext uri="{FF2B5EF4-FFF2-40B4-BE49-F238E27FC236}">
              <a16:creationId xmlns:a16="http://schemas.microsoft.com/office/drawing/2014/main" id="{8276B426-D494-4371-83C9-D0A089AFF72E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848" name="Text Box 3">
          <a:extLst>
            <a:ext uri="{FF2B5EF4-FFF2-40B4-BE49-F238E27FC236}">
              <a16:creationId xmlns:a16="http://schemas.microsoft.com/office/drawing/2014/main" id="{E0D67154-B2AA-47B4-854B-835D9F135C22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849" name="Text Box 3">
          <a:extLst>
            <a:ext uri="{FF2B5EF4-FFF2-40B4-BE49-F238E27FC236}">
              <a16:creationId xmlns:a16="http://schemas.microsoft.com/office/drawing/2014/main" id="{C7E48776-FB16-4FA2-BD59-0E9808F3F470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850" name="Text Box 3">
          <a:extLst>
            <a:ext uri="{FF2B5EF4-FFF2-40B4-BE49-F238E27FC236}">
              <a16:creationId xmlns:a16="http://schemas.microsoft.com/office/drawing/2014/main" id="{6B854199-6A40-46AA-B8F1-0799D4530D96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851" name="Text Box 3">
          <a:extLst>
            <a:ext uri="{FF2B5EF4-FFF2-40B4-BE49-F238E27FC236}">
              <a16:creationId xmlns:a16="http://schemas.microsoft.com/office/drawing/2014/main" id="{DFD52D6B-32A7-49FE-B0BE-41387096F226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852" name="Text Box 3">
          <a:extLst>
            <a:ext uri="{FF2B5EF4-FFF2-40B4-BE49-F238E27FC236}">
              <a16:creationId xmlns:a16="http://schemas.microsoft.com/office/drawing/2014/main" id="{F59ABE4C-EC1D-4B91-A437-1C9F55DB2E7F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853" name="Text Box 3">
          <a:extLst>
            <a:ext uri="{FF2B5EF4-FFF2-40B4-BE49-F238E27FC236}">
              <a16:creationId xmlns:a16="http://schemas.microsoft.com/office/drawing/2014/main" id="{2E9BEE0D-F5B0-459A-BA8A-D0E7BECB4C50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854" name="Text Box 3">
          <a:extLst>
            <a:ext uri="{FF2B5EF4-FFF2-40B4-BE49-F238E27FC236}">
              <a16:creationId xmlns:a16="http://schemas.microsoft.com/office/drawing/2014/main" id="{8E6C3B02-270F-4A74-A906-E37BC98B1324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855" name="Text Box 3">
          <a:extLst>
            <a:ext uri="{FF2B5EF4-FFF2-40B4-BE49-F238E27FC236}">
              <a16:creationId xmlns:a16="http://schemas.microsoft.com/office/drawing/2014/main" id="{FBCDF5CA-2C3F-4E5F-AF25-24E723A36BC9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856" name="Text Box 3">
          <a:extLst>
            <a:ext uri="{FF2B5EF4-FFF2-40B4-BE49-F238E27FC236}">
              <a16:creationId xmlns:a16="http://schemas.microsoft.com/office/drawing/2014/main" id="{F33CBA18-B62E-4086-81FB-E3B448F9BE52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857" name="Text Box 3">
          <a:extLst>
            <a:ext uri="{FF2B5EF4-FFF2-40B4-BE49-F238E27FC236}">
              <a16:creationId xmlns:a16="http://schemas.microsoft.com/office/drawing/2014/main" id="{E1538DE3-48F0-4BAD-8F87-4AD80740BC99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858" name="Text Box 3">
          <a:extLst>
            <a:ext uri="{FF2B5EF4-FFF2-40B4-BE49-F238E27FC236}">
              <a16:creationId xmlns:a16="http://schemas.microsoft.com/office/drawing/2014/main" id="{11EE2DEE-12E7-4C1D-BC1D-6336CA08515B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859" name="Text Box 3">
          <a:extLst>
            <a:ext uri="{FF2B5EF4-FFF2-40B4-BE49-F238E27FC236}">
              <a16:creationId xmlns:a16="http://schemas.microsoft.com/office/drawing/2014/main" id="{E163ADB6-36FF-48F8-8025-34CC07D9F064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860" name="Text Box 3">
          <a:extLst>
            <a:ext uri="{FF2B5EF4-FFF2-40B4-BE49-F238E27FC236}">
              <a16:creationId xmlns:a16="http://schemas.microsoft.com/office/drawing/2014/main" id="{891B467A-2B61-4CC9-9175-8D08367C3A18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861" name="Text Box 3">
          <a:extLst>
            <a:ext uri="{FF2B5EF4-FFF2-40B4-BE49-F238E27FC236}">
              <a16:creationId xmlns:a16="http://schemas.microsoft.com/office/drawing/2014/main" id="{2D039624-ACD2-47A1-9AFC-5859E5736619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862" name="Text Box 3">
          <a:extLst>
            <a:ext uri="{FF2B5EF4-FFF2-40B4-BE49-F238E27FC236}">
              <a16:creationId xmlns:a16="http://schemas.microsoft.com/office/drawing/2014/main" id="{42830430-2ECE-4207-A9D3-4C2EBEA6AF5D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863" name="Text Box 3">
          <a:extLst>
            <a:ext uri="{FF2B5EF4-FFF2-40B4-BE49-F238E27FC236}">
              <a16:creationId xmlns:a16="http://schemas.microsoft.com/office/drawing/2014/main" id="{D4BB890C-F057-4CDA-878D-9592F36D9D05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864" name="Text Box 3">
          <a:extLst>
            <a:ext uri="{FF2B5EF4-FFF2-40B4-BE49-F238E27FC236}">
              <a16:creationId xmlns:a16="http://schemas.microsoft.com/office/drawing/2014/main" id="{18DB8E72-98F9-42E4-AEB3-D54871C82030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865" name="Text Box 3">
          <a:extLst>
            <a:ext uri="{FF2B5EF4-FFF2-40B4-BE49-F238E27FC236}">
              <a16:creationId xmlns:a16="http://schemas.microsoft.com/office/drawing/2014/main" id="{B15CB3EC-D459-4F8C-AD05-5D125BE2FA20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866" name="Text Box 3">
          <a:extLst>
            <a:ext uri="{FF2B5EF4-FFF2-40B4-BE49-F238E27FC236}">
              <a16:creationId xmlns:a16="http://schemas.microsoft.com/office/drawing/2014/main" id="{DE9418B5-8624-428F-B050-519B969AFD50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867" name="Text Box 3">
          <a:extLst>
            <a:ext uri="{FF2B5EF4-FFF2-40B4-BE49-F238E27FC236}">
              <a16:creationId xmlns:a16="http://schemas.microsoft.com/office/drawing/2014/main" id="{C28ADC41-4E7D-424D-A5C3-23EEB96E9DB0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868" name="Text Box 3">
          <a:extLst>
            <a:ext uri="{FF2B5EF4-FFF2-40B4-BE49-F238E27FC236}">
              <a16:creationId xmlns:a16="http://schemas.microsoft.com/office/drawing/2014/main" id="{2FEA7222-193A-4E7B-9541-D057CB4F5D5C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869" name="Text Box 3">
          <a:extLst>
            <a:ext uri="{FF2B5EF4-FFF2-40B4-BE49-F238E27FC236}">
              <a16:creationId xmlns:a16="http://schemas.microsoft.com/office/drawing/2014/main" id="{445A5FAE-8E00-42A2-8457-490566EFB0F2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870" name="Text Box 3">
          <a:extLst>
            <a:ext uri="{FF2B5EF4-FFF2-40B4-BE49-F238E27FC236}">
              <a16:creationId xmlns:a16="http://schemas.microsoft.com/office/drawing/2014/main" id="{95CA4ACF-CB38-467B-895F-354DB4F892DE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871" name="Text Box 3">
          <a:extLst>
            <a:ext uri="{FF2B5EF4-FFF2-40B4-BE49-F238E27FC236}">
              <a16:creationId xmlns:a16="http://schemas.microsoft.com/office/drawing/2014/main" id="{F328EC2B-DCE8-4B88-8F4C-0AEBCB60D024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872" name="Text Box 3">
          <a:extLst>
            <a:ext uri="{FF2B5EF4-FFF2-40B4-BE49-F238E27FC236}">
              <a16:creationId xmlns:a16="http://schemas.microsoft.com/office/drawing/2014/main" id="{1FC00C3E-1A14-44E0-A563-3367A7476955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873" name="Text Box 3">
          <a:extLst>
            <a:ext uri="{FF2B5EF4-FFF2-40B4-BE49-F238E27FC236}">
              <a16:creationId xmlns:a16="http://schemas.microsoft.com/office/drawing/2014/main" id="{2601B8E5-B2E8-4E54-9EED-EA58331BE3BF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874" name="Text Box 3">
          <a:extLst>
            <a:ext uri="{FF2B5EF4-FFF2-40B4-BE49-F238E27FC236}">
              <a16:creationId xmlns:a16="http://schemas.microsoft.com/office/drawing/2014/main" id="{23DACF80-C5B2-411D-9801-CBB43E439D50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875" name="Text Box 3">
          <a:extLst>
            <a:ext uri="{FF2B5EF4-FFF2-40B4-BE49-F238E27FC236}">
              <a16:creationId xmlns:a16="http://schemas.microsoft.com/office/drawing/2014/main" id="{31AB054F-B788-45E3-AD70-16DF6BF66DE6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876" name="Text Box 3">
          <a:extLst>
            <a:ext uri="{FF2B5EF4-FFF2-40B4-BE49-F238E27FC236}">
              <a16:creationId xmlns:a16="http://schemas.microsoft.com/office/drawing/2014/main" id="{8D54807B-AB5A-4732-AAC8-46D97674CF79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877" name="Text Box 3">
          <a:extLst>
            <a:ext uri="{FF2B5EF4-FFF2-40B4-BE49-F238E27FC236}">
              <a16:creationId xmlns:a16="http://schemas.microsoft.com/office/drawing/2014/main" id="{DD9EE1A0-A554-4B8F-96B6-BE63700FAA46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878" name="Text Box 3">
          <a:extLst>
            <a:ext uri="{FF2B5EF4-FFF2-40B4-BE49-F238E27FC236}">
              <a16:creationId xmlns:a16="http://schemas.microsoft.com/office/drawing/2014/main" id="{0DD2746D-0D8C-45B4-BA95-0B3F62EB8894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879" name="Text Box 3">
          <a:extLst>
            <a:ext uri="{FF2B5EF4-FFF2-40B4-BE49-F238E27FC236}">
              <a16:creationId xmlns:a16="http://schemas.microsoft.com/office/drawing/2014/main" id="{4E35FC24-8322-44AB-A2B6-F9E67FAD6EC5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880" name="Text Box 3">
          <a:extLst>
            <a:ext uri="{FF2B5EF4-FFF2-40B4-BE49-F238E27FC236}">
              <a16:creationId xmlns:a16="http://schemas.microsoft.com/office/drawing/2014/main" id="{4CD441CE-312F-402B-A4D2-E45D0706C321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881" name="Text Box 3">
          <a:extLst>
            <a:ext uri="{FF2B5EF4-FFF2-40B4-BE49-F238E27FC236}">
              <a16:creationId xmlns:a16="http://schemas.microsoft.com/office/drawing/2014/main" id="{FE8FD1CB-B6A6-4E32-ABC3-E6846C630231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882" name="Text Box 3">
          <a:extLst>
            <a:ext uri="{FF2B5EF4-FFF2-40B4-BE49-F238E27FC236}">
              <a16:creationId xmlns:a16="http://schemas.microsoft.com/office/drawing/2014/main" id="{2B6D0A43-7FD8-4CCF-93C2-0D634CE8E89C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883" name="Text Box 3">
          <a:extLst>
            <a:ext uri="{FF2B5EF4-FFF2-40B4-BE49-F238E27FC236}">
              <a16:creationId xmlns:a16="http://schemas.microsoft.com/office/drawing/2014/main" id="{7DBE8913-16AC-404A-A28C-2986E5735185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884" name="Text Box 3">
          <a:extLst>
            <a:ext uri="{FF2B5EF4-FFF2-40B4-BE49-F238E27FC236}">
              <a16:creationId xmlns:a16="http://schemas.microsoft.com/office/drawing/2014/main" id="{0B92B3D5-D91E-4F9E-AC7B-52FCD186F672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885" name="Text Box 3">
          <a:extLst>
            <a:ext uri="{FF2B5EF4-FFF2-40B4-BE49-F238E27FC236}">
              <a16:creationId xmlns:a16="http://schemas.microsoft.com/office/drawing/2014/main" id="{B0A75010-C6E6-4F34-AED9-1F87F6D7779E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886" name="Text Box 3">
          <a:extLst>
            <a:ext uri="{FF2B5EF4-FFF2-40B4-BE49-F238E27FC236}">
              <a16:creationId xmlns:a16="http://schemas.microsoft.com/office/drawing/2014/main" id="{EA0220C5-D87B-457B-9A8A-83E5DBFBD66C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887" name="Text Box 3">
          <a:extLst>
            <a:ext uri="{FF2B5EF4-FFF2-40B4-BE49-F238E27FC236}">
              <a16:creationId xmlns:a16="http://schemas.microsoft.com/office/drawing/2014/main" id="{B4015711-0FC6-43E0-9EE2-D34D7F2DB7B7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888" name="Text Box 3">
          <a:extLst>
            <a:ext uri="{FF2B5EF4-FFF2-40B4-BE49-F238E27FC236}">
              <a16:creationId xmlns:a16="http://schemas.microsoft.com/office/drawing/2014/main" id="{E5EFB93B-2B49-408F-B1FA-4D02293DE797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5889" name="Text Box 3">
          <a:extLst>
            <a:ext uri="{FF2B5EF4-FFF2-40B4-BE49-F238E27FC236}">
              <a16:creationId xmlns:a16="http://schemas.microsoft.com/office/drawing/2014/main" id="{C85692BB-C06F-4C3A-A9BA-EA7021C6AE2B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5890" name="Text Box 3">
          <a:extLst>
            <a:ext uri="{FF2B5EF4-FFF2-40B4-BE49-F238E27FC236}">
              <a16:creationId xmlns:a16="http://schemas.microsoft.com/office/drawing/2014/main" id="{4C60778A-3EFB-4DAA-A003-896B17D27114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5891" name="Text Box 3">
          <a:extLst>
            <a:ext uri="{FF2B5EF4-FFF2-40B4-BE49-F238E27FC236}">
              <a16:creationId xmlns:a16="http://schemas.microsoft.com/office/drawing/2014/main" id="{9F6559F5-0D89-478C-8C8D-086142D991AC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5892" name="Text Box 3">
          <a:extLst>
            <a:ext uri="{FF2B5EF4-FFF2-40B4-BE49-F238E27FC236}">
              <a16:creationId xmlns:a16="http://schemas.microsoft.com/office/drawing/2014/main" id="{7BF32A2C-3BE2-4DE1-82DB-E146C7D80CCA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5893" name="Text Box 3">
          <a:extLst>
            <a:ext uri="{FF2B5EF4-FFF2-40B4-BE49-F238E27FC236}">
              <a16:creationId xmlns:a16="http://schemas.microsoft.com/office/drawing/2014/main" id="{9E7C95AB-E1F4-4724-8136-5DDE7A168CA8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5894" name="Text Box 3">
          <a:extLst>
            <a:ext uri="{FF2B5EF4-FFF2-40B4-BE49-F238E27FC236}">
              <a16:creationId xmlns:a16="http://schemas.microsoft.com/office/drawing/2014/main" id="{E05A0EC3-03AB-448B-9669-370729AF1C6E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5895" name="Text Box 3">
          <a:extLst>
            <a:ext uri="{FF2B5EF4-FFF2-40B4-BE49-F238E27FC236}">
              <a16:creationId xmlns:a16="http://schemas.microsoft.com/office/drawing/2014/main" id="{CE02C035-4E41-4642-BDB0-708E8968C2EF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5896" name="Text Box 3">
          <a:extLst>
            <a:ext uri="{FF2B5EF4-FFF2-40B4-BE49-F238E27FC236}">
              <a16:creationId xmlns:a16="http://schemas.microsoft.com/office/drawing/2014/main" id="{164DECAF-104F-4C2B-A45B-29D5DE319690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5897" name="Text Box 3">
          <a:extLst>
            <a:ext uri="{FF2B5EF4-FFF2-40B4-BE49-F238E27FC236}">
              <a16:creationId xmlns:a16="http://schemas.microsoft.com/office/drawing/2014/main" id="{7B55783C-D210-4E27-B5EC-ED987A2080B1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5898" name="Text Box 3">
          <a:extLst>
            <a:ext uri="{FF2B5EF4-FFF2-40B4-BE49-F238E27FC236}">
              <a16:creationId xmlns:a16="http://schemas.microsoft.com/office/drawing/2014/main" id="{7C8CD5F3-5575-4862-BD22-8B2D6F59B3C2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5899" name="Text Box 3">
          <a:extLst>
            <a:ext uri="{FF2B5EF4-FFF2-40B4-BE49-F238E27FC236}">
              <a16:creationId xmlns:a16="http://schemas.microsoft.com/office/drawing/2014/main" id="{F95DB1B4-750B-427B-A5B2-1E68D7AA82BF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5900" name="Text Box 3">
          <a:extLst>
            <a:ext uri="{FF2B5EF4-FFF2-40B4-BE49-F238E27FC236}">
              <a16:creationId xmlns:a16="http://schemas.microsoft.com/office/drawing/2014/main" id="{AF979CC3-809D-4B1C-AC86-8B81C3ABFC01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5901" name="Text Box 3">
          <a:extLst>
            <a:ext uri="{FF2B5EF4-FFF2-40B4-BE49-F238E27FC236}">
              <a16:creationId xmlns:a16="http://schemas.microsoft.com/office/drawing/2014/main" id="{CD4F52F5-0961-4190-879D-E73CE3F15107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5902" name="Text Box 3">
          <a:extLst>
            <a:ext uri="{FF2B5EF4-FFF2-40B4-BE49-F238E27FC236}">
              <a16:creationId xmlns:a16="http://schemas.microsoft.com/office/drawing/2014/main" id="{B5A8EA0E-4681-4A33-9C79-1A6B0B8F92E9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5903" name="Text Box 3">
          <a:extLst>
            <a:ext uri="{FF2B5EF4-FFF2-40B4-BE49-F238E27FC236}">
              <a16:creationId xmlns:a16="http://schemas.microsoft.com/office/drawing/2014/main" id="{B300F7C9-46AC-45BB-9082-C36FD2DC9B07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5904" name="Text Box 3">
          <a:extLst>
            <a:ext uri="{FF2B5EF4-FFF2-40B4-BE49-F238E27FC236}">
              <a16:creationId xmlns:a16="http://schemas.microsoft.com/office/drawing/2014/main" id="{6A16B5A7-0AB0-4CD0-BE9D-F4142F2896D1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5905" name="Text Box 3">
          <a:extLst>
            <a:ext uri="{FF2B5EF4-FFF2-40B4-BE49-F238E27FC236}">
              <a16:creationId xmlns:a16="http://schemas.microsoft.com/office/drawing/2014/main" id="{94634621-484F-4375-8A49-FCD48AA6CC00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5906" name="Text Box 3">
          <a:extLst>
            <a:ext uri="{FF2B5EF4-FFF2-40B4-BE49-F238E27FC236}">
              <a16:creationId xmlns:a16="http://schemas.microsoft.com/office/drawing/2014/main" id="{CCB1BBBF-C8C8-409D-A947-B0481A416A35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5907" name="Text Box 3">
          <a:extLst>
            <a:ext uri="{FF2B5EF4-FFF2-40B4-BE49-F238E27FC236}">
              <a16:creationId xmlns:a16="http://schemas.microsoft.com/office/drawing/2014/main" id="{0B8B6818-A588-4155-A04A-2DBBFAEEC8F3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5908" name="Text Box 3">
          <a:extLst>
            <a:ext uri="{FF2B5EF4-FFF2-40B4-BE49-F238E27FC236}">
              <a16:creationId xmlns:a16="http://schemas.microsoft.com/office/drawing/2014/main" id="{043015D2-FB0C-43FE-8F0E-FEA6FCA80797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5909" name="Text Box 3">
          <a:extLst>
            <a:ext uri="{FF2B5EF4-FFF2-40B4-BE49-F238E27FC236}">
              <a16:creationId xmlns:a16="http://schemas.microsoft.com/office/drawing/2014/main" id="{8E23E8CE-C12F-4D7D-9110-A2076BCA6E67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5910" name="Text Box 3">
          <a:extLst>
            <a:ext uri="{FF2B5EF4-FFF2-40B4-BE49-F238E27FC236}">
              <a16:creationId xmlns:a16="http://schemas.microsoft.com/office/drawing/2014/main" id="{115FC456-F3EE-4922-A63E-F418E2C35B7D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5911" name="Text Box 3">
          <a:extLst>
            <a:ext uri="{FF2B5EF4-FFF2-40B4-BE49-F238E27FC236}">
              <a16:creationId xmlns:a16="http://schemas.microsoft.com/office/drawing/2014/main" id="{8406544D-5869-48CB-AD07-A16E86C51B1D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5912" name="Text Box 3">
          <a:extLst>
            <a:ext uri="{FF2B5EF4-FFF2-40B4-BE49-F238E27FC236}">
              <a16:creationId xmlns:a16="http://schemas.microsoft.com/office/drawing/2014/main" id="{7AB04344-2F75-4EE1-888D-3A8C339930FE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5913" name="Text Box 3">
          <a:extLst>
            <a:ext uri="{FF2B5EF4-FFF2-40B4-BE49-F238E27FC236}">
              <a16:creationId xmlns:a16="http://schemas.microsoft.com/office/drawing/2014/main" id="{ABFE40BE-40D3-4DB4-8DC3-8C1FD155FDF0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5914" name="Text Box 3">
          <a:extLst>
            <a:ext uri="{FF2B5EF4-FFF2-40B4-BE49-F238E27FC236}">
              <a16:creationId xmlns:a16="http://schemas.microsoft.com/office/drawing/2014/main" id="{2FC93632-5336-4C6E-962C-E43661713B90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5915" name="Text Box 3">
          <a:extLst>
            <a:ext uri="{FF2B5EF4-FFF2-40B4-BE49-F238E27FC236}">
              <a16:creationId xmlns:a16="http://schemas.microsoft.com/office/drawing/2014/main" id="{8DC946FB-F398-4A0A-9FFE-95BE53934E83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5916" name="Text Box 3">
          <a:extLst>
            <a:ext uri="{FF2B5EF4-FFF2-40B4-BE49-F238E27FC236}">
              <a16:creationId xmlns:a16="http://schemas.microsoft.com/office/drawing/2014/main" id="{A4755EC3-5077-4F49-A3D7-529AD9157C93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5917" name="Text Box 3">
          <a:extLst>
            <a:ext uri="{FF2B5EF4-FFF2-40B4-BE49-F238E27FC236}">
              <a16:creationId xmlns:a16="http://schemas.microsoft.com/office/drawing/2014/main" id="{6F53DE8C-9E71-4A44-A3EE-11DB672F48EE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5918" name="Text Box 3">
          <a:extLst>
            <a:ext uri="{FF2B5EF4-FFF2-40B4-BE49-F238E27FC236}">
              <a16:creationId xmlns:a16="http://schemas.microsoft.com/office/drawing/2014/main" id="{93E79102-AC81-455B-B9D5-AF8BC4A923F9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5919" name="Text Box 3">
          <a:extLst>
            <a:ext uri="{FF2B5EF4-FFF2-40B4-BE49-F238E27FC236}">
              <a16:creationId xmlns:a16="http://schemas.microsoft.com/office/drawing/2014/main" id="{93FE3F6D-244C-4296-9B92-E1F132E3D944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5920" name="Text Box 3">
          <a:extLst>
            <a:ext uri="{FF2B5EF4-FFF2-40B4-BE49-F238E27FC236}">
              <a16:creationId xmlns:a16="http://schemas.microsoft.com/office/drawing/2014/main" id="{274EBE1C-4C5A-4BDA-B17B-D66ADF5ED96D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5921" name="Text Box 3">
          <a:extLst>
            <a:ext uri="{FF2B5EF4-FFF2-40B4-BE49-F238E27FC236}">
              <a16:creationId xmlns:a16="http://schemas.microsoft.com/office/drawing/2014/main" id="{77922116-CA4A-41B1-B2C3-C2B34AEBF1C1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5922" name="Text Box 3">
          <a:extLst>
            <a:ext uri="{FF2B5EF4-FFF2-40B4-BE49-F238E27FC236}">
              <a16:creationId xmlns:a16="http://schemas.microsoft.com/office/drawing/2014/main" id="{A657D982-16CC-48F5-BD2D-C84F661F70E7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5923" name="Text Box 3">
          <a:extLst>
            <a:ext uri="{FF2B5EF4-FFF2-40B4-BE49-F238E27FC236}">
              <a16:creationId xmlns:a16="http://schemas.microsoft.com/office/drawing/2014/main" id="{794858F6-8916-4B9A-8B79-B6818A667EF4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5924" name="Text Box 3">
          <a:extLst>
            <a:ext uri="{FF2B5EF4-FFF2-40B4-BE49-F238E27FC236}">
              <a16:creationId xmlns:a16="http://schemas.microsoft.com/office/drawing/2014/main" id="{1FE35DC5-11DA-47E9-BC30-4C21A18A8327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5925" name="Text Box 3">
          <a:extLst>
            <a:ext uri="{FF2B5EF4-FFF2-40B4-BE49-F238E27FC236}">
              <a16:creationId xmlns:a16="http://schemas.microsoft.com/office/drawing/2014/main" id="{C8571AEC-49D9-4CC9-81BC-D3851D9DA600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5926" name="Text Box 3">
          <a:extLst>
            <a:ext uri="{FF2B5EF4-FFF2-40B4-BE49-F238E27FC236}">
              <a16:creationId xmlns:a16="http://schemas.microsoft.com/office/drawing/2014/main" id="{B71E7D02-77E4-4C00-BCA1-25BBE2E631F5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5927" name="Text Box 3">
          <a:extLst>
            <a:ext uri="{FF2B5EF4-FFF2-40B4-BE49-F238E27FC236}">
              <a16:creationId xmlns:a16="http://schemas.microsoft.com/office/drawing/2014/main" id="{9B363062-88E4-46FC-A04F-F572FD7B1674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5928" name="Text Box 3">
          <a:extLst>
            <a:ext uri="{FF2B5EF4-FFF2-40B4-BE49-F238E27FC236}">
              <a16:creationId xmlns:a16="http://schemas.microsoft.com/office/drawing/2014/main" id="{BBE7DF12-1A78-490F-A419-5D7210A7AB08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5929" name="Text Box 3">
          <a:extLst>
            <a:ext uri="{FF2B5EF4-FFF2-40B4-BE49-F238E27FC236}">
              <a16:creationId xmlns:a16="http://schemas.microsoft.com/office/drawing/2014/main" id="{D5F9E91C-DE5F-46AA-B346-4CE0729EC33A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5930" name="Text Box 3">
          <a:extLst>
            <a:ext uri="{FF2B5EF4-FFF2-40B4-BE49-F238E27FC236}">
              <a16:creationId xmlns:a16="http://schemas.microsoft.com/office/drawing/2014/main" id="{F3FE15D7-5458-4BE6-BFAD-A9CB4CCC03D3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5931" name="Text Box 3">
          <a:extLst>
            <a:ext uri="{FF2B5EF4-FFF2-40B4-BE49-F238E27FC236}">
              <a16:creationId xmlns:a16="http://schemas.microsoft.com/office/drawing/2014/main" id="{66610833-10EF-4DAD-98B8-A1E637C06873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5932" name="Text Box 3">
          <a:extLst>
            <a:ext uri="{FF2B5EF4-FFF2-40B4-BE49-F238E27FC236}">
              <a16:creationId xmlns:a16="http://schemas.microsoft.com/office/drawing/2014/main" id="{FA4230C2-DE95-4F55-9450-61114B20E90A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5933" name="Text Box 3">
          <a:extLst>
            <a:ext uri="{FF2B5EF4-FFF2-40B4-BE49-F238E27FC236}">
              <a16:creationId xmlns:a16="http://schemas.microsoft.com/office/drawing/2014/main" id="{4BBC2C2D-863F-4AE2-92DE-112F3E17E1C4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5934" name="Text Box 3">
          <a:extLst>
            <a:ext uri="{FF2B5EF4-FFF2-40B4-BE49-F238E27FC236}">
              <a16:creationId xmlns:a16="http://schemas.microsoft.com/office/drawing/2014/main" id="{B919B84B-865C-4E8E-9D49-C1D3600134FE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5935" name="Text Box 3">
          <a:extLst>
            <a:ext uri="{FF2B5EF4-FFF2-40B4-BE49-F238E27FC236}">
              <a16:creationId xmlns:a16="http://schemas.microsoft.com/office/drawing/2014/main" id="{E3326B19-5A90-4608-B60C-E19BB42D229A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5936" name="Text Box 3">
          <a:extLst>
            <a:ext uri="{FF2B5EF4-FFF2-40B4-BE49-F238E27FC236}">
              <a16:creationId xmlns:a16="http://schemas.microsoft.com/office/drawing/2014/main" id="{02947760-4C49-408C-9333-0DBE56FC6417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5937" name="Text Box 3">
          <a:extLst>
            <a:ext uri="{FF2B5EF4-FFF2-40B4-BE49-F238E27FC236}">
              <a16:creationId xmlns:a16="http://schemas.microsoft.com/office/drawing/2014/main" id="{2FBC2269-6918-48DC-915F-008C9C1D91F5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5938" name="Text Box 3">
          <a:extLst>
            <a:ext uri="{FF2B5EF4-FFF2-40B4-BE49-F238E27FC236}">
              <a16:creationId xmlns:a16="http://schemas.microsoft.com/office/drawing/2014/main" id="{5F6E8D2B-803D-43C5-88EA-AADF1432C0E5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5939" name="Text Box 3">
          <a:extLst>
            <a:ext uri="{FF2B5EF4-FFF2-40B4-BE49-F238E27FC236}">
              <a16:creationId xmlns:a16="http://schemas.microsoft.com/office/drawing/2014/main" id="{2CBE02FC-2C12-4D40-9EAA-091E8BEE65FF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5940" name="Text Box 3">
          <a:extLst>
            <a:ext uri="{FF2B5EF4-FFF2-40B4-BE49-F238E27FC236}">
              <a16:creationId xmlns:a16="http://schemas.microsoft.com/office/drawing/2014/main" id="{7EEA14EC-A4A7-4EF4-9323-197ECDC50E68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5941" name="Text Box 3">
          <a:extLst>
            <a:ext uri="{FF2B5EF4-FFF2-40B4-BE49-F238E27FC236}">
              <a16:creationId xmlns:a16="http://schemas.microsoft.com/office/drawing/2014/main" id="{09DCD2EB-E590-4082-9B43-F9979F8DB730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5942" name="Text Box 3">
          <a:extLst>
            <a:ext uri="{FF2B5EF4-FFF2-40B4-BE49-F238E27FC236}">
              <a16:creationId xmlns:a16="http://schemas.microsoft.com/office/drawing/2014/main" id="{49D810D1-BD69-4D03-819C-E45F01E256B4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5943" name="Text Box 3">
          <a:extLst>
            <a:ext uri="{FF2B5EF4-FFF2-40B4-BE49-F238E27FC236}">
              <a16:creationId xmlns:a16="http://schemas.microsoft.com/office/drawing/2014/main" id="{2F09D357-A687-43D4-8AA5-A14D4AD077FA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5944" name="Text Box 3">
          <a:extLst>
            <a:ext uri="{FF2B5EF4-FFF2-40B4-BE49-F238E27FC236}">
              <a16:creationId xmlns:a16="http://schemas.microsoft.com/office/drawing/2014/main" id="{B0BDCC76-7D3F-4A77-8AC8-31CAD3AB3CEE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5945" name="Text Box 3">
          <a:extLst>
            <a:ext uri="{FF2B5EF4-FFF2-40B4-BE49-F238E27FC236}">
              <a16:creationId xmlns:a16="http://schemas.microsoft.com/office/drawing/2014/main" id="{BB533762-5F12-414C-9B91-B8A7375B321E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5946" name="Text Box 3">
          <a:extLst>
            <a:ext uri="{FF2B5EF4-FFF2-40B4-BE49-F238E27FC236}">
              <a16:creationId xmlns:a16="http://schemas.microsoft.com/office/drawing/2014/main" id="{38F7AB99-0080-4B22-AD24-FF3EF0FE8243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5947" name="Text Box 3">
          <a:extLst>
            <a:ext uri="{FF2B5EF4-FFF2-40B4-BE49-F238E27FC236}">
              <a16:creationId xmlns:a16="http://schemas.microsoft.com/office/drawing/2014/main" id="{9098D3A4-CA48-48F4-B797-49BAB939FCBD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5948" name="Text Box 3">
          <a:extLst>
            <a:ext uri="{FF2B5EF4-FFF2-40B4-BE49-F238E27FC236}">
              <a16:creationId xmlns:a16="http://schemas.microsoft.com/office/drawing/2014/main" id="{DF8ABBB9-9E34-483B-8E2F-43FB5D53E7A5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5949" name="Text Box 3">
          <a:extLst>
            <a:ext uri="{FF2B5EF4-FFF2-40B4-BE49-F238E27FC236}">
              <a16:creationId xmlns:a16="http://schemas.microsoft.com/office/drawing/2014/main" id="{02A8D0AA-FB34-443E-B7A4-528F1B5A23B5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5950" name="Text Box 3">
          <a:extLst>
            <a:ext uri="{FF2B5EF4-FFF2-40B4-BE49-F238E27FC236}">
              <a16:creationId xmlns:a16="http://schemas.microsoft.com/office/drawing/2014/main" id="{88E3C962-DC14-4FB6-AC81-E33CA6B6C599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5951" name="Text Box 3">
          <a:extLst>
            <a:ext uri="{FF2B5EF4-FFF2-40B4-BE49-F238E27FC236}">
              <a16:creationId xmlns:a16="http://schemas.microsoft.com/office/drawing/2014/main" id="{975E820A-5263-42B4-B3A2-3E677721B956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5952" name="Text Box 3">
          <a:extLst>
            <a:ext uri="{FF2B5EF4-FFF2-40B4-BE49-F238E27FC236}">
              <a16:creationId xmlns:a16="http://schemas.microsoft.com/office/drawing/2014/main" id="{DE111E7A-DD48-443D-9EC8-E2E9D2A9C343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5953" name="Text Box 3">
          <a:extLst>
            <a:ext uri="{FF2B5EF4-FFF2-40B4-BE49-F238E27FC236}">
              <a16:creationId xmlns:a16="http://schemas.microsoft.com/office/drawing/2014/main" id="{161AB584-F3D0-4E17-92D4-17FB7D1BED02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5954" name="Text Box 3">
          <a:extLst>
            <a:ext uri="{FF2B5EF4-FFF2-40B4-BE49-F238E27FC236}">
              <a16:creationId xmlns:a16="http://schemas.microsoft.com/office/drawing/2014/main" id="{5D6E7FD5-DAF0-4098-BAB2-F40751BBB00A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5955" name="Text Box 3">
          <a:extLst>
            <a:ext uri="{FF2B5EF4-FFF2-40B4-BE49-F238E27FC236}">
              <a16:creationId xmlns:a16="http://schemas.microsoft.com/office/drawing/2014/main" id="{10EA73EE-8C46-4902-BE13-6556BC864239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5956" name="Text Box 3">
          <a:extLst>
            <a:ext uri="{FF2B5EF4-FFF2-40B4-BE49-F238E27FC236}">
              <a16:creationId xmlns:a16="http://schemas.microsoft.com/office/drawing/2014/main" id="{9053273D-5CA7-41D0-8CB0-A5F827088698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5957" name="Text Box 3">
          <a:extLst>
            <a:ext uri="{FF2B5EF4-FFF2-40B4-BE49-F238E27FC236}">
              <a16:creationId xmlns:a16="http://schemas.microsoft.com/office/drawing/2014/main" id="{52D904C0-B181-49DC-91DA-C21ADF02635F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5958" name="Text Box 3">
          <a:extLst>
            <a:ext uri="{FF2B5EF4-FFF2-40B4-BE49-F238E27FC236}">
              <a16:creationId xmlns:a16="http://schemas.microsoft.com/office/drawing/2014/main" id="{D7A473EC-94BC-4B22-A08A-747BF4857EE6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5959" name="Text Box 3">
          <a:extLst>
            <a:ext uri="{FF2B5EF4-FFF2-40B4-BE49-F238E27FC236}">
              <a16:creationId xmlns:a16="http://schemas.microsoft.com/office/drawing/2014/main" id="{B56BF13A-FE46-4F34-9E41-15DCCBEC6751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5960" name="Text Box 3">
          <a:extLst>
            <a:ext uri="{FF2B5EF4-FFF2-40B4-BE49-F238E27FC236}">
              <a16:creationId xmlns:a16="http://schemas.microsoft.com/office/drawing/2014/main" id="{5E9925B6-AC89-4818-B7C4-E7756AF42965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5961" name="Text Box 3">
          <a:extLst>
            <a:ext uri="{FF2B5EF4-FFF2-40B4-BE49-F238E27FC236}">
              <a16:creationId xmlns:a16="http://schemas.microsoft.com/office/drawing/2014/main" id="{20A3B0D2-9877-462A-A0C2-9A5CBF972678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5962" name="Text Box 3">
          <a:extLst>
            <a:ext uri="{FF2B5EF4-FFF2-40B4-BE49-F238E27FC236}">
              <a16:creationId xmlns:a16="http://schemas.microsoft.com/office/drawing/2014/main" id="{A46BD185-48D6-42D2-9793-F8C60548C224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5963" name="Text Box 3">
          <a:extLst>
            <a:ext uri="{FF2B5EF4-FFF2-40B4-BE49-F238E27FC236}">
              <a16:creationId xmlns:a16="http://schemas.microsoft.com/office/drawing/2014/main" id="{1A49F605-31DD-47E5-95AE-C65634684F9E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5964" name="Text Box 3">
          <a:extLst>
            <a:ext uri="{FF2B5EF4-FFF2-40B4-BE49-F238E27FC236}">
              <a16:creationId xmlns:a16="http://schemas.microsoft.com/office/drawing/2014/main" id="{1BBA449C-31C5-494C-A558-FCCC1877A5AF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5965" name="Text Box 3">
          <a:extLst>
            <a:ext uri="{FF2B5EF4-FFF2-40B4-BE49-F238E27FC236}">
              <a16:creationId xmlns:a16="http://schemas.microsoft.com/office/drawing/2014/main" id="{B7453918-0FBF-4918-B5E0-B7FBB7D26BF9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5966" name="Text Box 3">
          <a:extLst>
            <a:ext uri="{FF2B5EF4-FFF2-40B4-BE49-F238E27FC236}">
              <a16:creationId xmlns:a16="http://schemas.microsoft.com/office/drawing/2014/main" id="{CA31DEF0-6260-4C01-A2DB-7DDEAB852757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5967" name="Text Box 3">
          <a:extLst>
            <a:ext uri="{FF2B5EF4-FFF2-40B4-BE49-F238E27FC236}">
              <a16:creationId xmlns:a16="http://schemas.microsoft.com/office/drawing/2014/main" id="{AB8BB68F-8D9C-4DE3-BCF2-88BDCA9BA212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5968" name="Text Box 3">
          <a:extLst>
            <a:ext uri="{FF2B5EF4-FFF2-40B4-BE49-F238E27FC236}">
              <a16:creationId xmlns:a16="http://schemas.microsoft.com/office/drawing/2014/main" id="{D2C88BD7-5D7D-4F04-8814-AD59C4E21095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5969" name="Text Box 3">
          <a:extLst>
            <a:ext uri="{FF2B5EF4-FFF2-40B4-BE49-F238E27FC236}">
              <a16:creationId xmlns:a16="http://schemas.microsoft.com/office/drawing/2014/main" id="{CFC5ACD2-BF32-4B8D-8374-866370A0FC2C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5970" name="Text Box 3">
          <a:extLst>
            <a:ext uri="{FF2B5EF4-FFF2-40B4-BE49-F238E27FC236}">
              <a16:creationId xmlns:a16="http://schemas.microsoft.com/office/drawing/2014/main" id="{3F27EC7D-70D4-4C82-A591-474D21170F93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5971" name="Text Box 3">
          <a:extLst>
            <a:ext uri="{FF2B5EF4-FFF2-40B4-BE49-F238E27FC236}">
              <a16:creationId xmlns:a16="http://schemas.microsoft.com/office/drawing/2014/main" id="{D374A57B-0EDC-4E5D-BEAC-939B35E0F21F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5972" name="Text Box 3">
          <a:extLst>
            <a:ext uri="{FF2B5EF4-FFF2-40B4-BE49-F238E27FC236}">
              <a16:creationId xmlns:a16="http://schemas.microsoft.com/office/drawing/2014/main" id="{889331BD-B9DA-4062-BA94-485B76C9BE5C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5973" name="Text Box 3">
          <a:extLst>
            <a:ext uri="{FF2B5EF4-FFF2-40B4-BE49-F238E27FC236}">
              <a16:creationId xmlns:a16="http://schemas.microsoft.com/office/drawing/2014/main" id="{86A81968-40A3-4F98-9BC9-B88C4B7F95C9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5974" name="Text Box 3">
          <a:extLst>
            <a:ext uri="{FF2B5EF4-FFF2-40B4-BE49-F238E27FC236}">
              <a16:creationId xmlns:a16="http://schemas.microsoft.com/office/drawing/2014/main" id="{D8C1D6AC-2D16-4C79-8704-5D1F2AD077DF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5975" name="Text Box 3">
          <a:extLst>
            <a:ext uri="{FF2B5EF4-FFF2-40B4-BE49-F238E27FC236}">
              <a16:creationId xmlns:a16="http://schemas.microsoft.com/office/drawing/2014/main" id="{7C83D777-2DE9-41A6-9385-4312FFB0B281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976" name="Text Box 3">
          <a:extLst>
            <a:ext uri="{FF2B5EF4-FFF2-40B4-BE49-F238E27FC236}">
              <a16:creationId xmlns:a16="http://schemas.microsoft.com/office/drawing/2014/main" id="{01FF0A16-1790-4315-8379-AE2EC22F8868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977" name="Text Box 3">
          <a:extLst>
            <a:ext uri="{FF2B5EF4-FFF2-40B4-BE49-F238E27FC236}">
              <a16:creationId xmlns:a16="http://schemas.microsoft.com/office/drawing/2014/main" id="{01FB2999-6913-4284-A3DA-3BC75CD447CD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978" name="Text Box 3">
          <a:extLst>
            <a:ext uri="{FF2B5EF4-FFF2-40B4-BE49-F238E27FC236}">
              <a16:creationId xmlns:a16="http://schemas.microsoft.com/office/drawing/2014/main" id="{1CD62B7B-3D94-4D83-8EBE-5C9D6A2C506E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979" name="Text Box 3">
          <a:extLst>
            <a:ext uri="{FF2B5EF4-FFF2-40B4-BE49-F238E27FC236}">
              <a16:creationId xmlns:a16="http://schemas.microsoft.com/office/drawing/2014/main" id="{49314972-166E-4A0D-84DD-806AF3580C11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980" name="Text Box 3">
          <a:extLst>
            <a:ext uri="{FF2B5EF4-FFF2-40B4-BE49-F238E27FC236}">
              <a16:creationId xmlns:a16="http://schemas.microsoft.com/office/drawing/2014/main" id="{BFB45746-32F1-4D19-8A9B-EC1FF9E263E8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981" name="Text Box 3">
          <a:extLst>
            <a:ext uri="{FF2B5EF4-FFF2-40B4-BE49-F238E27FC236}">
              <a16:creationId xmlns:a16="http://schemas.microsoft.com/office/drawing/2014/main" id="{7DEF12B2-ABF4-4C48-A62B-021DBF71CD27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982" name="Text Box 3">
          <a:extLst>
            <a:ext uri="{FF2B5EF4-FFF2-40B4-BE49-F238E27FC236}">
              <a16:creationId xmlns:a16="http://schemas.microsoft.com/office/drawing/2014/main" id="{C4C3B3B7-1B50-492E-8F0F-4F998FBDF163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983" name="Text Box 3">
          <a:extLst>
            <a:ext uri="{FF2B5EF4-FFF2-40B4-BE49-F238E27FC236}">
              <a16:creationId xmlns:a16="http://schemas.microsoft.com/office/drawing/2014/main" id="{D999F47A-0FA9-4F29-9507-791E21C90C0E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984" name="Text Box 3">
          <a:extLst>
            <a:ext uri="{FF2B5EF4-FFF2-40B4-BE49-F238E27FC236}">
              <a16:creationId xmlns:a16="http://schemas.microsoft.com/office/drawing/2014/main" id="{5592223D-ACD4-4189-995C-93A63D49B7F4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985" name="Text Box 3">
          <a:extLst>
            <a:ext uri="{FF2B5EF4-FFF2-40B4-BE49-F238E27FC236}">
              <a16:creationId xmlns:a16="http://schemas.microsoft.com/office/drawing/2014/main" id="{1E8E48D1-7643-48B1-863D-2BE962C93950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986" name="Text Box 3">
          <a:extLst>
            <a:ext uri="{FF2B5EF4-FFF2-40B4-BE49-F238E27FC236}">
              <a16:creationId xmlns:a16="http://schemas.microsoft.com/office/drawing/2014/main" id="{65898C87-433F-4602-A84E-04FEE25497D1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987" name="Text Box 3">
          <a:extLst>
            <a:ext uri="{FF2B5EF4-FFF2-40B4-BE49-F238E27FC236}">
              <a16:creationId xmlns:a16="http://schemas.microsoft.com/office/drawing/2014/main" id="{D6C60BB7-FA86-441E-887C-00E69FBF2F1A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988" name="Text Box 3">
          <a:extLst>
            <a:ext uri="{FF2B5EF4-FFF2-40B4-BE49-F238E27FC236}">
              <a16:creationId xmlns:a16="http://schemas.microsoft.com/office/drawing/2014/main" id="{0A4A7C8A-77AC-4576-80FF-D445D418B426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989" name="Text Box 3">
          <a:extLst>
            <a:ext uri="{FF2B5EF4-FFF2-40B4-BE49-F238E27FC236}">
              <a16:creationId xmlns:a16="http://schemas.microsoft.com/office/drawing/2014/main" id="{A3911CD4-AC9F-47A3-9C99-0FB990367471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990" name="Text Box 3">
          <a:extLst>
            <a:ext uri="{FF2B5EF4-FFF2-40B4-BE49-F238E27FC236}">
              <a16:creationId xmlns:a16="http://schemas.microsoft.com/office/drawing/2014/main" id="{A3BD0C63-1129-4269-A6D6-7F4668D149C4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991" name="Text Box 3">
          <a:extLst>
            <a:ext uri="{FF2B5EF4-FFF2-40B4-BE49-F238E27FC236}">
              <a16:creationId xmlns:a16="http://schemas.microsoft.com/office/drawing/2014/main" id="{640AC3FB-37BF-499D-90D9-4D995D7A223A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992" name="Text Box 3">
          <a:extLst>
            <a:ext uri="{FF2B5EF4-FFF2-40B4-BE49-F238E27FC236}">
              <a16:creationId xmlns:a16="http://schemas.microsoft.com/office/drawing/2014/main" id="{641B616F-C8FC-437E-B35E-7A1323C01D67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993" name="Text Box 3">
          <a:extLst>
            <a:ext uri="{FF2B5EF4-FFF2-40B4-BE49-F238E27FC236}">
              <a16:creationId xmlns:a16="http://schemas.microsoft.com/office/drawing/2014/main" id="{15C8AFAC-D0F2-4FED-9A79-F91E42702E72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994" name="Text Box 3">
          <a:extLst>
            <a:ext uri="{FF2B5EF4-FFF2-40B4-BE49-F238E27FC236}">
              <a16:creationId xmlns:a16="http://schemas.microsoft.com/office/drawing/2014/main" id="{F7102078-6118-4375-B5B1-C5C808111807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995" name="Text Box 3">
          <a:extLst>
            <a:ext uri="{FF2B5EF4-FFF2-40B4-BE49-F238E27FC236}">
              <a16:creationId xmlns:a16="http://schemas.microsoft.com/office/drawing/2014/main" id="{D08603DB-DB9C-47F0-8B5F-6F0D26DC2C80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996" name="Text Box 3">
          <a:extLst>
            <a:ext uri="{FF2B5EF4-FFF2-40B4-BE49-F238E27FC236}">
              <a16:creationId xmlns:a16="http://schemas.microsoft.com/office/drawing/2014/main" id="{B949D6E8-1E80-45BB-A4CF-F1FEB6EFDAA8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5997" name="Text Box 3">
          <a:extLst>
            <a:ext uri="{FF2B5EF4-FFF2-40B4-BE49-F238E27FC236}">
              <a16:creationId xmlns:a16="http://schemas.microsoft.com/office/drawing/2014/main" id="{9618AC5B-B696-46EE-B414-9BD869A2C80E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998" name="Text Box 3">
          <a:extLst>
            <a:ext uri="{FF2B5EF4-FFF2-40B4-BE49-F238E27FC236}">
              <a16:creationId xmlns:a16="http://schemas.microsoft.com/office/drawing/2014/main" id="{CD7F38F2-A674-43BC-A6BC-C02C409A7253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5999" name="Text Box 3">
          <a:extLst>
            <a:ext uri="{FF2B5EF4-FFF2-40B4-BE49-F238E27FC236}">
              <a16:creationId xmlns:a16="http://schemas.microsoft.com/office/drawing/2014/main" id="{0124DB2B-DB51-42F6-872B-46EDA59BA7D0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000" name="Text Box 3">
          <a:extLst>
            <a:ext uri="{FF2B5EF4-FFF2-40B4-BE49-F238E27FC236}">
              <a16:creationId xmlns:a16="http://schemas.microsoft.com/office/drawing/2014/main" id="{9702177C-866D-4734-89AE-82A821DC02DE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001" name="Text Box 3">
          <a:extLst>
            <a:ext uri="{FF2B5EF4-FFF2-40B4-BE49-F238E27FC236}">
              <a16:creationId xmlns:a16="http://schemas.microsoft.com/office/drawing/2014/main" id="{A4DD9402-827C-46F2-AD91-BFC407A5E318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002" name="Text Box 3">
          <a:extLst>
            <a:ext uri="{FF2B5EF4-FFF2-40B4-BE49-F238E27FC236}">
              <a16:creationId xmlns:a16="http://schemas.microsoft.com/office/drawing/2014/main" id="{B9392750-C9DF-4878-B89D-54B1F6E8D596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003" name="Text Box 3">
          <a:extLst>
            <a:ext uri="{FF2B5EF4-FFF2-40B4-BE49-F238E27FC236}">
              <a16:creationId xmlns:a16="http://schemas.microsoft.com/office/drawing/2014/main" id="{BAF66155-A0F8-4AA9-9781-C78059B0ABAF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004" name="Text Box 3">
          <a:extLst>
            <a:ext uri="{FF2B5EF4-FFF2-40B4-BE49-F238E27FC236}">
              <a16:creationId xmlns:a16="http://schemas.microsoft.com/office/drawing/2014/main" id="{F1C382F0-3A4D-4814-9B19-8A36CD68C322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005" name="Text Box 3">
          <a:extLst>
            <a:ext uri="{FF2B5EF4-FFF2-40B4-BE49-F238E27FC236}">
              <a16:creationId xmlns:a16="http://schemas.microsoft.com/office/drawing/2014/main" id="{9E2DA60A-ACFB-4DFE-8AC1-AD6C1D44B340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006" name="Text Box 3">
          <a:extLst>
            <a:ext uri="{FF2B5EF4-FFF2-40B4-BE49-F238E27FC236}">
              <a16:creationId xmlns:a16="http://schemas.microsoft.com/office/drawing/2014/main" id="{69ED63BB-37C7-4B7F-B713-44DD0C9E4293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007" name="Text Box 3">
          <a:extLst>
            <a:ext uri="{FF2B5EF4-FFF2-40B4-BE49-F238E27FC236}">
              <a16:creationId xmlns:a16="http://schemas.microsoft.com/office/drawing/2014/main" id="{EBBC1A96-C376-4F96-B46A-29200515C04D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008" name="Text Box 3">
          <a:extLst>
            <a:ext uri="{FF2B5EF4-FFF2-40B4-BE49-F238E27FC236}">
              <a16:creationId xmlns:a16="http://schemas.microsoft.com/office/drawing/2014/main" id="{36B324D1-6D12-48CC-BE9A-8DBAEE256B03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009" name="Text Box 3">
          <a:extLst>
            <a:ext uri="{FF2B5EF4-FFF2-40B4-BE49-F238E27FC236}">
              <a16:creationId xmlns:a16="http://schemas.microsoft.com/office/drawing/2014/main" id="{BE371C0A-08A1-4266-A670-0064A75FE5F6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010" name="Text Box 3">
          <a:extLst>
            <a:ext uri="{FF2B5EF4-FFF2-40B4-BE49-F238E27FC236}">
              <a16:creationId xmlns:a16="http://schemas.microsoft.com/office/drawing/2014/main" id="{E2A5B667-7D71-4323-AAD2-AA060ECEB7A9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011" name="Text Box 3">
          <a:extLst>
            <a:ext uri="{FF2B5EF4-FFF2-40B4-BE49-F238E27FC236}">
              <a16:creationId xmlns:a16="http://schemas.microsoft.com/office/drawing/2014/main" id="{D641D22A-96CA-4624-90E3-EE92A65E2FF1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012" name="Text Box 3">
          <a:extLst>
            <a:ext uri="{FF2B5EF4-FFF2-40B4-BE49-F238E27FC236}">
              <a16:creationId xmlns:a16="http://schemas.microsoft.com/office/drawing/2014/main" id="{D5D6A833-625D-4761-8CA1-77DF73D047E6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013" name="Text Box 3">
          <a:extLst>
            <a:ext uri="{FF2B5EF4-FFF2-40B4-BE49-F238E27FC236}">
              <a16:creationId xmlns:a16="http://schemas.microsoft.com/office/drawing/2014/main" id="{0A4B702F-6F2C-48D9-9042-D951105450AD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014" name="Text Box 3">
          <a:extLst>
            <a:ext uri="{FF2B5EF4-FFF2-40B4-BE49-F238E27FC236}">
              <a16:creationId xmlns:a16="http://schemas.microsoft.com/office/drawing/2014/main" id="{08599DF6-689C-49BF-AA6D-8E12DD507061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015" name="Text Box 3">
          <a:extLst>
            <a:ext uri="{FF2B5EF4-FFF2-40B4-BE49-F238E27FC236}">
              <a16:creationId xmlns:a16="http://schemas.microsoft.com/office/drawing/2014/main" id="{2251F34E-F4CB-446B-BBA6-FB1DC189FB1B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016" name="Text Box 3">
          <a:extLst>
            <a:ext uri="{FF2B5EF4-FFF2-40B4-BE49-F238E27FC236}">
              <a16:creationId xmlns:a16="http://schemas.microsoft.com/office/drawing/2014/main" id="{B56DD149-2D14-4626-BDB2-566E7C5A4750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017" name="Text Box 3">
          <a:extLst>
            <a:ext uri="{FF2B5EF4-FFF2-40B4-BE49-F238E27FC236}">
              <a16:creationId xmlns:a16="http://schemas.microsoft.com/office/drawing/2014/main" id="{AED50D58-F6B9-4763-A7D3-9D78743E3714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018" name="Text Box 3">
          <a:extLst>
            <a:ext uri="{FF2B5EF4-FFF2-40B4-BE49-F238E27FC236}">
              <a16:creationId xmlns:a16="http://schemas.microsoft.com/office/drawing/2014/main" id="{ABB59830-B348-4ACF-877C-4BABAF41B252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019" name="Text Box 3">
          <a:extLst>
            <a:ext uri="{FF2B5EF4-FFF2-40B4-BE49-F238E27FC236}">
              <a16:creationId xmlns:a16="http://schemas.microsoft.com/office/drawing/2014/main" id="{3BB78A04-F44D-4209-8284-5AEFA5D80736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020" name="Text Box 3">
          <a:extLst>
            <a:ext uri="{FF2B5EF4-FFF2-40B4-BE49-F238E27FC236}">
              <a16:creationId xmlns:a16="http://schemas.microsoft.com/office/drawing/2014/main" id="{969AEE0A-03A4-46C8-9245-1E4FDFA4610F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021" name="Text Box 3">
          <a:extLst>
            <a:ext uri="{FF2B5EF4-FFF2-40B4-BE49-F238E27FC236}">
              <a16:creationId xmlns:a16="http://schemas.microsoft.com/office/drawing/2014/main" id="{C9752A65-4BAF-419C-950D-741DC1536689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022" name="Text Box 3">
          <a:extLst>
            <a:ext uri="{FF2B5EF4-FFF2-40B4-BE49-F238E27FC236}">
              <a16:creationId xmlns:a16="http://schemas.microsoft.com/office/drawing/2014/main" id="{8EABB72E-3F6C-457B-9BCF-F2B1A23976BB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023" name="Text Box 3">
          <a:extLst>
            <a:ext uri="{FF2B5EF4-FFF2-40B4-BE49-F238E27FC236}">
              <a16:creationId xmlns:a16="http://schemas.microsoft.com/office/drawing/2014/main" id="{28FCDB4F-7508-4AA7-931D-95BE754A27ED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024" name="Text Box 3">
          <a:extLst>
            <a:ext uri="{FF2B5EF4-FFF2-40B4-BE49-F238E27FC236}">
              <a16:creationId xmlns:a16="http://schemas.microsoft.com/office/drawing/2014/main" id="{76FC6A89-8CD2-4DB2-A5CB-DD02E5DA5FE5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025" name="Text Box 3">
          <a:extLst>
            <a:ext uri="{FF2B5EF4-FFF2-40B4-BE49-F238E27FC236}">
              <a16:creationId xmlns:a16="http://schemas.microsoft.com/office/drawing/2014/main" id="{F5F89D65-3DA1-48AB-B293-0C2A7E5E324B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026" name="Text Box 3">
          <a:extLst>
            <a:ext uri="{FF2B5EF4-FFF2-40B4-BE49-F238E27FC236}">
              <a16:creationId xmlns:a16="http://schemas.microsoft.com/office/drawing/2014/main" id="{2F72F95B-9AB6-445F-9ADC-E74EDFDF30B7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027" name="Text Box 3">
          <a:extLst>
            <a:ext uri="{FF2B5EF4-FFF2-40B4-BE49-F238E27FC236}">
              <a16:creationId xmlns:a16="http://schemas.microsoft.com/office/drawing/2014/main" id="{F5148D71-EC80-4770-BBEF-B4B722B1BC62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028" name="Text Box 3">
          <a:extLst>
            <a:ext uri="{FF2B5EF4-FFF2-40B4-BE49-F238E27FC236}">
              <a16:creationId xmlns:a16="http://schemas.microsoft.com/office/drawing/2014/main" id="{FAEF8C29-EBE9-4480-95F1-65760553F224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029" name="Text Box 3">
          <a:extLst>
            <a:ext uri="{FF2B5EF4-FFF2-40B4-BE49-F238E27FC236}">
              <a16:creationId xmlns:a16="http://schemas.microsoft.com/office/drawing/2014/main" id="{4C20B1D1-145A-480D-8ED8-B810F20B4334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030" name="Text Box 3">
          <a:extLst>
            <a:ext uri="{FF2B5EF4-FFF2-40B4-BE49-F238E27FC236}">
              <a16:creationId xmlns:a16="http://schemas.microsoft.com/office/drawing/2014/main" id="{69C6070B-4C23-4823-A7AA-910F92FE22F9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031" name="Text Box 3">
          <a:extLst>
            <a:ext uri="{FF2B5EF4-FFF2-40B4-BE49-F238E27FC236}">
              <a16:creationId xmlns:a16="http://schemas.microsoft.com/office/drawing/2014/main" id="{E84577A7-936D-4B06-BF68-7C6D94D0B472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032" name="Text Box 3">
          <a:extLst>
            <a:ext uri="{FF2B5EF4-FFF2-40B4-BE49-F238E27FC236}">
              <a16:creationId xmlns:a16="http://schemas.microsoft.com/office/drawing/2014/main" id="{27909735-092B-437A-BE2D-F8BB1C62EC7A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033" name="Text Box 3">
          <a:extLst>
            <a:ext uri="{FF2B5EF4-FFF2-40B4-BE49-F238E27FC236}">
              <a16:creationId xmlns:a16="http://schemas.microsoft.com/office/drawing/2014/main" id="{ED12F090-AB3A-4770-8360-B27327DDEC15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034" name="Text Box 3">
          <a:extLst>
            <a:ext uri="{FF2B5EF4-FFF2-40B4-BE49-F238E27FC236}">
              <a16:creationId xmlns:a16="http://schemas.microsoft.com/office/drawing/2014/main" id="{07ED9998-7A7C-42A4-9D75-7F1E0E66104E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035" name="Text Box 3">
          <a:extLst>
            <a:ext uri="{FF2B5EF4-FFF2-40B4-BE49-F238E27FC236}">
              <a16:creationId xmlns:a16="http://schemas.microsoft.com/office/drawing/2014/main" id="{7CC4BDF5-7314-4EFB-B3A7-06DFF95B1D10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036" name="Text Box 3">
          <a:extLst>
            <a:ext uri="{FF2B5EF4-FFF2-40B4-BE49-F238E27FC236}">
              <a16:creationId xmlns:a16="http://schemas.microsoft.com/office/drawing/2014/main" id="{3ADE14A6-F6FC-43EE-BA46-17248DFC57E2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037" name="Text Box 3">
          <a:extLst>
            <a:ext uri="{FF2B5EF4-FFF2-40B4-BE49-F238E27FC236}">
              <a16:creationId xmlns:a16="http://schemas.microsoft.com/office/drawing/2014/main" id="{D5507BAD-CB6E-497E-BCD5-0991BE6A99D0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038" name="Text Box 3">
          <a:extLst>
            <a:ext uri="{FF2B5EF4-FFF2-40B4-BE49-F238E27FC236}">
              <a16:creationId xmlns:a16="http://schemas.microsoft.com/office/drawing/2014/main" id="{65262F42-4FA1-452A-BC3D-1DCB4BDF8071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039" name="Text Box 3">
          <a:extLst>
            <a:ext uri="{FF2B5EF4-FFF2-40B4-BE49-F238E27FC236}">
              <a16:creationId xmlns:a16="http://schemas.microsoft.com/office/drawing/2014/main" id="{FBD3B7CE-8DC7-4068-B6F2-83794C93C65D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040" name="Text Box 3">
          <a:extLst>
            <a:ext uri="{FF2B5EF4-FFF2-40B4-BE49-F238E27FC236}">
              <a16:creationId xmlns:a16="http://schemas.microsoft.com/office/drawing/2014/main" id="{45CE2D88-A8BF-4203-A793-1EA02188427E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041" name="Text Box 3">
          <a:extLst>
            <a:ext uri="{FF2B5EF4-FFF2-40B4-BE49-F238E27FC236}">
              <a16:creationId xmlns:a16="http://schemas.microsoft.com/office/drawing/2014/main" id="{B3BECF22-08B6-44B9-BBF5-F21452E45773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042" name="Text Box 3">
          <a:extLst>
            <a:ext uri="{FF2B5EF4-FFF2-40B4-BE49-F238E27FC236}">
              <a16:creationId xmlns:a16="http://schemas.microsoft.com/office/drawing/2014/main" id="{D5F88DC5-2B49-4DE9-A4B0-836ABEE2FD2B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043" name="Text Box 3">
          <a:extLst>
            <a:ext uri="{FF2B5EF4-FFF2-40B4-BE49-F238E27FC236}">
              <a16:creationId xmlns:a16="http://schemas.microsoft.com/office/drawing/2014/main" id="{945EB192-D068-410F-B218-C4D05579954C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044" name="Text Box 3">
          <a:extLst>
            <a:ext uri="{FF2B5EF4-FFF2-40B4-BE49-F238E27FC236}">
              <a16:creationId xmlns:a16="http://schemas.microsoft.com/office/drawing/2014/main" id="{76A6CBE5-6121-4FD6-BA29-FCAC40A42C28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045" name="Text Box 3">
          <a:extLst>
            <a:ext uri="{FF2B5EF4-FFF2-40B4-BE49-F238E27FC236}">
              <a16:creationId xmlns:a16="http://schemas.microsoft.com/office/drawing/2014/main" id="{169A34F1-B346-4CB2-B98E-0F93125B3307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046" name="Text Box 3">
          <a:extLst>
            <a:ext uri="{FF2B5EF4-FFF2-40B4-BE49-F238E27FC236}">
              <a16:creationId xmlns:a16="http://schemas.microsoft.com/office/drawing/2014/main" id="{90694828-8245-46E4-B561-F174D22AC03C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047" name="Text Box 3">
          <a:extLst>
            <a:ext uri="{FF2B5EF4-FFF2-40B4-BE49-F238E27FC236}">
              <a16:creationId xmlns:a16="http://schemas.microsoft.com/office/drawing/2014/main" id="{CF6A4385-E145-4A0E-B9D0-C8F5EC2FFBDB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048" name="Text Box 3">
          <a:extLst>
            <a:ext uri="{FF2B5EF4-FFF2-40B4-BE49-F238E27FC236}">
              <a16:creationId xmlns:a16="http://schemas.microsoft.com/office/drawing/2014/main" id="{58C4B130-FD1B-4421-9278-6EDAB73A3457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049" name="Text Box 3">
          <a:extLst>
            <a:ext uri="{FF2B5EF4-FFF2-40B4-BE49-F238E27FC236}">
              <a16:creationId xmlns:a16="http://schemas.microsoft.com/office/drawing/2014/main" id="{2F50EBFC-3258-4013-A6A8-F65928D7BD70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050" name="Text Box 3">
          <a:extLst>
            <a:ext uri="{FF2B5EF4-FFF2-40B4-BE49-F238E27FC236}">
              <a16:creationId xmlns:a16="http://schemas.microsoft.com/office/drawing/2014/main" id="{C80A6F4E-61E3-4610-BAD4-FD0E764C0496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051" name="Text Box 3">
          <a:extLst>
            <a:ext uri="{FF2B5EF4-FFF2-40B4-BE49-F238E27FC236}">
              <a16:creationId xmlns:a16="http://schemas.microsoft.com/office/drawing/2014/main" id="{CB975923-A343-4471-87E7-B48D4B2D5F8B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052" name="Text Box 3">
          <a:extLst>
            <a:ext uri="{FF2B5EF4-FFF2-40B4-BE49-F238E27FC236}">
              <a16:creationId xmlns:a16="http://schemas.microsoft.com/office/drawing/2014/main" id="{3B3C4F68-8958-441F-BABE-AE8A197C1E18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053" name="Text Box 3">
          <a:extLst>
            <a:ext uri="{FF2B5EF4-FFF2-40B4-BE49-F238E27FC236}">
              <a16:creationId xmlns:a16="http://schemas.microsoft.com/office/drawing/2014/main" id="{2F97AB4B-D04D-4F6E-ACDC-9A1FC0BD3D9C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054" name="Text Box 3">
          <a:extLst>
            <a:ext uri="{FF2B5EF4-FFF2-40B4-BE49-F238E27FC236}">
              <a16:creationId xmlns:a16="http://schemas.microsoft.com/office/drawing/2014/main" id="{7677D736-FA87-4FB0-A89A-3B9BD3E09931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055" name="Text Box 3">
          <a:extLst>
            <a:ext uri="{FF2B5EF4-FFF2-40B4-BE49-F238E27FC236}">
              <a16:creationId xmlns:a16="http://schemas.microsoft.com/office/drawing/2014/main" id="{F4942E93-952F-41E9-93EF-C81B72A303D5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056" name="Text Box 3">
          <a:extLst>
            <a:ext uri="{FF2B5EF4-FFF2-40B4-BE49-F238E27FC236}">
              <a16:creationId xmlns:a16="http://schemas.microsoft.com/office/drawing/2014/main" id="{EA8B6F66-4181-478D-8B13-CA8CB719C253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057" name="Text Box 3">
          <a:extLst>
            <a:ext uri="{FF2B5EF4-FFF2-40B4-BE49-F238E27FC236}">
              <a16:creationId xmlns:a16="http://schemas.microsoft.com/office/drawing/2014/main" id="{BE6252AD-E728-4031-A4AB-F32646C5DBD4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058" name="Text Box 3">
          <a:extLst>
            <a:ext uri="{FF2B5EF4-FFF2-40B4-BE49-F238E27FC236}">
              <a16:creationId xmlns:a16="http://schemas.microsoft.com/office/drawing/2014/main" id="{BF444A63-802F-40FC-B8CF-FFA31216B2D0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059" name="Text Box 3">
          <a:extLst>
            <a:ext uri="{FF2B5EF4-FFF2-40B4-BE49-F238E27FC236}">
              <a16:creationId xmlns:a16="http://schemas.microsoft.com/office/drawing/2014/main" id="{87C2FAE6-943A-4DC6-B2DE-0FE343C3FD11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060" name="Text Box 3">
          <a:extLst>
            <a:ext uri="{FF2B5EF4-FFF2-40B4-BE49-F238E27FC236}">
              <a16:creationId xmlns:a16="http://schemas.microsoft.com/office/drawing/2014/main" id="{00B44AFB-5C7D-4E89-BEA5-6D0AEF668C13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061" name="Text Box 3">
          <a:extLst>
            <a:ext uri="{FF2B5EF4-FFF2-40B4-BE49-F238E27FC236}">
              <a16:creationId xmlns:a16="http://schemas.microsoft.com/office/drawing/2014/main" id="{83783095-022D-4862-916E-12E78E77898E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062" name="Text Box 3">
          <a:extLst>
            <a:ext uri="{FF2B5EF4-FFF2-40B4-BE49-F238E27FC236}">
              <a16:creationId xmlns:a16="http://schemas.microsoft.com/office/drawing/2014/main" id="{18A7C4A9-BC02-4309-91B1-B6BDB259F21E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063" name="Text Box 3">
          <a:extLst>
            <a:ext uri="{FF2B5EF4-FFF2-40B4-BE49-F238E27FC236}">
              <a16:creationId xmlns:a16="http://schemas.microsoft.com/office/drawing/2014/main" id="{93E9E41D-5B4B-4E6E-A61B-63BF56948DD3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064" name="Text Box 3">
          <a:extLst>
            <a:ext uri="{FF2B5EF4-FFF2-40B4-BE49-F238E27FC236}">
              <a16:creationId xmlns:a16="http://schemas.microsoft.com/office/drawing/2014/main" id="{4B0A3F91-C4CC-458D-AD0C-5A0728767B5D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065" name="Text Box 3">
          <a:extLst>
            <a:ext uri="{FF2B5EF4-FFF2-40B4-BE49-F238E27FC236}">
              <a16:creationId xmlns:a16="http://schemas.microsoft.com/office/drawing/2014/main" id="{9B2C1794-C21F-4C27-9A85-6151F767A8D1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066" name="Text Box 3">
          <a:extLst>
            <a:ext uri="{FF2B5EF4-FFF2-40B4-BE49-F238E27FC236}">
              <a16:creationId xmlns:a16="http://schemas.microsoft.com/office/drawing/2014/main" id="{A53E91D5-862A-4797-B269-20C186A04A6D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067" name="Text Box 3">
          <a:extLst>
            <a:ext uri="{FF2B5EF4-FFF2-40B4-BE49-F238E27FC236}">
              <a16:creationId xmlns:a16="http://schemas.microsoft.com/office/drawing/2014/main" id="{D1535785-7269-4A54-A6B6-9F67F66CFC3E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068" name="Text Box 3">
          <a:extLst>
            <a:ext uri="{FF2B5EF4-FFF2-40B4-BE49-F238E27FC236}">
              <a16:creationId xmlns:a16="http://schemas.microsoft.com/office/drawing/2014/main" id="{254B0889-F748-4A15-83BC-D3AE1EB37CC0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069" name="Text Box 3">
          <a:extLst>
            <a:ext uri="{FF2B5EF4-FFF2-40B4-BE49-F238E27FC236}">
              <a16:creationId xmlns:a16="http://schemas.microsoft.com/office/drawing/2014/main" id="{A69CA2FD-6E96-48FC-AA54-27BBF336F7E1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070" name="Text Box 3">
          <a:extLst>
            <a:ext uri="{FF2B5EF4-FFF2-40B4-BE49-F238E27FC236}">
              <a16:creationId xmlns:a16="http://schemas.microsoft.com/office/drawing/2014/main" id="{2715C303-E9FD-41FA-845F-126F1575BA37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071" name="Text Box 3">
          <a:extLst>
            <a:ext uri="{FF2B5EF4-FFF2-40B4-BE49-F238E27FC236}">
              <a16:creationId xmlns:a16="http://schemas.microsoft.com/office/drawing/2014/main" id="{7DB489C7-49F7-49B2-9284-5D801093206A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072" name="Text Box 3">
          <a:extLst>
            <a:ext uri="{FF2B5EF4-FFF2-40B4-BE49-F238E27FC236}">
              <a16:creationId xmlns:a16="http://schemas.microsoft.com/office/drawing/2014/main" id="{7E73957F-EFB6-4C90-BB56-EA21C1D84C66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073" name="Text Box 3">
          <a:extLst>
            <a:ext uri="{FF2B5EF4-FFF2-40B4-BE49-F238E27FC236}">
              <a16:creationId xmlns:a16="http://schemas.microsoft.com/office/drawing/2014/main" id="{37AD48AD-D684-49E9-A3BA-F1A83022ECE1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074" name="Text Box 3">
          <a:extLst>
            <a:ext uri="{FF2B5EF4-FFF2-40B4-BE49-F238E27FC236}">
              <a16:creationId xmlns:a16="http://schemas.microsoft.com/office/drawing/2014/main" id="{09A30704-2AC8-4A4D-8683-648A46495C35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075" name="Text Box 3">
          <a:extLst>
            <a:ext uri="{FF2B5EF4-FFF2-40B4-BE49-F238E27FC236}">
              <a16:creationId xmlns:a16="http://schemas.microsoft.com/office/drawing/2014/main" id="{B2B27D96-3B15-49FD-BB12-4199F8B1E2D7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076" name="Text Box 3">
          <a:extLst>
            <a:ext uri="{FF2B5EF4-FFF2-40B4-BE49-F238E27FC236}">
              <a16:creationId xmlns:a16="http://schemas.microsoft.com/office/drawing/2014/main" id="{65D8E1C1-E466-4D02-BC35-D9882E1C1F28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077" name="Text Box 3">
          <a:extLst>
            <a:ext uri="{FF2B5EF4-FFF2-40B4-BE49-F238E27FC236}">
              <a16:creationId xmlns:a16="http://schemas.microsoft.com/office/drawing/2014/main" id="{848BFB15-4965-4AC2-A130-ECBED263880D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078" name="Text Box 3">
          <a:extLst>
            <a:ext uri="{FF2B5EF4-FFF2-40B4-BE49-F238E27FC236}">
              <a16:creationId xmlns:a16="http://schemas.microsoft.com/office/drawing/2014/main" id="{FCF62FDF-8917-425E-BBC1-0D6A736F5103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079" name="Text Box 3">
          <a:extLst>
            <a:ext uri="{FF2B5EF4-FFF2-40B4-BE49-F238E27FC236}">
              <a16:creationId xmlns:a16="http://schemas.microsoft.com/office/drawing/2014/main" id="{CE30528B-10FF-4D94-A122-F7C2B2DE1130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080" name="Text Box 3">
          <a:extLst>
            <a:ext uri="{FF2B5EF4-FFF2-40B4-BE49-F238E27FC236}">
              <a16:creationId xmlns:a16="http://schemas.microsoft.com/office/drawing/2014/main" id="{D8988A4D-19BB-4740-A4E2-28535633ED6C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081" name="Text Box 3">
          <a:extLst>
            <a:ext uri="{FF2B5EF4-FFF2-40B4-BE49-F238E27FC236}">
              <a16:creationId xmlns:a16="http://schemas.microsoft.com/office/drawing/2014/main" id="{136E8B95-A644-4739-9F22-38A32F73A7B1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082" name="Text Box 3">
          <a:extLst>
            <a:ext uri="{FF2B5EF4-FFF2-40B4-BE49-F238E27FC236}">
              <a16:creationId xmlns:a16="http://schemas.microsoft.com/office/drawing/2014/main" id="{6891C67D-F19E-4165-A657-8851DC605399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083" name="Text Box 3">
          <a:extLst>
            <a:ext uri="{FF2B5EF4-FFF2-40B4-BE49-F238E27FC236}">
              <a16:creationId xmlns:a16="http://schemas.microsoft.com/office/drawing/2014/main" id="{533F726E-D5F5-4378-A6E5-6E0620B4E42E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084" name="Text Box 3">
          <a:extLst>
            <a:ext uri="{FF2B5EF4-FFF2-40B4-BE49-F238E27FC236}">
              <a16:creationId xmlns:a16="http://schemas.microsoft.com/office/drawing/2014/main" id="{A6B4A0C3-F1FD-48DF-8C7A-25C5B6C98B04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085" name="Text Box 3">
          <a:extLst>
            <a:ext uri="{FF2B5EF4-FFF2-40B4-BE49-F238E27FC236}">
              <a16:creationId xmlns:a16="http://schemas.microsoft.com/office/drawing/2014/main" id="{4D8848ED-B8AF-4FB0-A15D-940CA2809507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086" name="Text Box 3">
          <a:extLst>
            <a:ext uri="{FF2B5EF4-FFF2-40B4-BE49-F238E27FC236}">
              <a16:creationId xmlns:a16="http://schemas.microsoft.com/office/drawing/2014/main" id="{2F7C2279-AE8F-44D8-8530-B0E89C2F4370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087" name="Text Box 3">
          <a:extLst>
            <a:ext uri="{FF2B5EF4-FFF2-40B4-BE49-F238E27FC236}">
              <a16:creationId xmlns:a16="http://schemas.microsoft.com/office/drawing/2014/main" id="{49B9766E-CCE7-4CFC-B94C-422A26AE9E1F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088" name="Text Box 3">
          <a:extLst>
            <a:ext uri="{FF2B5EF4-FFF2-40B4-BE49-F238E27FC236}">
              <a16:creationId xmlns:a16="http://schemas.microsoft.com/office/drawing/2014/main" id="{A2F48A80-063B-4F27-A522-44E3A80DD058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089" name="Text Box 3">
          <a:extLst>
            <a:ext uri="{FF2B5EF4-FFF2-40B4-BE49-F238E27FC236}">
              <a16:creationId xmlns:a16="http://schemas.microsoft.com/office/drawing/2014/main" id="{C6A644D2-59D9-4314-83E4-D9A20D6D7A16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090" name="Text Box 3">
          <a:extLst>
            <a:ext uri="{FF2B5EF4-FFF2-40B4-BE49-F238E27FC236}">
              <a16:creationId xmlns:a16="http://schemas.microsoft.com/office/drawing/2014/main" id="{9BEB055D-F97B-4A95-82C8-EF272C14AE2A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091" name="Text Box 3">
          <a:extLst>
            <a:ext uri="{FF2B5EF4-FFF2-40B4-BE49-F238E27FC236}">
              <a16:creationId xmlns:a16="http://schemas.microsoft.com/office/drawing/2014/main" id="{0E0569BE-FA6D-45F7-8A80-458AE8A2B81B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092" name="Text Box 3">
          <a:extLst>
            <a:ext uri="{FF2B5EF4-FFF2-40B4-BE49-F238E27FC236}">
              <a16:creationId xmlns:a16="http://schemas.microsoft.com/office/drawing/2014/main" id="{FF75FCB3-73C5-44CD-BA01-7D5DF18693A1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093" name="Text Box 3">
          <a:extLst>
            <a:ext uri="{FF2B5EF4-FFF2-40B4-BE49-F238E27FC236}">
              <a16:creationId xmlns:a16="http://schemas.microsoft.com/office/drawing/2014/main" id="{3FC0F262-3EF7-449E-9054-3FDED9A56886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094" name="Text Box 3">
          <a:extLst>
            <a:ext uri="{FF2B5EF4-FFF2-40B4-BE49-F238E27FC236}">
              <a16:creationId xmlns:a16="http://schemas.microsoft.com/office/drawing/2014/main" id="{B7D275F3-E295-447B-9CCA-E0E65109D40F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095" name="Text Box 3">
          <a:extLst>
            <a:ext uri="{FF2B5EF4-FFF2-40B4-BE49-F238E27FC236}">
              <a16:creationId xmlns:a16="http://schemas.microsoft.com/office/drawing/2014/main" id="{ADC4C3F5-D260-4D87-AC61-67685A73E766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096" name="Text Box 3">
          <a:extLst>
            <a:ext uri="{FF2B5EF4-FFF2-40B4-BE49-F238E27FC236}">
              <a16:creationId xmlns:a16="http://schemas.microsoft.com/office/drawing/2014/main" id="{6BCAF49B-7F06-4372-AA0F-C56AD7F51402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097" name="Text Box 3">
          <a:extLst>
            <a:ext uri="{FF2B5EF4-FFF2-40B4-BE49-F238E27FC236}">
              <a16:creationId xmlns:a16="http://schemas.microsoft.com/office/drawing/2014/main" id="{ED97A0AD-3657-4DE6-A86D-EB80AD0ADDEB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098" name="Text Box 3">
          <a:extLst>
            <a:ext uri="{FF2B5EF4-FFF2-40B4-BE49-F238E27FC236}">
              <a16:creationId xmlns:a16="http://schemas.microsoft.com/office/drawing/2014/main" id="{938C5152-9D27-418D-BBC0-BFCA83B0BBA8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099" name="Text Box 3">
          <a:extLst>
            <a:ext uri="{FF2B5EF4-FFF2-40B4-BE49-F238E27FC236}">
              <a16:creationId xmlns:a16="http://schemas.microsoft.com/office/drawing/2014/main" id="{627D5231-EC9C-40F8-B0E7-E2531E4D31DC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100" name="Text Box 3">
          <a:extLst>
            <a:ext uri="{FF2B5EF4-FFF2-40B4-BE49-F238E27FC236}">
              <a16:creationId xmlns:a16="http://schemas.microsoft.com/office/drawing/2014/main" id="{291A0177-FC36-424D-9536-98C6FC25FBEA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101" name="Text Box 3">
          <a:extLst>
            <a:ext uri="{FF2B5EF4-FFF2-40B4-BE49-F238E27FC236}">
              <a16:creationId xmlns:a16="http://schemas.microsoft.com/office/drawing/2014/main" id="{9E62B065-1E7B-45E6-B1FB-EB99EBB56A67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102" name="Text Box 3">
          <a:extLst>
            <a:ext uri="{FF2B5EF4-FFF2-40B4-BE49-F238E27FC236}">
              <a16:creationId xmlns:a16="http://schemas.microsoft.com/office/drawing/2014/main" id="{44A02D39-41E1-46D3-A21D-BA5E6F56912F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103" name="Text Box 3">
          <a:extLst>
            <a:ext uri="{FF2B5EF4-FFF2-40B4-BE49-F238E27FC236}">
              <a16:creationId xmlns:a16="http://schemas.microsoft.com/office/drawing/2014/main" id="{971B5E91-BD6B-493E-AD90-C04B60929702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104" name="Text Box 3">
          <a:extLst>
            <a:ext uri="{FF2B5EF4-FFF2-40B4-BE49-F238E27FC236}">
              <a16:creationId xmlns:a16="http://schemas.microsoft.com/office/drawing/2014/main" id="{A53D5CB2-A578-48D4-BED7-9E430156E752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105" name="Text Box 3">
          <a:extLst>
            <a:ext uri="{FF2B5EF4-FFF2-40B4-BE49-F238E27FC236}">
              <a16:creationId xmlns:a16="http://schemas.microsoft.com/office/drawing/2014/main" id="{A613411B-B01B-44A8-ACBC-C7F6D31BE41D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106" name="Text Box 3">
          <a:extLst>
            <a:ext uri="{FF2B5EF4-FFF2-40B4-BE49-F238E27FC236}">
              <a16:creationId xmlns:a16="http://schemas.microsoft.com/office/drawing/2014/main" id="{2B9ADA0D-60BF-4083-803D-48F0D37F54F7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107" name="Text Box 3">
          <a:extLst>
            <a:ext uri="{FF2B5EF4-FFF2-40B4-BE49-F238E27FC236}">
              <a16:creationId xmlns:a16="http://schemas.microsoft.com/office/drawing/2014/main" id="{28257974-F648-4BD1-9D54-3CE75B7765E9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108" name="Text Box 3">
          <a:extLst>
            <a:ext uri="{FF2B5EF4-FFF2-40B4-BE49-F238E27FC236}">
              <a16:creationId xmlns:a16="http://schemas.microsoft.com/office/drawing/2014/main" id="{BE6B749D-CAA8-489C-83D7-B38D345E7D61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109" name="Text Box 3">
          <a:extLst>
            <a:ext uri="{FF2B5EF4-FFF2-40B4-BE49-F238E27FC236}">
              <a16:creationId xmlns:a16="http://schemas.microsoft.com/office/drawing/2014/main" id="{19254128-2AAC-47B9-83B3-1D18F91B56A1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110" name="Text Box 3">
          <a:extLst>
            <a:ext uri="{FF2B5EF4-FFF2-40B4-BE49-F238E27FC236}">
              <a16:creationId xmlns:a16="http://schemas.microsoft.com/office/drawing/2014/main" id="{68119B52-1356-4946-8097-2C87173B22BA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111" name="Text Box 3">
          <a:extLst>
            <a:ext uri="{FF2B5EF4-FFF2-40B4-BE49-F238E27FC236}">
              <a16:creationId xmlns:a16="http://schemas.microsoft.com/office/drawing/2014/main" id="{283E5035-68FD-48CC-98A6-5462D7BFD511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112" name="Text Box 3">
          <a:extLst>
            <a:ext uri="{FF2B5EF4-FFF2-40B4-BE49-F238E27FC236}">
              <a16:creationId xmlns:a16="http://schemas.microsoft.com/office/drawing/2014/main" id="{9BC612BE-2E77-4734-BAC5-E0025BAEA945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113" name="Text Box 3">
          <a:extLst>
            <a:ext uri="{FF2B5EF4-FFF2-40B4-BE49-F238E27FC236}">
              <a16:creationId xmlns:a16="http://schemas.microsoft.com/office/drawing/2014/main" id="{FFED64C3-5E09-4E4F-9C54-2E6AFEFA180C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114" name="Text Box 3">
          <a:extLst>
            <a:ext uri="{FF2B5EF4-FFF2-40B4-BE49-F238E27FC236}">
              <a16:creationId xmlns:a16="http://schemas.microsoft.com/office/drawing/2014/main" id="{A91274B5-8C4C-4F2F-8D81-D142674FE578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115" name="Text Box 3">
          <a:extLst>
            <a:ext uri="{FF2B5EF4-FFF2-40B4-BE49-F238E27FC236}">
              <a16:creationId xmlns:a16="http://schemas.microsoft.com/office/drawing/2014/main" id="{D7B57194-01AC-4C0D-8DB6-0AE5F540E867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116" name="Text Box 3">
          <a:extLst>
            <a:ext uri="{FF2B5EF4-FFF2-40B4-BE49-F238E27FC236}">
              <a16:creationId xmlns:a16="http://schemas.microsoft.com/office/drawing/2014/main" id="{9B725666-9E2C-4DA2-B5D0-9241029A73E3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117" name="Text Box 3">
          <a:extLst>
            <a:ext uri="{FF2B5EF4-FFF2-40B4-BE49-F238E27FC236}">
              <a16:creationId xmlns:a16="http://schemas.microsoft.com/office/drawing/2014/main" id="{E6B76DB7-7CF5-409E-ADBA-6DEC3EEBFB1C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118" name="Text Box 3">
          <a:extLst>
            <a:ext uri="{FF2B5EF4-FFF2-40B4-BE49-F238E27FC236}">
              <a16:creationId xmlns:a16="http://schemas.microsoft.com/office/drawing/2014/main" id="{AC5E48B3-EB3C-4DA9-9D01-208C9C29DE02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119" name="Text Box 3">
          <a:extLst>
            <a:ext uri="{FF2B5EF4-FFF2-40B4-BE49-F238E27FC236}">
              <a16:creationId xmlns:a16="http://schemas.microsoft.com/office/drawing/2014/main" id="{37E65F28-F94B-44F6-B23D-4D7E9F4C0916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120" name="Text Box 3">
          <a:extLst>
            <a:ext uri="{FF2B5EF4-FFF2-40B4-BE49-F238E27FC236}">
              <a16:creationId xmlns:a16="http://schemas.microsoft.com/office/drawing/2014/main" id="{DFB24318-4621-44DE-8E4A-4C2B02D478BE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121" name="Text Box 3">
          <a:extLst>
            <a:ext uri="{FF2B5EF4-FFF2-40B4-BE49-F238E27FC236}">
              <a16:creationId xmlns:a16="http://schemas.microsoft.com/office/drawing/2014/main" id="{D4529D56-831B-41BA-B74E-D5BEF116F9A1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122" name="Text Box 3">
          <a:extLst>
            <a:ext uri="{FF2B5EF4-FFF2-40B4-BE49-F238E27FC236}">
              <a16:creationId xmlns:a16="http://schemas.microsoft.com/office/drawing/2014/main" id="{0B049EF3-4C1B-4E53-B2AE-0D1BADA26661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123" name="Text Box 3">
          <a:extLst>
            <a:ext uri="{FF2B5EF4-FFF2-40B4-BE49-F238E27FC236}">
              <a16:creationId xmlns:a16="http://schemas.microsoft.com/office/drawing/2014/main" id="{BE393B67-F9A6-4AAB-BD68-3CCFACFB5F91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124" name="Text Box 3">
          <a:extLst>
            <a:ext uri="{FF2B5EF4-FFF2-40B4-BE49-F238E27FC236}">
              <a16:creationId xmlns:a16="http://schemas.microsoft.com/office/drawing/2014/main" id="{D7FCA28E-0469-42A0-A1B6-41FFB3D3FC4B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125" name="Text Box 3">
          <a:extLst>
            <a:ext uri="{FF2B5EF4-FFF2-40B4-BE49-F238E27FC236}">
              <a16:creationId xmlns:a16="http://schemas.microsoft.com/office/drawing/2014/main" id="{980C0A67-5661-4738-AE74-A6D46E7C5212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126" name="Text Box 3">
          <a:extLst>
            <a:ext uri="{FF2B5EF4-FFF2-40B4-BE49-F238E27FC236}">
              <a16:creationId xmlns:a16="http://schemas.microsoft.com/office/drawing/2014/main" id="{9EAEB75A-2502-456B-B941-738FDA54A596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127" name="Text Box 3">
          <a:extLst>
            <a:ext uri="{FF2B5EF4-FFF2-40B4-BE49-F238E27FC236}">
              <a16:creationId xmlns:a16="http://schemas.microsoft.com/office/drawing/2014/main" id="{8686A601-A73E-4CBD-93E3-15783F3E2C6F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128" name="Text Box 3">
          <a:extLst>
            <a:ext uri="{FF2B5EF4-FFF2-40B4-BE49-F238E27FC236}">
              <a16:creationId xmlns:a16="http://schemas.microsoft.com/office/drawing/2014/main" id="{6B389446-E821-4B73-AB48-3E5BE35718D3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129" name="Text Box 3">
          <a:extLst>
            <a:ext uri="{FF2B5EF4-FFF2-40B4-BE49-F238E27FC236}">
              <a16:creationId xmlns:a16="http://schemas.microsoft.com/office/drawing/2014/main" id="{AAF70397-F66D-4582-8683-C7B30473A4F9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130" name="Text Box 3">
          <a:extLst>
            <a:ext uri="{FF2B5EF4-FFF2-40B4-BE49-F238E27FC236}">
              <a16:creationId xmlns:a16="http://schemas.microsoft.com/office/drawing/2014/main" id="{887D8DEA-9ED5-4FE2-95F5-BCB09CD0E841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131" name="Text Box 3">
          <a:extLst>
            <a:ext uri="{FF2B5EF4-FFF2-40B4-BE49-F238E27FC236}">
              <a16:creationId xmlns:a16="http://schemas.microsoft.com/office/drawing/2014/main" id="{CBF91D34-E25C-40EE-BA0C-E64AE2826E8F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132" name="Text Box 3">
          <a:extLst>
            <a:ext uri="{FF2B5EF4-FFF2-40B4-BE49-F238E27FC236}">
              <a16:creationId xmlns:a16="http://schemas.microsoft.com/office/drawing/2014/main" id="{D1E89547-9E46-44FF-B6C6-1077CBE6252F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133" name="Text Box 3">
          <a:extLst>
            <a:ext uri="{FF2B5EF4-FFF2-40B4-BE49-F238E27FC236}">
              <a16:creationId xmlns:a16="http://schemas.microsoft.com/office/drawing/2014/main" id="{8E0AB1AD-5D30-407F-8BBD-DA03FBD11423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134" name="Text Box 3">
          <a:extLst>
            <a:ext uri="{FF2B5EF4-FFF2-40B4-BE49-F238E27FC236}">
              <a16:creationId xmlns:a16="http://schemas.microsoft.com/office/drawing/2014/main" id="{1647C088-69DD-46E8-AA05-D92CCA498126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135" name="Text Box 3">
          <a:extLst>
            <a:ext uri="{FF2B5EF4-FFF2-40B4-BE49-F238E27FC236}">
              <a16:creationId xmlns:a16="http://schemas.microsoft.com/office/drawing/2014/main" id="{5712EF2C-0CC8-474F-932F-5F8F13EE5A4D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136" name="Text Box 3">
          <a:extLst>
            <a:ext uri="{FF2B5EF4-FFF2-40B4-BE49-F238E27FC236}">
              <a16:creationId xmlns:a16="http://schemas.microsoft.com/office/drawing/2014/main" id="{50166496-09C6-43D3-BEA9-80365254D1FB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137" name="Text Box 3">
          <a:extLst>
            <a:ext uri="{FF2B5EF4-FFF2-40B4-BE49-F238E27FC236}">
              <a16:creationId xmlns:a16="http://schemas.microsoft.com/office/drawing/2014/main" id="{052C796A-6A56-42F3-835E-0158248DD673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138" name="Text Box 3">
          <a:extLst>
            <a:ext uri="{FF2B5EF4-FFF2-40B4-BE49-F238E27FC236}">
              <a16:creationId xmlns:a16="http://schemas.microsoft.com/office/drawing/2014/main" id="{3EF25E66-59D6-441C-9BAA-1FEF9A036BE7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139" name="Text Box 3">
          <a:extLst>
            <a:ext uri="{FF2B5EF4-FFF2-40B4-BE49-F238E27FC236}">
              <a16:creationId xmlns:a16="http://schemas.microsoft.com/office/drawing/2014/main" id="{DA11AA66-C7EE-4233-9DD1-24C9A372C2E7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140" name="Text Box 3">
          <a:extLst>
            <a:ext uri="{FF2B5EF4-FFF2-40B4-BE49-F238E27FC236}">
              <a16:creationId xmlns:a16="http://schemas.microsoft.com/office/drawing/2014/main" id="{C3FDDACA-390C-4981-84EF-A719D6B5421A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141" name="Text Box 3">
          <a:extLst>
            <a:ext uri="{FF2B5EF4-FFF2-40B4-BE49-F238E27FC236}">
              <a16:creationId xmlns:a16="http://schemas.microsoft.com/office/drawing/2014/main" id="{ED6C4B11-9D52-437A-AFE7-AA4EB480F2A2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142" name="Text Box 3">
          <a:extLst>
            <a:ext uri="{FF2B5EF4-FFF2-40B4-BE49-F238E27FC236}">
              <a16:creationId xmlns:a16="http://schemas.microsoft.com/office/drawing/2014/main" id="{98D8C79C-0B78-4199-98E2-2E916A36F9EB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143" name="Text Box 3">
          <a:extLst>
            <a:ext uri="{FF2B5EF4-FFF2-40B4-BE49-F238E27FC236}">
              <a16:creationId xmlns:a16="http://schemas.microsoft.com/office/drawing/2014/main" id="{749DC9B8-A018-473D-92B1-BE18F33D10C9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144" name="Text Box 3">
          <a:extLst>
            <a:ext uri="{FF2B5EF4-FFF2-40B4-BE49-F238E27FC236}">
              <a16:creationId xmlns:a16="http://schemas.microsoft.com/office/drawing/2014/main" id="{5931A85F-37FD-4284-9B24-007141758488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145" name="Text Box 3">
          <a:extLst>
            <a:ext uri="{FF2B5EF4-FFF2-40B4-BE49-F238E27FC236}">
              <a16:creationId xmlns:a16="http://schemas.microsoft.com/office/drawing/2014/main" id="{64EF740E-E695-40A1-9BA4-F712BCDFDC21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146" name="Text Box 3">
          <a:extLst>
            <a:ext uri="{FF2B5EF4-FFF2-40B4-BE49-F238E27FC236}">
              <a16:creationId xmlns:a16="http://schemas.microsoft.com/office/drawing/2014/main" id="{775B9612-30AD-4333-9738-0CCCB3A2E3A2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147" name="Text Box 3">
          <a:extLst>
            <a:ext uri="{FF2B5EF4-FFF2-40B4-BE49-F238E27FC236}">
              <a16:creationId xmlns:a16="http://schemas.microsoft.com/office/drawing/2014/main" id="{AB4B7CED-62BE-40C7-8656-539B8E5F91A3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148" name="Text Box 3">
          <a:extLst>
            <a:ext uri="{FF2B5EF4-FFF2-40B4-BE49-F238E27FC236}">
              <a16:creationId xmlns:a16="http://schemas.microsoft.com/office/drawing/2014/main" id="{EB01E087-66CC-4B4A-89C4-74AF6305F658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149" name="Text Box 3">
          <a:extLst>
            <a:ext uri="{FF2B5EF4-FFF2-40B4-BE49-F238E27FC236}">
              <a16:creationId xmlns:a16="http://schemas.microsoft.com/office/drawing/2014/main" id="{4DF833CD-2FEB-4514-B8F9-ABB4E6C45C4D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6150" name="Text Box 3">
          <a:extLst>
            <a:ext uri="{FF2B5EF4-FFF2-40B4-BE49-F238E27FC236}">
              <a16:creationId xmlns:a16="http://schemas.microsoft.com/office/drawing/2014/main" id="{F411C090-87A3-4648-9EED-0DD08EC6542D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6151" name="Text Box 3">
          <a:extLst>
            <a:ext uri="{FF2B5EF4-FFF2-40B4-BE49-F238E27FC236}">
              <a16:creationId xmlns:a16="http://schemas.microsoft.com/office/drawing/2014/main" id="{88F23756-C9EA-43B0-893C-C9AB449B0037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152" name="Text Box 3">
          <a:extLst>
            <a:ext uri="{FF2B5EF4-FFF2-40B4-BE49-F238E27FC236}">
              <a16:creationId xmlns:a16="http://schemas.microsoft.com/office/drawing/2014/main" id="{9218484E-5A30-41BA-9383-9010CFA86F35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153" name="Text Box 3">
          <a:extLst>
            <a:ext uri="{FF2B5EF4-FFF2-40B4-BE49-F238E27FC236}">
              <a16:creationId xmlns:a16="http://schemas.microsoft.com/office/drawing/2014/main" id="{A290BAE5-EF00-4E64-ABA7-0C08A16B9BF9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154" name="Text Box 3">
          <a:extLst>
            <a:ext uri="{FF2B5EF4-FFF2-40B4-BE49-F238E27FC236}">
              <a16:creationId xmlns:a16="http://schemas.microsoft.com/office/drawing/2014/main" id="{72BD3DCF-9E3B-407C-B8BA-DE80DD1848B2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155" name="Text Box 3">
          <a:extLst>
            <a:ext uri="{FF2B5EF4-FFF2-40B4-BE49-F238E27FC236}">
              <a16:creationId xmlns:a16="http://schemas.microsoft.com/office/drawing/2014/main" id="{967EF963-0CE4-41BE-ADCC-84DE70E121C3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6156" name="Text Box 3">
          <a:extLst>
            <a:ext uri="{FF2B5EF4-FFF2-40B4-BE49-F238E27FC236}">
              <a16:creationId xmlns:a16="http://schemas.microsoft.com/office/drawing/2014/main" id="{C3146A64-21AC-4C42-AC75-428794BFD343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6157" name="Text Box 3">
          <a:extLst>
            <a:ext uri="{FF2B5EF4-FFF2-40B4-BE49-F238E27FC236}">
              <a16:creationId xmlns:a16="http://schemas.microsoft.com/office/drawing/2014/main" id="{3479073E-9C8F-4735-9AB5-E821B385CC72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6158" name="Text Box 3">
          <a:extLst>
            <a:ext uri="{FF2B5EF4-FFF2-40B4-BE49-F238E27FC236}">
              <a16:creationId xmlns:a16="http://schemas.microsoft.com/office/drawing/2014/main" id="{7477D8BA-C4FE-4550-8728-394AEB3EAA87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6159" name="Text Box 3">
          <a:extLst>
            <a:ext uri="{FF2B5EF4-FFF2-40B4-BE49-F238E27FC236}">
              <a16:creationId xmlns:a16="http://schemas.microsoft.com/office/drawing/2014/main" id="{B7485684-8CF4-404E-B9AA-A1D61CABB5D8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160" name="Text Box 3">
          <a:extLst>
            <a:ext uri="{FF2B5EF4-FFF2-40B4-BE49-F238E27FC236}">
              <a16:creationId xmlns:a16="http://schemas.microsoft.com/office/drawing/2014/main" id="{9DBA5FE2-D4BF-49E9-868E-05C17A4A1BF3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161" name="Text Box 3">
          <a:extLst>
            <a:ext uri="{FF2B5EF4-FFF2-40B4-BE49-F238E27FC236}">
              <a16:creationId xmlns:a16="http://schemas.microsoft.com/office/drawing/2014/main" id="{CB1F7ED8-F6B9-4328-A19E-F7DF100A4649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162" name="Text Box 3">
          <a:extLst>
            <a:ext uri="{FF2B5EF4-FFF2-40B4-BE49-F238E27FC236}">
              <a16:creationId xmlns:a16="http://schemas.microsoft.com/office/drawing/2014/main" id="{A784B53D-5E96-45A7-8D7C-B5C9B4669CCE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163" name="Text Box 3">
          <a:extLst>
            <a:ext uri="{FF2B5EF4-FFF2-40B4-BE49-F238E27FC236}">
              <a16:creationId xmlns:a16="http://schemas.microsoft.com/office/drawing/2014/main" id="{32B38459-76E3-40FF-B588-848DB2F3D911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6164" name="Text Box 3">
          <a:extLst>
            <a:ext uri="{FF2B5EF4-FFF2-40B4-BE49-F238E27FC236}">
              <a16:creationId xmlns:a16="http://schemas.microsoft.com/office/drawing/2014/main" id="{8A64C164-F422-4419-971E-0C95250EE1F7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6165" name="Text Box 3">
          <a:extLst>
            <a:ext uri="{FF2B5EF4-FFF2-40B4-BE49-F238E27FC236}">
              <a16:creationId xmlns:a16="http://schemas.microsoft.com/office/drawing/2014/main" id="{AFA0E3BF-55E5-4D03-B452-A37B414DE45C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6166" name="Text Box 3">
          <a:extLst>
            <a:ext uri="{FF2B5EF4-FFF2-40B4-BE49-F238E27FC236}">
              <a16:creationId xmlns:a16="http://schemas.microsoft.com/office/drawing/2014/main" id="{C5099661-8E0F-4F06-B71E-63C69EB70446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6167" name="Text Box 3">
          <a:extLst>
            <a:ext uri="{FF2B5EF4-FFF2-40B4-BE49-F238E27FC236}">
              <a16:creationId xmlns:a16="http://schemas.microsoft.com/office/drawing/2014/main" id="{ACE4B642-C6E6-4D79-BECE-28236E13C955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168" name="Text Box 3">
          <a:extLst>
            <a:ext uri="{FF2B5EF4-FFF2-40B4-BE49-F238E27FC236}">
              <a16:creationId xmlns:a16="http://schemas.microsoft.com/office/drawing/2014/main" id="{9FA70ACF-D998-4A03-AB75-74828D14915D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169" name="Text Box 3">
          <a:extLst>
            <a:ext uri="{FF2B5EF4-FFF2-40B4-BE49-F238E27FC236}">
              <a16:creationId xmlns:a16="http://schemas.microsoft.com/office/drawing/2014/main" id="{917B9BEC-D949-4A05-8259-199B0466E969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170" name="Text Box 3">
          <a:extLst>
            <a:ext uri="{FF2B5EF4-FFF2-40B4-BE49-F238E27FC236}">
              <a16:creationId xmlns:a16="http://schemas.microsoft.com/office/drawing/2014/main" id="{435B84ED-63CC-496E-9370-D0AAF10B4233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171" name="Text Box 3">
          <a:extLst>
            <a:ext uri="{FF2B5EF4-FFF2-40B4-BE49-F238E27FC236}">
              <a16:creationId xmlns:a16="http://schemas.microsoft.com/office/drawing/2014/main" id="{DD92D0C9-B762-4052-AFA2-4E55F3205DBE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6172" name="Text Box 3">
          <a:extLst>
            <a:ext uri="{FF2B5EF4-FFF2-40B4-BE49-F238E27FC236}">
              <a16:creationId xmlns:a16="http://schemas.microsoft.com/office/drawing/2014/main" id="{A6DAE905-6E3D-4A5C-81BB-B0FD0A559C2F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6173" name="Text Box 3">
          <a:extLst>
            <a:ext uri="{FF2B5EF4-FFF2-40B4-BE49-F238E27FC236}">
              <a16:creationId xmlns:a16="http://schemas.microsoft.com/office/drawing/2014/main" id="{C84E91B1-AE74-4BD1-9595-239BE5D473B5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174" name="Text Box 3">
          <a:extLst>
            <a:ext uri="{FF2B5EF4-FFF2-40B4-BE49-F238E27FC236}">
              <a16:creationId xmlns:a16="http://schemas.microsoft.com/office/drawing/2014/main" id="{0ED1B16D-DD00-4145-92FB-AC54AB0F3F65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175" name="Text Box 3">
          <a:extLst>
            <a:ext uri="{FF2B5EF4-FFF2-40B4-BE49-F238E27FC236}">
              <a16:creationId xmlns:a16="http://schemas.microsoft.com/office/drawing/2014/main" id="{33252932-F2F4-4D73-A183-1BC40D3CA34C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176" name="Text Box 3">
          <a:extLst>
            <a:ext uri="{FF2B5EF4-FFF2-40B4-BE49-F238E27FC236}">
              <a16:creationId xmlns:a16="http://schemas.microsoft.com/office/drawing/2014/main" id="{8813C22E-7126-4775-AA28-B38B2326EF2E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177" name="Text Box 3">
          <a:extLst>
            <a:ext uri="{FF2B5EF4-FFF2-40B4-BE49-F238E27FC236}">
              <a16:creationId xmlns:a16="http://schemas.microsoft.com/office/drawing/2014/main" id="{00B610C8-29FF-4EA6-8878-96736FBD20ED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6178" name="Text Box 3">
          <a:extLst>
            <a:ext uri="{FF2B5EF4-FFF2-40B4-BE49-F238E27FC236}">
              <a16:creationId xmlns:a16="http://schemas.microsoft.com/office/drawing/2014/main" id="{DD11316D-8D8A-4880-9F59-53003131E566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6179" name="Text Box 3">
          <a:extLst>
            <a:ext uri="{FF2B5EF4-FFF2-40B4-BE49-F238E27FC236}">
              <a16:creationId xmlns:a16="http://schemas.microsoft.com/office/drawing/2014/main" id="{B1D44882-0B95-49A2-ABB6-75EE5FB9A460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180" name="Text Box 3">
          <a:extLst>
            <a:ext uri="{FF2B5EF4-FFF2-40B4-BE49-F238E27FC236}">
              <a16:creationId xmlns:a16="http://schemas.microsoft.com/office/drawing/2014/main" id="{110B2517-4799-4344-ABA4-1BB3996A0CDD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181" name="Text Box 3">
          <a:extLst>
            <a:ext uri="{FF2B5EF4-FFF2-40B4-BE49-F238E27FC236}">
              <a16:creationId xmlns:a16="http://schemas.microsoft.com/office/drawing/2014/main" id="{55E57659-8CED-4F59-92F9-E7394A096944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182" name="Text Box 3">
          <a:extLst>
            <a:ext uri="{FF2B5EF4-FFF2-40B4-BE49-F238E27FC236}">
              <a16:creationId xmlns:a16="http://schemas.microsoft.com/office/drawing/2014/main" id="{131EC214-A18E-4B8E-929F-D00AD2D6FB5E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183" name="Text Box 3">
          <a:extLst>
            <a:ext uri="{FF2B5EF4-FFF2-40B4-BE49-F238E27FC236}">
              <a16:creationId xmlns:a16="http://schemas.microsoft.com/office/drawing/2014/main" id="{90761CB7-0B84-4C8B-8BBB-83348B5CE417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6184" name="Text Box 3">
          <a:extLst>
            <a:ext uri="{FF2B5EF4-FFF2-40B4-BE49-F238E27FC236}">
              <a16:creationId xmlns:a16="http://schemas.microsoft.com/office/drawing/2014/main" id="{335CF662-1182-4003-8908-981E6F5BC3FE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6185" name="Text Box 3">
          <a:extLst>
            <a:ext uri="{FF2B5EF4-FFF2-40B4-BE49-F238E27FC236}">
              <a16:creationId xmlns:a16="http://schemas.microsoft.com/office/drawing/2014/main" id="{030E075A-E44B-4E34-8C50-7059A94B9424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6186" name="Text Box 3">
          <a:extLst>
            <a:ext uri="{FF2B5EF4-FFF2-40B4-BE49-F238E27FC236}">
              <a16:creationId xmlns:a16="http://schemas.microsoft.com/office/drawing/2014/main" id="{AA4B231A-98E1-454F-A644-29E73B13B26D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6187" name="Text Box 3">
          <a:extLst>
            <a:ext uri="{FF2B5EF4-FFF2-40B4-BE49-F238E27FC236}">
              <a16:creationId xmlns:a16="http://schemas.microsoft.com/office/drawing/2014/main" id="{411311D0-07F7-4D48-AAE9-E2B6675E8DAD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188" name="Text Box 3">
          <a:extLst>
            <a:ext uri="{FF2B5EF4-FFF2-40B4-BE49-F238E27FC236}">
              <a16:creationId xmlns:a16="http://schemas.microsoft.com/office/drawing/2014/main" id="{3AA5FDC7-69E2-4F41-9693-E76451B73999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189" name="Text Box 3">
          <a:extLst>
            <a:ext uri="{FF2B5EF4-FFF2-40B4-BE49-F238E27FC236}">
              <a16:creationId xmlns:a16="http://schemas.microsoft.com/office/drawing/2014/main" id="{E1F12369-3EB0-497C-BDFD-1F0A8B64563A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190" name="Text Box 3">
          <a:extLst>
            <a:ext uri="{FF2B5EF4-FFF2-40B4-BE49-F238E27FC236}">
              <a16:creationId xmlns:a16="http://schemas.microsoft.com/office/drawing/2014/main" id="{847846A3-85B9-4709-9B65-027C2B8913F6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191" name="Text Box 3">
          <a:extLst>
            <a:ext uri="{FF2B5EF4-FFF2-40B4-BE49-F238E27FC236}">
              <a16:creationId xmlns:a16="http://schemas.microsoft.com/office/drawing/2014/main" id="{D37EBFDF-7CD3-43A8-841C-AC68AB8217BE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6192" name="Text Box 3">
          <a:extLst>
            <a:ext uri="{FF2B5EF4-FFF2-40B4-BE49-F238E27FC236}">
              <a16:creationId xmlns:a16="http://schemas.microsoft.com/office/drawing/2014/main" id="{6ADF2AA6-771A-4BEA-B219-699CEA5C748A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6193" name="Text Box 3">
          <a:extLst>
            <a:ext uri="{FF2B5EF4-FFF2-40B4-BE49-F238E27FC236}">
              <a16:creationId xmlns:a16="http://schemas.microsoft.com/office/drawing/2014/main" id="{A2F5FF7E-6E25-4867-AA5E-9683D4BB87FA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6194" name="Text Box 3">
          <a:extLst>
            <a:ext uri="{FF2B5EF4-FFF2-40B4-BE49-F238E27FC236}">
              <a16:creationId xmlns:a16="http://schemas.microsoft.com/office/drawing/2014/main" id="{9700F5DE-52DC-495C-976A-20DF31DDB27A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6195" name="Text Box 3">
          <a:extLst>
            <a:ext uri="{FF2B5EF4-FFF2-40B4-BE49-F238E27FC236}">
              <a16:creationId xmlns:a16="http://schemas.microsoft.com/office/drawing/2014/main" id="{77397A2D-0C8E-4DE6-B93B-C2B88A87625D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196" name="Text Box 3">
          <a:extLst>
            <a:ext uri="{FF2B5EF4-FFF2-40B4-BE49-F238E27FC236}">
              <a16:creationId xmlns:a16="http://schemas.microsoft.com/office/drawing/2014/main" id="{F57A20E8-DC67-49FF-B9E6-026A12DC62B8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197" name="Text Box 3">
          <a:extLst>
            <a:ext uri="{FF2B5EF4-FFF2-40B4-BE49-F238E27FC236}">
              <a16:creationId xmlns:a16="http://schemas.microsoft.com/office/drawing/2014/main" id="{C79180EE-85B5-4EDD-90D5-5D9D22DFDC2E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198" name="Text Box 3">
          <a:extLst>
            <a:ext uri="{FF2B5EF4-FFF2-40B4-BE49-F238E27FC236}">
              <a16:creationId xmlns:a16="http://schemas.microsoft.com/office/drawing/2014/main" id="{002B8834-9793-41CC-AB0F-8A650911605A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199" name="Text Box 3">
          <a:extLst>
            <a:ext uri="{FF2B5EF4-FFF2-40B4-BE49-F238E27FC236}">
              <a16:creationId xmlns:a16="http://schemas.microsoft.com/office/drawing/2014/main" id="{4B95E7F4-7814-4EE4-9160-0D71E9086003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6200" name="Text Box 3">
          <a:extLst>
            <a:ext uri="{FF2B5EF4-FFF2-40B4-BE49-F238E27FC236}">
              <a16:creationId xmlns:a16="http://schemas.microsoft.com/office/drawing/2014/main" id="{2A0120BD-8505-4E7C-8694-56A87EAA120A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6201" name="Text Box 3">
          <a:extLst>
            <a:ext uri="{FF2B5EF4-FFF2-40B4-BE49-F238E27FC236}">
              <a16:creationId xmlns:a16="http://schemas.microsoft.com/office/drawing/2014/main" id="{5E3F0956-4D61-4346-AC04-ACF7F7C7D777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6202" name="Text Box 3">
          <a:extLst>
            <a:ext uri="{FF2B5EF4-FFF2-40B4-BE49-F238E27FC236}">
              <a16:creationId xmlns:a16="http://schemas.microsoft.com/office/drawing/2014/main" id="{4F2A5EDA-EE27-4F56-BA9B-723E23552C74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203" name="Text Box 3">
          <a:extLst>
            <a:ext uri="{FF2B5EF4-FFF2-40B4-BE49-F238E27FC236}">
              <a16:creationId xmlns:a16="http://schemas.microsoft.com/office/drawing/2014/main" id="{ED70E527-6E60-471D-BDD4-02302B60A5FE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204" name="Text Box 3">
          <a:extLst>
            <a:ext uri="{FF2B5EF4-FFF2-40B4-BE49-F238E27FC236}">
              <a16:creationId xmlns:a16="http://schemas.microsoft.com/office/drawing/2014/main" id="{49EDC27C-0EBF-4AE2-848B-DBAD87500FDF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205" name="Text Box 3">
          <a:extLst>
            <a:ext uri="{FF2B5EF4-FFF2-40B4-BE49-F238E27FC236}">
              <a16:creationId xmlns:a16="http://schemas.microsoft.com/office/drawing/2014/main" id="{936AA863-E318-4A2C-859C-6F5E1E192C25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206" name="Text Box 3">
          <a:extLst>
            <a:ext uri="{FF2B5EF4-FFF2-40B4-BE49-F238E27FC236}">
              <a16:creationId xmlns:a16="http://schemas.microsoft.com/office/drawing/2014/main" id="{4051F1FF-EA20-49EC-8F13-280FE4185ED1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6207" name="Text Box 3">
          <a:extLst>
            <a:ext uri="{FF2B5EF4-FFF2-40B4-BE49-F238E27FC236}">
              <a16:creationId xmlns:a16="http://schemas.microsoft.com/office/drawing/2014/main" id="{2104C885-C074-47D2-8FD4-B4EEAF2E9F1E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6208" name="Text Box 3">
          <a:extLst>
            <a:ext uri="{FF2B5EF4-FFF2-40B4-BE49-F238E27FC236}">
              <a16:creationId xmlns:a16="http://schemas.microsoft.com/office/drawing/2014/main" id="{6EB1B832-3756-4F66-A1B6-981545D2F9E3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209" name="Text Box 3">
          <a:extLst>
            <a:ext uri="{FF2B5EF4-FFF2-40B4-BE49-F238E27FC236}">
              <a16:creationId xmlns:a16="http://schemas.microsoft.com/office/drawing/2014/main" id="{6A1E2040-9848-44BB-8647-BBDD9B83A59B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210" name="Text Box 3">
          <a:extLst>
            <a:ext uri="{FF2B5EF4-FFF2-40B4-BE49-F238E27FC236}">
              <a16:creationId xmlns:a16="http://schemas.microsoft.com/office/drawing/2014/main" id="{A1180A37-960A-41E6-A6BC-CA91149476DB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211" name="Text Box 3">
          <a:extLst>
            <a:ext uri="{FF2B5EF4-FFF2-40B4-BE49-F238E27FC236}">
              <a16:creationId xmlns:a16="http://schemas.microsoft.com/office/drawing/2014/main" id="{00009E78-714D-4CED-99AF-7DE2C2534349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212" name="Text Box 3">
          <a:extLst>
            <a:ext uri="{FF2B5EF4-FFF2-40B4-BE49-F238E27FC236}">
              <a16:creationId xmlns:a16="http://schemas.microsoft.com/office/drawing/2014/main" id="{FE6AEF61-A480-4922-BF81-75A79E0BE125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6213" name="Text Box 3">
          <a:extLst>
            <a:ext uri="{FF2B5EF4-FFF2-40B4-BE49-F238E27FC236}">
              <a16:creationId xmlns:a16="http://schemas.microsoft.com/office/drawing/2014/main" id="{D45B139E-1E7A-482A-884D-EB54ED47D5F3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6214" name="Text Box 3">
          <a:extLst>
            <a:ext uri="{FF2B5EF4-FFF2-40B4-BE49-F238E27FC236}">
              <a16:creationId xmlns:a16="http://schemas.microsoft.com/office/drawing/2014/main" id="{3C1E553D-5AC1-43BB-9B73-0732937C00ED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215" name="Text Box 3">
          <a:extLst>
            <a:ext uri="{FF2B5EF4-FFF2-40B4-BE49-F238E27FC236}">
              <a16:creationId xmlns:a16="http://schemas.microsoft.com/office/drawing/2014/main" id="{7DAF1942-0627-4ED1-A8E8-9C4193534BA0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216" name="Text Box 3">
          <a:extLst>
            <a:ext uri="{FF2B5EF4-FFF2-40B4-BE49-F238E27FC236}">
              <a16:creationId xmlns:a16="http://schemas.microsoft.com/office/drawing/2014/main" id="{3254AAD9-97CA-4C84-89C9-46DD94757BF5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217" name="Text Box 3">
          <a:extLst>
            <a:ext uri="{FF2B5EF4-FFF2-40B4-BE49-F238E27FC236}">
              <a16:creationId xmlns:a16="http://schemas.microsoft.com/office/drawing/2014/main" id="{6D8BD24D-24E8-440E-B479-01815E55A1BC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218" name="Text Box 3">
          <a:extLst>
            <a:ext uri="{FF2B5EF4-FFF2-40B4-BE49-F238E27FC236}">
              <a16:creationId xmlns:a16="http://schemas.microsoft.com/office/drawing/2014/main" id="{31121C1C-AAC1-46D3-AC3E-86B8915864BB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6219" name="Text Box 3">
          <a:extLst>
            <a:ext uri="{FF2B5EF4-FFF2-40B4-BE49-F238E27FC236}">
              <a16:creationId xmlns:a16="http://schemas.microsoft.com/office/drawing/2014/main" id="{3C7E1CF8-1AA3-48CA-9B7D-7B49EC758AB5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6220" name="Text Box 3">
          <a:extLst>
            <a:ext uri="{FF2B5EF4-FFF2-40B4-BE49-F238E27FC236}">
              <a16:creationId xmlns:a16="http://schemas.microsoft.com/office/drawing/2014/main" id="{6F7C56BD-5FA3-40CF-B381-5EDC62AD52A8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221" name="Text Box 3">
          <a:extLst>
            <a:ext uri="{FF2B5EF4-FFF2-40B4-BE49-F238E27FC236}">
              <a16:creationId xmlns:a16="http://schemas.microsoft.com/office/drawing/2014/main" id="{1D7866F7-EE1D-4D1D-9FF5-8A6A5638341F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222" name="Text Box 3">
          <a:extLst>
            <a:ext uri="{FF2B5EF4-FFF2-40B4-BE49-F238E27FC236}">
              <a16:creationId xmlns:a16="http://schemas.microsoft.com/office/drawing/2014/main" id="{7798E97C-A4D9-41B6-81BC-4A554460B4A1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223" name="Text Box 3">
          <a:extLst>
            <a:ext uri="{FF2B5EF4-FFF2-40B4-BE49-F238E27FC236}">
              <a16:creationId xmlns:a16="http://schemas.microsoft.com/office/drawing/2014/main" id="{0E512D77-F43A-4B7F-861E-5B25DFD314FF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224" name="Text Box 3">
          <a:extLst>
            <a:ext uri="{FF2B5EF4-FFF2-40B4-BE49-F238E27FC236}">
              <a16:creationId xmlns:a16="http://schemas.microsoft.com/office/drawing/2014/main" id="{C849A6E8-DD05-4A23-9DEF-7D08E8FD2C11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6225" name="Text Box 3">
          <a:extLst>
            <a:ext uri="{FF2B5EF4-FFF2-40B4-BE49-F238E27FC236}">
              <a16:creationId xmlns:a16="http://schemas.microsoft.com/office/drawing/2014/main" id="{8BE3AFC1-9B78-478F-BA2D-C6075A0A9604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6226" name="Text Box 3">
          <a:extLst>
            <a:ext uri="{FF2B5EF4-FFF2-40B4-BE49-F238E27FC236}">
              <a16:creationId xmlns:a16="http://schemas.microsoft.com/office/drawing/2014/main" id="{C75C0D3E-36F8-42B8-B3F2-87722A0E33E9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6227" name="Text Box 3">
          <a:extLst>
            <a:ext uri="{FF2B5EF4-FFF2-40B4-BE49-F238E27FC236}">
              <a16:creationId xmlns:a16="http://schemas.microsoft.com/office/drawing/2014/main" id="{4B54E6B5-67FE-4B98-A07D-FCC290ED78E5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6228" name="Text Box 3">
          <a:extLst>
            <a:ext uri="{FF2B5EF4-FFF2-40B4-BE49-F238E27FC236}">
              <a16:creationId xmlns:a16="http://schemas.microsoft.com/office/drawing/2014/main" id="{3CC2CB56-A707-4D36-AF2F-60B9B0CE6D73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6229" name="Text Box 3">
          <a:extLst>
            <a:ext uri="{FF2B5EF4-FFF2-40B4-BE49-F238E27FC236}">
              <a16:creationId xmlns:a16="http://schemas.microsoft.com/office/drawing/2014/main" id="{FAA3941A-0F5F-426D-AF27-4EEFBFAD8572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6230" name="Text Box 3">
          <a:extLst>
            <a:ext uri="{FF2B5EF4-FFF2-40B4-BE49-F238E27FC236}">
              <a16:creationId xmlns:a16="http://schemas.microsoft.com/office/drawing/2014/main" id="{B8C2C2FE-C93B-4F67-9B80-E32D395C3060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231" name="Text Box 3">
          <a:extLst>
            <a:ext uri="{FF2B5EF4-FFF2-40B4-BE49-F238E27FC236}">
              <a16:creationId xmlns:a16="http://schemas.microsoft.com/office/drawing/2014/main" id="{FC3E0A0E-E4BE-48A1-966C-4ED7299E4B04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232" name="Text Box 3">
          <a:extLst>
            <a:ext uri="{FF2B5EF4-FFF2-40B4-BE49-F238E27FC236}">
              <a16:creationId xmlns:a16="http://schemas.microsoft.com/office/drawing/2014/main" id="{594CF533-F6DA-437E-8C55-117B8C6CC3E0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233" name="Text Box 3">
          <a:extLst>
            <a:ext uri="{FF2B5EF4-FFF2-40B4-BE49-F238E27FC236}">
              <a16:creationId xmlns:a16="http://schemas.microsoft.com/office/drawing/2014/main" id="{8AB803A6-9459-4E3E-8104-3701C0646808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234" name="Text Box 3">
          <a:extLst>
            <a:ext uri="{FF2B5EF4-FFF2-40B4-BE49-F238E27FC236}">
              <a16:creationId xmlns:a16="http://schemas.microsoft.com/office/drawing/2014/main" id="{4AB7B27D-312B-4C4B-A3A0-78AC77CBD98A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6235" name="Text Box 3">
          <a:extLst>
            <a:ext uri="{FF2B5EF4-FFF2-40B4-BE49-F238E27FC236}">
              <a16:creationId xmlns:a16="http://schemas.microsoft.com/office/drawing/2014/main" id="{DB49591D-5591-4B7F-9DCF-69B545DA443B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6236" name="Text Box 3">
          <a:extLst>
            <a:ext uri="{FF2B5EF4-FFF2-40B4-BE49-F238E27FC236}">
              <a16:creationId xmlns:a16="http://schemas.microsoft.com/office/drawing/2014/main" id="{723C8743-0F37-4E1C-9B74-2266E6360F5B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237" name="Text Box 3">
          <a:extLst>
            <a:ext uri="{FF2B5EF4-FFF2-40B4-BE49-F238E27FC236}">
              <a16:creationId xmlns:a16="http://schemas.microsoft.com/office/drawing/2014/main" id="{C471DCC6-4C14-403C-BC77-79D9916E2B47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238" name="Text Box 3">
          <a:extLst>
            <a:ext uri="{FF2B5EF4-FFF2-40B4-BE49-F238E27FC236}">
              <a16:creationId xmlns:a16="http://schemas.microsoft.com/office/drawing/2014/main" id="{3B781047-E206-4E34-8F64-8132017E2FCB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239" name="Text Box 3">
          <a:extLst>
            <a:ext uri="{FF2B5EF4-FFF2-40B4-BE49-F238E27FC236}">
              <a16:creationId xmlns:a16="http://schemas.microsoft.com/office/drawing/2014/main" id="{53778B20-577F-4FB3-8B0B-1C98E7CE4624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240" name="Text Box 3">
          <a:extLst>
            <a:ext uri="{FF2B5EF4-FFF2-40B4-BE49-F238E27FC236}">
              <a16:creationId xmlns:a16="http://schemas.microsoft.com/office/drawing/2014/main" id="{8A9E9852-28E2-448E-AD84-6CF778EFE090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241" name="Text Box 3">
          <a:extLst>
            <a:ext uri="{FF2B5EF4-FFF2-40B4-BE49-F238E27FC236}">
              <a16:creationId xmlns:a16="http://schemas.microsoft.com/office/drawing/2014/main" id="{07D65D76-6249-4932-A940-A2FA81180A64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242" name="Text Box 3">
          <a:extLst>
            <a:ext uri="{FF2B5EF4-FFF2-40B4-BE49-F238E27FC236}">
              <a16:creationId xmlns:a16="http://schemas.microsoft.com/office/drawing/2014/main" id="{C1030DA2-264F-4262-BDE0-063B83F06E25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243" name="Text Box 3">
          <a:extLst>
            <a:ext uri="{FF2B5EF4-FFF2-40B4-BE49-F238E27FC236}">
              <a16:creationId xmlns:a16="http://schemas.microsoft.com/office/drawing/2014/main" id="{4BCD73B1-EC12-4353-BE5E-F13D02A9DFD8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244" name="Text Box 3">
          <a:extLst>
            <a:ext uri="{FF2B5EF4-FFF2-40B4-BE49-F238E27FC236}">
              <a16:creationId xmlns:a16="http://schemas.microsoft.com/office/drawing/2014/main" id="{C8AFB85A-A3AE-4FB2-AB2F-22667EE973C4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245" name="Text Box 3">
          <a:extLst>
            <a:ext uri="{FF2B5EF4-FFF2-40B4-BE49-F238E27FC236}">
              <a16:creationId xmlns:a16="http://schemas.microsoft.com/office/drawing/2014/main" id="{6BBD5FA0-FA3B-469E-A942-C3BFA3F663B6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246" name="Text Box 3">
          <a:extLst>
            <a:ext uri="{FF2B5EF4-FFF2-40B4-BE49-F238E27FC236}">
              <a16:creationId xmlns:a16="http://schemas.microsoft.com/office/drawing/2014/main" id="{E25A734E-CF96-4472-B480-3C7F823FAF54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247" name="Text Box 3">
          <a:extLst>
            <a:ext uri="{FF2B5EF4-FFF2-40B4-BE49-F238E27FC236}">
              <a16:creationId xmlns:a16="http://schemas.microsoft.com/office/drawing/2014/main" id="{69265770-FC5C-482F-A39B-1A17AAFE8C93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248" name="Text Box 3">
          <a:extLst>
            <a:ext uri="{FF2B5EF4-FFF2-40B4-BE49-F238E27FC236}">
              <a16:creationId xmlns:a16="http://schemas.microsoft.com/office/drawing/2014/main" id="{9532190A-3522-4206-A519-9B219056BE18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249" name="Text Box 3">
          <a:extLst>
            <a:ext uri="{FF2B5EF4-FFF2-40B4-BE49-F238E27FC236}">
              <a16:creationId xmlns:a16="http://schemas.microsoft.com/office/drawing/2014/main" id="{60A35970-9462-4781-96E4-1EA81689EEB0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250" name="Text Box 3">
          <a:extLst>
            <a:ext uri="{FF2B5EF4-FFF2-40B4-BE49-F238E27FC236}">
              <a16:creationId xmlns:a16="http://schemas.microsoft.com/office/drawing/2014/main" id="{5FEBCBE8-0607-45C3-8513-7A9D5F048EB4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251" name="Text Box 3">
          <a:extLst>
            <a:ext uri="{FF2B5EF4-FFF2-40B4-BE49-F238E27FC236}">
              <a16:creationId xmlns:a16="http://schemas.microsoft.com/office/drawing/2014/main" id="{5A260F07-F75B-4314-85AC-B34276DBAF66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252" name="Text Box 3">
          <a:extLst>
            <a:ext uri="{FF2B5EF4-FFF2-40B4-BE49-F238E27FC236}">
              <a16:creationId xmlns:a16="http://schemas.microsoft.com/office/drawing/2014/main" id="{41033F1F-DB43-4BCC-A2BD-2AFCAD8C3798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253" name="Text Box 3">
          <a:extLst>
            <a:ext uri="{FF2B5EF4-FFF2-40B4-BE49-F238E27FC236}">
              <a16:creationId xmlns:a16="http://schemas.microsoft.com/office/drawing/2014/main" id="{25931F5C-29D2-494D-95BA-3B18617A00CB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254" name="Text Box 3">
          <a:extLst>
            <a:ext uri="{FF2B5EF4-FFF2-40B4-BE49-F238E27FC236}">
              <a16:creationId xmlns:a16="http://schemas.microsoft.com/office/drawing/2014/main" id="{92BB2DD0-4C31-438F-A3B7-343A58C206F8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255" name="Text Box 3">
          <a:extLst>
            <a:ext uri="{FF2B5EF4-FFF2-40B4-BE49-F238E27FC236}">
              <a16:creationId xmlns:a16="http://schemas.microsoft.com/office/drawing/2014/main" id="{FEFD3CA4-F9C6-4CDA-9FBF-2490D4C683DF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256" name="Text Box 3">
          <a:extLst>
            <a:ext uri="{FF2B5EF4-FFF2-40B4-BE49-F238E27FC236}">
              <a16:creationId xmlns:a16="http://schemas.microsoft.com/office/drawing/2014/main" id="{96B71635-37AC-4AF2-A1A8-D298F8E0557A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257" name="Text Box 3">
          <a:extLst>
            <a:ext uri="{FF2B5EF4-FFF2-40B4-BE49-F238E27FC236}">
              <a16:creationId xmlns:a16="http://schemas.microsoft.com/office/drawing/2014/main" id="{319DAF0B-6174-441F-85A3-383B25F0ADB6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258" name="Text Box 3">
          <a:extLst>
            <a:ext uri="{FF2B5EF4-FFF2-40B4-BE49-F238E27FC236}">
              <a16:creationId xmlns:a16="http://schemas.microsoft.com/office/drawing/2014/main" id="{07BAF606-060A-46EE-B709-4BE4223DCC31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259" name="Text Box 3">
          <a:extLst>
            <a:ext uri="{FF2B5EF4-FFF2-40B4-BE49-F238E27FC236}">
              <a16:creationId xmlns:a16="http://schemas.microsoft.com/office/drawing/2014/main" id="{6A451704-CC1E-48C9-BB2C-080C36D02289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260" name="Text Box 3">
          <a:extLst>
            <a:ext uri="{FF2B5EF4-FFF2-40B4-BE49-F238E27FC236}">
              <a16:creationId xmlns:a16="http://schemas.microsoft.com/office/drawing/2014/main" id="{3D220638-18D5-45DC-8C37-FF15120C8220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261" name="Text Box 3">
          <a:extLst>
            <a:ext uri="{FF2B5EF4-FFF2-40B4-BE49-F238E27FC236}">
              <a16:creationId xmlns:a16="http://schemas.microsoft.com/office/drawing/2014/main" id="{9B011021-CDA7-4B33-BF3D-F94F476920D7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262" name="Text Box 3">
          <a:extLst>
            <a:ext uri="{FF2B5EF4-FFF2-40B4-BE49-F238E27FC236}">
              <a16:creationId xmlns:a16="http://schemas.microsoft.com/office/drawing/2014/main" id="{1B50CCFA-E403-4DE5-A2E9-F2C24CA2CEDE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263" name="Text Box 3">
          <a:extLst>
            <a:ext uri="{FF2B5EF4-FFF2-40B4-BE49-F238E27FC236}">
              <a16:creationId xmlns:a16="http://schemas.microsoft.com/office/drawing/2014/main" id="{6815C70B-1154-4811-A4AB-71AA51D83BE5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264" name="Text Box 3">
          <a:extLst>
            <a:ext uri="{FF2B5EF4-FFF2-40B4-BE49-F238E27FC236}">
              <a16:creationId xmlns:a16="http://schemas.microsoft.com/office/drawing/2014/main" id="{7677E1C4-092E-4056-99E2-6BF75BAADB3B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265" name="Text Box 3">
          <a:extLst>
            <a:ext uri="{FF2B5EF4-FFF2-40B4-BE49-F238E27FC236}">
              <a16:creationId xmlns:a16="http://schemas.microsoft.com/office/drawing/2014/main" id="{B868EA51-47F7-469F-828A-05B5A19B5207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266" name="Text Box 3">
          <a:extLst>
            <a:ext uri="{FF2B5EF4-FFF2-40B4-BE49-F238E27FC236}">
              <a16:creationId xmlns:a16="http://schemas.microsoft.com/office/drawing/2014/main" id="{4A6713BD-A7DA-419B-BD04-B644B3A87476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267" name="Text Box 3">
          <a:extLst>
            <a:ext uri="{FF2B5EF4-FFF2-40B4-BE49-F238E27FC236}">
              <a16:creationId xmlns:a16="http://schemas.microsoft.com/office/drawing/2014/main" id="{B853203B-C2BE-482A-8D52-DD176E4C5515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268" name="Text Box 3">
          <a:extLst>
            <a:ext uri="{FF2B5EF4-FFF2-40B4-BE49-F238E27FC236}">
              <a16:creationId xmlns:a16="http://schemas.microsoft.com/office/drawing/2014/main" id="{8328FD40-5345-424F-8F02-430935FFE820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269" name="Text Box 3">
          <a:extLst>
            <a:ext uri="{FF2B5EF4-FFF2-40B4-BE49-F238E27FC236}">
              <a16:creationId xmlns:a16="http://schemas.microsoft.com/office/drawing/2014/main" id="{AB867E1F-9145-4716-87C2-FF9F7C0126DB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270" name="Text Box 3">
          <a:extLst>
            <a:ext uri="{FF2B5EF4-FFF2-40B4-BE49-F238E27FC236}">
              <a16:creationId xmlns:a16="http://schemas.microsoft.com/office/drawing/2014/main" id="{E8768038-67A4-4180-A13E-D6DD2B1FDF3A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271" name="Text Box 3">
          <a:extLst>
            <a:ext uri="{FF2B5EF4-FFF2-40B4-BE49-F238E27FC236}">
              <a16:creationId xmlns:a16="http://schemas.microsoft.com/office/drawing/2014/main" id="{3E5D37CA-32B4-42EF-8503-FD3BBA52968F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272" name="Text Box 3">
          <a:extLst>
            <a:ext uri="{FF2B5EF4-FFF2-40B4-BE49-F238E27FC236}">
              <a16:creationId xmlns:a16="http://schemas.microsoft.com/office/drawing/2014/main" id="{86D7BC9B-C861-44B3-A072-D8EA67987627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273" name="Text Box 3">
          <a:extLst>
            <a:ext uri="{FF2B5EF4-FFF2-40B4-BE49-F238E27FC236}">
              <a16:creationId xmlns:a16="http://schemas.microsoft.com/office/drawing/2014/main" id="{6818E191-EF6A-4440-8335-5247E94F2AF1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274" name="Text Box 3">
          <a:extLst>
            <a:ext uri="{FF2B5EF4-FFF2-40B4-BE49-F238E27FC236}">
              <a16:creationId xmlns:a16="http://schemas.microsoft.com/office/drawing/2014/main" id="{ECB74BB3-46FD-4ED8-BF00-4283B10DDEBF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275" name="Text Box 3">
          <a:extLst>
            <a:ext uri="{FF2B5EF4-FFF2-40B4-BE49-F238E27FC236}">
              <a16:creationId xmlns:a16="http://schemas.microsoft.com/office/drawing/2014/main" id="{60CE211A-8FB4-4E1F-B64F-01A642A8D792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276" name="Text Box 3">
          <a:extLst>
            <a:ext uri="{FF2B5EF4-FFF2-40B4-BE49-F238E27FC236}">
              <a16:creationId xmlns:a16="http://schemas.microsoft.com/office/drawing/2014/main" id="{5648E116-E8BB-4503-9452-67F27AC706CD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277" name="Text Box 3">
          <a:extLst>
            <a:ext uri="{FF2B5EF4-FFF2-40B4-BE49-F238E27FC236}">
              <a16:creationId xmlns:a16="http://schemas.microsoft.com/office/drawing/2014/main" id="{02E54C84-8230-4EC1-8FDC-45C15055EC86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278" name="Text Box 3">
          <a:extLst>
            <a:ext uri="{FF2B5EF4-FFF2-40B4-BE49-F238E27FC236}">
              <a16:creationId xmlns:a16="http://schemas.microsoft.com/office/drawing/2014/main" id="{D93636DC-51AA-4EC1-8E91-162A0962A8E3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279" name="Text Box 3">
          <a:extLst>
            <a:ext uri="{FF2B5EF4-FFF2-40B4-BE49-F238E27FC236}">
              <a16:creationId xmlns:a16="http://schemas.microsoft.com/office/drawing/2014/main" id="{B87AA1DB-2492-414D-A7D5-E881DF2CABF9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280" name="Text Box 3">
          <a:extLst>
            <a:ext uri="{FF2B5EF4-FFF2-40B4-BE49-F238E27FC236}">
              <a16:creationId xmlns:a16="http://schemas.microsoft.com/office/drawing/2014/main" id="{819F3132-55A2-45B3-A869-688166D40575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281" name="Text Box 3">
          <a:extLst>
            <a:ext uri="{FF2B5EF4-FFF2-40B4-BE49-F238E27FC236}">
              <a16:creationId xmlns:a16="http://schemas.microsoft.com/office/drawing/2014/main" id="{2E9FBA4F-5018-4D5A-9653-BDB2A325E832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282" name="Text Box 3">
          <a:extLst>
            <a:ext uri="{FF2B5EF4-FFF2-40B4-BE49-F238E27FC236}">
              <a16:creationId xmlns:a16="http://schemas.microsoft.com/office/drawing/2014/main" id="{70C40976-B1A4-4E46-A7B2-B631027AE892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283" name="Text Box 3">
          <a:extLst>
            <a:ext uri="{FF2B5EF4-FFF2-40B4-BE49-F238E27FC236}">
              <a16:creationId xmlns:a16="http://schemas.microsoft.com/office/drawing/2014/main" id="{EA5EDAE3-EBB9-4112-A8A3-14CD5E6E59F0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284" name="Text Box 3">
          <a:extLst>
            <a:ext uri="{FF2B5EF4-FFF2-40B4-BE49-F238E27FC236}">
              <a16:creationId xmlns:a16="http://schemas.microsoft.com/office/drawing/2014/main" id="{7BB6818A-A161-471C-A3FA-4398C17A8023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285" name="Text Box 3">
          <a:extLst>
            <a:ext uri="{FF2B5EF4-FFF2-40B4-BE49-F238E27FC236}">
              <a16:creationId xmlns:a16="http://schemas.microsoft.com/office/drawing/2014/main" id="{D9940EAE-2CA8-4384-BB65-4C6812C24E1F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286" name="Text Box 3">
          <a:extLst>
            <a:ext uri="{FF2B5EF4-FFF2-40B4-BE49-F238E27FC236}">
              <a16:creationId xmlns:a16="http://schemas.microsoft.com/office/drawing/2014/main" id="{74BFCB1E-5252-44CE-8833-7D8AA05AD9EF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287" name="Text Box 3">
          <a:extLst>
            <a:ext uri="{FF2B5EF4-FFF2-40B4-BE49-F238E27FC236}">
              <a16:creationId xmlns:a16="http://schemas.microsoft.com/office/drawing/2014/main" id="{F684DB38-8FA4-445A-9053-17ACBBECEF74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288" name="Text Box 3">
          <a:extLst>
            <a:ext uri="{FF2B5EF4-FFF2-40B4-BE49-F238E27FC236}">
              <a16:creationId xmlns:a16="http://schemas.microsoft.com/office/drawing/2014/main" id="{EA8E8D28-477B-411D-BD55-7AB8EC539099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289" name="Text Box 3">
          <a:extLst>
            <a:ext uri="{FF2B5EF4-FFF2-40B4-BE49-F238E27FC236}">
              <a16:creationId xmlns:a16="http://schemas.microsoft.com/office/drawing/2014/main" id="{6E3C0531-4738-43E9-BDC3-2D41BF9B90DD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290" name="Text Box 3">
          <a:extLst>
            <a:ext uri="{FF2B5EF4-FFF2-40B4-BE49-F238E27FC236}">
              <a16:creationId xmlns:a16="http://schemas.microsoft.com/office/drawing/2014/main" id="{B3E8A287-1EB2-4698-A54F-202708134613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291" name="Text Box 3">
          <a:extLst>
            <a:ext uri="{FF2B5EF4-FFF2-40B4-BE49-F238E27FC236}">
              <a16:creationId xmlns:a16="http://schemas.microsoft.com/office/drawing/2014/main" id="{7491B706-C846-435B-9024-205BB1319552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292" name="Text Box 3">
          <a:extLst>
            <a:ext uri="{FF2B5EF4-FFF2-40B4-BE49-F238E27FC236}">
              <a16:creationId xmlns:a16="http://schemas.microsoft.com/office/drawing/2014/main" id="{AA44F7C2-CE85-4264-8915-7E2D613BF49F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293" name="Text Box 3">
          <a:extLst>
            <a:ext uri="{FF2B5EF4-FFF2-40B4-BE49-F238E27FC236}">
              <a16:creationId xmlns:a16="http://schemas.microsoft.com/office/drawing/2014/main" id="{D0D15F3C-AF54-4A3E-8E8E-2862451522B2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294" name="Text Box 3">
          <a:extLst>
            <a:ext uri="{FF2B5EF4-FFF2-40B4-BE49-F238E27FC236}">
              <a16:creationId xmlns:a16="http://schemas.microsoft.com/office/drawing/2014/main" id="{077BBB0D-B93F-4D0C-95F7-02C32E713F2D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295" name="Text Box 3">
          <a:extLst>
            <a:ext uri="{FF2B5EF4-FFF2-40B4-BE49-F238E27FC236}">
              <a16:creationId xmlns:a16="http://schemas.microsoft.com/office/drawing/2014/main" id="{31F2D005-C31A-49F2-9E1B-C1C6C3A0E9A7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296" name="Text Box 3">
          <a:extLst>
            <a:ext uri="{FF2B5EF4-FFF2-40B4-BE49-F238E27FC236}">
              <a16:creationId xmlns:a16="http://schemas.microsoft.com/office/drawing/2014/main" id="{C9CBDF9F-CE13-4290-B468-6F886192351A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297" name="Text Box 3">
          <a:extLst>
            <a:ext uri="{FF2B5EF4-FFF2-40B4-BE49-F238E27FC236}">
              <a16:creationId xmlns:a16="http://schemas.microsoft.com/office/drawing/2014/main" id="{FB91BBEF-733D-471C-88A7-D0C6346BDE7D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298" name="Text Box 3">
          <a:extLst>
            <a:ext uri="{FF2B5EF4-FFF2-40B4-BE49-F238E27FC236}">
              <a16:creationId xmlns:a16="http://schemas.microsoft.com/office/drawing/2014/main" id="{ABE0A63D-A3A8-4EE6-9880-ADC381BD16D5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299" name="Text Box 3">
          <a:extLst>
            <a:ext uri="{FF2B5EF4-FFF2-40B4-BE49-F238E27FC236}">
              <a16:creationId xmlns:a16="http://schemas.microsoft.com/office/drawing/2014/main" id="{32EAAB94-1634-4F8C-811F-149BE20E580F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300" name="Text Box 3">
          <a:extLst>
            <a:ext uri="{FF2B5EF4-FFF2-40B4-BE49-F238E27FC236}">
              <a16:creationId xmlns:a16="http://schemas.microsoft.com/office/drawing/2014/main" id="{987CA998-D8AD-45A0-8B87-F87E9C2D04A9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301" name="Text Box 3">
          <a:extLst>
            <a:ext uri="{FF2B5EF4-FFF2-40B4-BE49-F238E27FC236}">
              <a16:creationId xmlns:a16="http://schemas.microsoft.com/office/drawing/2014/main" id="{35C2CC0D-8B7C-4AA0-AED0-77722302B83A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302" name="Text Box 3">
          <a:extLst>
            <a:ext uri="{FF2B5EF4-FFF2-40B4-BE49-F238E27FC236}">
              <a16:creationId xmlns:a16="http://schemas.microsoft.com/office/drawing/2014/main" id="{28A7EA1D-F800-4C83-A49A-BF0B81CD857F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303" name="Text Box 3">
          <a:extLst>
            <a:ext uri="{FF2B5EF4-FFF2-40B4-BE49-F238E27FC236}">
              <a16:creationId xmlns:a16="http://schemas.microsoft.com/office/drawing/2014/main" id="{0585B5AE-C5F5-4FCE-81A6-1E80C79764F6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304" name="Text Box 3">
          <a:extLst>
            <a:ext uri="{FF2B5EF4-FFF2-40B4-BE49-F238E27FC236}">
              <a16:creationId xmlns:a16="http://schemas.microsoft.com/office/drawing/2014/main" id="{7DEECFEE-5B27-45EE-A466-3BED4ED2A111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305" name="Text Box 3">
          <a:extLst>
            <a:ext uri="{FF2B5EF4-FFF2-40B4-BE49-F238E27FC236}">
              <a16:creationId xmlns:a16="http://schemas.microsoft.com/office/drawing/2014/main" id="{B7074353-A807-4FB3-A1AE-FCBB5DD0119E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306" name="Text Box 3">
          <a:extLst>
            <a:ext uri="{FF2B5EF4-FFF2-40B4-BE49-F238E27FC236}">
              <a16:creationId xmlns:a16="http://schemas.microsoft.com/office/drawing/2014/main" id="{3FB4CD22-74FA-4B4B-852D-73E923971188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307" name="Text Box 3">
          <a:extLst>
            <a:ext uri="{FF2B5EF4-FFF2-40B4-BE49-F238E27FC236}">
              <a16:creationId xmlns:a16="http://schemas.microsoft.com/office/drawing/2014/main" id="{4EB4BB4C-8039-44F8-8292-12B9386A5CBE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308" name="Text Box 3">
          <a:extLst>
            <a:ext uri="{FF2B5EF4-FFF2-40B4-BE49-F238E27FC236}">
              <a16:creationId xmlns:a16="http://schemas.microsoft.com/office/drawing/2014/main" id="{4B5CC41C-2249-44EF-97B0-D92C65727501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309" name="Text Box 3">
          <a:extLst>
            <a:ext uri="{FF2B5EF4-FFF2-40B4-BE49-F238E27FC236}">
              <a16:creationId xmlns:a16="http://schemas.microsoft.com/office/drawing/2014/main" id="{89FF076E-55BC-4035-A7D4-998B9BB9CA5E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310" name="Text Box 3">
          <a:extLst>
            <a:ext uri="{FF2B5EF4-FFF2-40B4-BE49-F238E27FC236}">
              <a16:creationId xmlns:a16="http://schemas.microsoft.com/office/drawing/2014/main" id="{83899B8E-8153-4FB2-AA16-8354CB324810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311" name="Text Box 3">
          <a:extLst>
            <a:ext uri="{FF2B5EF4-FFF2-40B4-BE49-F238E27FC236}">
              <a16:creationId xmlns:a16="http://schemas.microsoft.com/office/drawing/2014/main" id="{D38E901E-CD2F-4D1A-8375-864259E188EE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312" name="Text Box 3">
          <a:extLst>
            <a:ext uri="{FF2B5EF4-FFF2-40B4-BE49-F238E27FC236}">
              <a16:creationId xmlns:a16="http://schemas.microsoft.com/office/drawing/2014/main" id="{AA87F75D-6B6B-4C9D-A262-4D14325489D7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313" name="Text Box 3">
          <a:extLst>
            <a:ext uri="{FF2B5EF4-FFF2-40B4-BE49-F238E27FC236}">
              <a16:creationId xmlns:a16="http://schemas.microsoft.com/office/drawing/2014/main" id="{283AE111-3F81-498C-AA73-0C4F84E394A7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314" name="Text Box 3">
          <a:extLst>
            <a:ext uri="{FF2B5EF4-FFF2-40B4-BE49-F238E27FC236}">
              <a16:creationId xmlns:a16="http://schemas.microsoft.com/office/drawing/2014/main" id="{0EFA7B21-2B9E-4B4E-8383-8B7E8FB8FA23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315" name="Text Box 3">
          <a:extLst>
            <a:ext uri="{FF2B5EF4-FFF2-40B4-BE49-F238E27FC236}">
              <a16:creationId xmlns:a16="http://schemas.microsoft.com/office/drawing/2014/main" id="{49FC052A-2349-4F4C-96CD-98A7CD1B1FB2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316" name="Text Box 3">
          <a:extLst>
            <a:ext uri="{FF2B5EF4-FFF2-40B4-BE49-F238E27FC236}">
              <a16:creationId xmlns:a16="http://schemas.microsoft.com/office/drawing/2014/main" id="{0415F07B-5B1C-4D89-BEFF-15619F22F7EA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317" name="Text Box 3">
          <a:extLst>
            <a:ext uri="{FF2B5EF4-FFF2-40B4-BE49-F238E27FC236}">
              <a16:creationId xmlns:a16="http://schemas.microsoft.com/office/drawing/2014/main" id="{D7F549F8-05FF-4832-9BFE-C0F6B5096F61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318" name="Text Box 3">
          <a:extLst>
            <a:ext uri="{FF2B5EF4-FFF2-40B4-BE49-F238E27FC236}">
              <a16:creationId xmlns:a16="http://schemas.microsoft.com/office/drawing/2014/main" id="{315EA822-BFC9-49FC-B8CA-CAC1C44C7680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319" name="Text Box 3">
          <a:extLst>
            <a:ext uri="{FF2B5EF4-FFF2-40B4-BE49-F238E27FC236}">
              <a16:creationId xmlns:a16="http://schemas.microsoft.com/office/drawing/2014/main" id="{A6281762-51FD-44FF-8567-1267CE49DD93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320" name="Text Box 3">
          <a:extLst>
            <a:ext uri="{FF2B5EF4-FFF2-40B4-BE49-F238E27FC236}">
              <a16:creationId xmlns:a16="http://schemas.microsoft.com/office/drawing/2014/main" id="{6373F956-2C10-49E9-B903-B027A1FD1F2E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321" name="Text Box 3">
          <a:extLst>
            <a:ext uri="{FF2B5EF4-FFF2-40B4-BE49-F238E27FC236}">
              <a16:creationId xmlns:a16="http://schemas.microsoft.com/office/drawing/2014/main" id="{90590665-2104-4EB9-8C76-629B18D78419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322" name="Text Box 3">
          <a:extLst>
            <a:ext uri="{FF2B5EF4-FFF2-40B4-BE49-F238E27FC236}">
              <a16:creationId xmlns:a16="http://schemas.microsoft.com/office/drawing/2014/main" id="{DF7ED0A2-1277-42AA-8E47-F767355E79F7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323" name="Text Box 3">
          <a:extLst>
            <a:ext uri="{FF2B5EF4-FFF2-40B4-BE49-F238E27FC236}">
              <a16:creationId xmlns:a16="http://schemas.microsoft.com/office/drawing/2014/main" id="{32594A23-31E5-4221-8DAA-173DE44275D2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324" name="Text Box 3">
          <a:extLst>
            <a:ext uri="{FF2B5EF4-FFF2-40B4-BE49-F238E27FC236}">
              <a16:creationId xmlns:a16="http://schemas.microsoft.com/office/drawing/2014/main" id="{1C12DC0F-332B-4F88-832F-388FBB976885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325" name="Text Box 3">
          <a:extLst>
            <a:ext uri="{FF2B5EF4-FFF2-40B4-BE49-F238E27FC236}">
              <a16:creationId xmlns:a16="http://schemas.microsoft.com/office/drawing/2014/main" id="{11F78FDF-1A2D-4A44-AEA4-B4494D354A74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326" name="Text Box 3">
          <a:extLst>
            <a:ext uri="{FF2B5EF4-FFF2-40B4-BE49-F238E27FC236}">
              <a16:creationId xmlns:a16="http://schemas.microsoft.com/office/drawing/2014/main" id="{8FC55A50-6E5C-4771-A356-719BBEB07186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327" name="Text Box 3">
          <a:extLst>
            <a:ext uri="{FF2B5EF4-FFF2-40B4-BE49-F238E27FC236}">
              <a16:creationId xmlns:a16="http://schemas.microsoft.com/office/drawing/2014/main" id="{97C91AEA-7B4B-4F0C-AB29-498FFDE1F6F7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328" name="Text Box 3">
          <a:extLst>
            <a:ext uri="{FF2B5EF4-FFF2-40B4-BE49-F238E27FC236}">
              <a16:creationId xmlns:a16="http://schemas.microsoft.com/office/drawing/2014/main" id="{C4D1EEC9-DD9E-45D9-A61C-3A8CD5C765FD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329" name="Text Box 3">
          <a:extLst>
            <a:ext uri="{FF2B5EF4-FFF2-40B4-BE49-F238E27FC236}">
              <a16:creationId xmlns:a16="http://schemas.microsoft.com/office/drawing/2014/main" id="{19DC0835-A2F8-441A-875C-00E5ED6E82F9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330" name="Text Box 3">
          <a:extLst>
            <a:ext uri="{FF2B5EF4-FFF2-40B4-BE49-F238E27FC236}">
              <a16:creationId xmlns:a16="http://schemas.microsoft.com/office/drawing/2014/main" id="{003D95A6-4EB5-4CDB-A0DD-CFF0E2280933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331" name="Text Box 3">
          <a:extLst>
            <a:ext uri="{FF2B5EF4-FFF2-40B4-BE49-F238E27FC236}">
              <a16:creationId xmlns:a16="http://schemas.microsoft.com/office/drawing/2014/main" id="{BDFCEA58-DBAD-4FA5-AF09-0E971DC6EE4B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332" name="Text Box 3">
          <a:extLst>
            <a:ext uri="{FF2B5EF4-FFF2-40B4-BE49-F238E27FC236}">
              <a16:creationId xmlns:a16="http://schemas.microsoft.com/office/drawing/2014/main" id="{E086A1AE-C897-484A-9377-65D9BCB51F5E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333" name="Text Box 3">
          <a:extLst>
            <a:ext uri="{FF2B5EF4-FFF2-40B4-BE49-F238E27FC236}">
              <a16:creationId xmlns:a16="http://schemas.microsoft.com/office/drawing/2014/main" id="{21FB3888-9E03-474E-96B9-F522F460243B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334" name="Text Box 3">
          <a:extLst>
            <a:ext uri="{FF2B5EF4-FFF2-40B4-BE49-F238E27FC236}">
              <a16:creationId xmlns:a16="http://schemas.microsoft.com/office/drawing/2014/main" id="{A865B5F1-5005-45A8-811A-B378243B5595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335" name="Text Box 3">
          <a:extLst>
            <a:ext uri="{FF2B5EF4-FFF2-40B4-BE49-F238E27FC236}">
              <a16:creationId xmlns:a16="http://schemas.microsoft.com/office/drawing/2014/main" id="{586A25DA-713D-4382-B51A-113C3D860A3D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336" name="Text Box 3">
          <a:extLst>
            <a:ext uri="{FF2B5EF4-FFF2-40B4-BE49-F238E27FC236}">
              <a16:creationId xmlns:a16="http://schemas.microsoft.com/office/drawing/2014/main" id="{B96304D2-B1DA-423A-B9E1-3DDF2B35900F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337" name="Text Box 3">
          <a:extLst>
            <a:ext uri="{FF2B5EF4-FFF2-40B4-BE49-F238E27FC236}">
              <a16:creationId xmlns:a16="http://schemas.microsoft.com/office/drawing/2014/main" id="{3CAFFA40-46F6-4E32-B52C-B732D3267664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338" name="Text Box 3">
          <a:extLst>
            <a:ext uri="{FF2B5EF4-FFF2-40B4-BE49-F238E27FC236}">
              <a16:creationId xmlns:a16="http://schemas.microsoft.com/office/drawing/2014/main" id="{F6CE2956-0C36-46A1-ABB1-68816C309901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339" name="Text Box 3">
          <a:extLst>
            <a:ext uri="{FF2B5EF4-FFF2-40B4-BE49-F238E27FC236}">
              <a16:creationId xmlns:a16="http://schemas.microsoft.com/office/drawing/2014/main" id="{9557F435-DDA1-42A6-A1AF-449E9469BE3E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340" name="Text Box 3">
          <a:extLst>
            <a:ext uri="{FF2B5EF4-FFF2-40B4-BE49-F238E27FC236}">
              <a16:creationId xmlns:a16="http://schemas.microsoft.com/office/drawing/2014/main" id="{482B051A-2A5D-490C-B0A8-AFD08B9B6594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341" name="Text Box 3">
          <a:extLst>
            <a:ext uri="{FF2B5EF4-FFF2-40B4-BE49-F238E27FC236}">
              <a16:creationId xmlns:a16="http://schemas.microsoft.com/office/drawing/2014/main" id="{F1C5F0DD-CEA5-45F7-A398-E84DE19D4AD1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342" name="Text Box 3">
          <a:extLst>
            <a:ext uri="{FF2B5EF4-FFF2-40B4-BE49-F238E27FC236}">
              <a16:creationId xmlns:a16="http://schemas.microsoft.com/office/drawing/2014/main" id="{4CEB4999-FD0C-4530-BACC-CC683A8FDBBA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343" name="Text Box 3">
          <a:extLst>
            <a:ext uri="{FF2B5EF4-FFF2-40B4-BE49-F238E27FC236}">
              <a16:creationId xmlns:a16="http://schemas.microsoft.com/office/drawing/2014/main" id="{522D53D0-A03B-419B-BAAB-22937E14FBED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344" name="Text Box 3">
          <a:extLst>
            <a:ext uri="{FF2B5EF4-FFF2-40B4-BE49-F238E27FC236}">
              <a16:creationId xmlns:a16="http://schemas.microsoft.com/office/drawing/2014/main" id="{B39BB25E-1132-4675-9E7D-AA63D5EA73AD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345" name="Text Box 3">
          <a:extLst>
            <a:ext uri="{FF2B5EF4-FFF2-40B4-BE49-F238E27FC236}">
              <a16:creationId xmlns:a16="http://schemas.microsoft.com/office/drawing/2014/main" id="{79CA1455-92A8-417D-8B18-0263110E8B12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346" name="Text Box 3">
          <a:extLst>
            <a:ext uri="{FF2B5EF4-FFF2-40B4-BE49-F238E27FC236}">
              <a16:creationId xmlns:a16="http://schemas.microsoft.com/office/drawing/2014/main" id="{FB997DD4-8A25-47F7-95BB-DD1F45FDC3A0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347" name="Text Box 3">
          <a:extLst>
            <a:ext uri="{FF2B5EF4-FFF2-40B4-BE49-F238E27FC236}">
              <a16:creationId xmlns:a16="http://schemas.microsoft.com/office/drawing/2014/main" id="{780EA741-12BE-4208-8D1D-4E27D9FF1D8F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348" name="Text Box 3">
          <a:extLst>
            <a:ext uri="{FF2B5EF4-FFF2-40B4-BE49-F238E27FC236}">
              <a16:creationId xmlns:a16="http://schemas.microsoft.com/office/drawing/2014/main" id="{D6C5694C-7135-4EBD-92FB-76701F4353E6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349" name="Text Box 3">
          <a:extLst>
            <a:ext uri="{FF2B5EF4-FFF2-40B4-BE49-F238E27FC236}">
              <a16:creationId xmlns:a16="http://schemas.microsoft.com/office/drawing/2014/main" id="{BD5BC5F4-B2D3-4352-9CB8-0A36CD61463A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350" name="Text Box 3">
          <a:extLst>
            <a:ext uri="{FF2B5EF4-FFF2-40B4-BE49-F238E27FC236}">
              <a16:creationId xmlns:a16="http://schemas.microsoft.com/office/drawing/2014/main" id="{EB1737CA-C5E5-4AAE-9373-C46045E8A9A8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351" name="Text Box 3">
          <a:extLst>
            <a:ext uri="{FF2B5EF4-FFF2-40B4-BE49-F238E27FC236}">
              <a16:creationId xmlns:a16="http://schemas.microsoft.com/office/drawing/2014/main" id="{D3720946-DEF9-4D04-A835-91DCFD338FEC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352" name="Text Box 3">
          <a:extLst>
            <a:ext uri="{FF2B5EF4-FFF2-40B4-BE49-F238E27FC236}">
              <a16:creationId xmlns:a16="http://schemas.microsoft.com/office/drawing/2014/main" id="{5DDE7FD1-345B-473F-A5A8-21B482596A15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353" name="Text Box 3">
          <a:extLst>
            <a:ext uri="{FF2B5EF4-FFF2-40B4-BE49-F238E27FC236}">
              <a16:creationId xmlns:a16="http://schemas.microsoft.com/office/drawing/2014/main" id="{E2774E83-D64F-4242-8333-EE6E8F379704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354" name="Text Box 3">
          <a:extLst>
            <a:ext uri="{FF2B5EF4-FFF2-40B4-BE49-F238E27FC236}">
              <a16:creationId xmlns:a16="http://schemas.microsoft.com/office/drawing/2014/main" id="{1D1FE674-3780-4736-91E6-7714D880B7D0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355" name="Text Box 3">
          <a:extLst>
            <a:ext uri="{FF2B5EF4-FFF2-40B4-BE49-F238E27FC236}">
              <a16:creationId xmlns:a16="http://schemas.microsoft.com/office/drawing/2014/main" id="{BD44AC05-D510-476C-8F05-DDAE9724238D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356" name="Text Box 3">
          <a:extLst>
            <a:ext uri="{FF2B5EF4-FFF2-40B4-BE49-F238E27FC236}">
              <a16:creationId xmlns:a16="http://schemas.microsoft.com/office/drawing/2014/main" id="{90C4CE4E-F3E1-453B-84F3-60B2D37139BE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357" name="Text Box 3">
          <a:extLst>
            <a:ext uri="{FF2B5EF4-FFF2-40B4-BE49-F238E27FC236}">
              <a16:creationId xmlns:a16="http://schemas.microsoft.com/office/drawing/2014/main" id="{A15416E7-73B6-4494-B269-2F06503BB39F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358" name="Text Box 3">
          <a:extLst>
            <a:ext uri="{FF2B5EF4-FFF2-40B4-BE49-F238E27FC236}">
              <a16:creationId xmlns:a16="http://schemas.microsoft.com/office/drawing/2014/main" id="{2C97B798-9681-4B32-9CE8-A083D808AD66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359" name="Text Box 3">
          <a:extLst>
            <a:ext uri="{FF2B5EF4-FFF2-40B4-BE49-F238E27FC236}">
              <a16:creationId xmlns:a16="http://schemas.microsoft.com/office/drawing/2014/main" id="{2280FE6A-A54E-4DA4-B379-09D731CBBC60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360" name="Text Box 3">
          <a:extLst>
            <a:ext uri="{FF2B5EF4-FFF2-40B4-BE49-F238E27FC236}">
              <a16:creationId xmlns:a16="http://schemas.microsoft.com/office/drawing/2014/main" id="{A25FB7D6-2EE7-4BBF-BFEA-443F4BC3A1A5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361" name="Text Box 3">
          <a:extLst>
            <a:ext uri="{FF2B5EF4-FFF2-40B4-BE49-F238E27FC236}">
              <a16:creationId xmlns:a16="http://schemas.microsoft.com/office/drawing/2014/main" id="{945ED7EA-F51E-4234-BF40-3391F23C2E96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362" name="Text Box 3">
          <a:extLst>
            <a:ext uri="{FF2B5EF4-FFF2-40B4-BE49-F238E27FC236}">
              <a16:creationId xmlns:a16="http://schemas.microsoft.com/office/drawing/2014/main" id="{7A4E48B5-853A-4016-B7EF-8BF872E63BC7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363" name="Text Box 3">
          <a:extLst>
            <a:ext uri="{FF2B5EF4-FFF2-40B4-BE49-F238E27FC236}">
              <a16:creationId xmlns:a16="http://schemas.microsoft.com/office/drawing/2014/main" id="{A3F85F83-3395-4712-8905-26D609C4D5B8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364" name="Text Box 3">
          <a:extLst>
            <a:ext uri="{FF2B5EF4-FFF2-40B4-BE49-F238E27FC236}">
              <a16:creationId xmlns:a16="http://schemas.microsoft.com/office/drawing/2014/main" id="{31C06F18-9113-4D4B-884F-C4A503D8ED23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365" name="Text Box 3">
          <a:extLst>
            <a:ext uri="{FF2B5EF4-FFF2-40B4-BE49-F238E27FC236}">
              <a16:creationId xmlns:a16="http://schemas.microsoft.com/office/drawing/2014/main" id="{F7B99C9F-69F8-4333-9068-3CF66E322886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366" name="Text Box 3">
          <a:extLst>
            <a:ext uri="{FF2B5EF4-FFF2-40B4-BE49-F238E27FC236}">
              <a16:creationId xmlns:a16="http://schemas.microsoft.com/office/drawing/2014/main" id="{6A390B61-3C6B-48E1-8861-5F1F22836E33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367" name="Text Box 3">
          <a:extLst>
            <a:ext uri="{FF2B5EF4-FFF2-40B4-BE49-F238E27FC236}">
              <a16:creationId xmlns:a16="http://schemas.microsoft.com/office/drawing/2014/main" id="{9A2545B1-5B62-4231-954B-44DB27F4B2F7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368" name="Text Box 3">
          <a:extLst>
            <a:ext uri="{FF2B5EF4-FFF2-40B4-BE49-F238E27FC236}">
              <a16:creationId xmlns:a16="http://schemas.microsoft.com/office/drawing/2014/main" id="{4CF2E754-6CA8-4D30-BACB-BDB0B7B0B739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369" name="Text Box 3">
          <a:extLst>
            <a:ext uri="{FF2B5EF4-FFF2-40B4-BE49-F238E27FC236}">
              <a16:creationId xmlns:a16="http://schemas.microsoft.com/office/drawing/2014/main" id="{107C46F3-61E0-4925-90E2-31D35E044614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370" name="Text Box 3">
          <a:extLst>
            <a:ext uri="{FF2B5EF4-FFF2-40B4-BE49-F238E27FC236}">
              <a16:creationId xmlns:a16="http://schemas.microsoft.com/office/drawing/2014/main" id="{2403DF43-FD86-47F1-BA26-8FD6404B6D3B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371" name="Text Box 3">
          <a:extLst>
            <a:ext uri="{FF2B5EF4-FFF2-40B4-BE49-F238E27FC236}">
              <a16:creationId xmlns:a16="http://schemas.microsoft.com/office/drawing/2014/main" id="{75C25DD2-DE3F-4855-8E26-559FB57672DB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372" name="Text Box 3">
          <a:extLst>
            <a:ext uri="{FF2B5EF4-FFF2-40B4-BE49-F238E27FC236}">
              <a16:creationId xmlns:a16="http://schemas.microsoft.com/office/drawing/2014/main" id="{6EB59CCF-AF65-4190-AE0C-97A18F59B3E0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373" name="Text Box 3">
          <a:extLst>
            <a:ext uri="{FF2B5EF4-FFF2-40B4-BE49-F238E27FC236}">
              <a16:creationId xmlns:a16="http://schemas.microsoft.com/office/drawing/2014/main" id="{A7C38A3B-DB90-44E7-AE7F-0886ACE68836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374" name="Text Box 3">
          <a:extLst>
            <a:ext uri="{FF2B5EF4-FFF2-40B4-BE49-F238E27FC236}">
              <a16:creationId xmlns:a16="http://schemas.microsoft.com/office/drawing/2014/main" id="{1DFF34C6-E7E2-40DE-8EB7-580BCE8175E8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375" name="Text Box 3">
          <a:extLst>
            <a:ext uri="{FF2B5EF4-FFF2-40B4-BE49-F238E27FC236}">
              <a16:creationId xmlns:a16="http://schemas.microsoft.com/office/drawing/2014/main" id="{9308144B-7C6E-4E5B-BD21-FC9BF72764C2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376" name="Text Box 3">
          <a:extLst>
            <a:ext uri="{FF2B5EF4-FFF2-40B4-BE49-F238E27FC236}">
              <a16:creationId xmlns:a16="http://schemas.microsoft.com/office/drawing/2014/main" id="{393C20F2-C233-4350-A996-D519F9E5E6FF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377" name="Text Box 3">
          <a:extLst>
            <a:ext uri="{FF2B5EF4-FFF2-40B4-BE49-F238E27FC236}">
              <a16:creationId xmlns:a16="http://schemas.microsoft.com/office/drawing/2014/main" id="{3FFF8557-97AE-4CAC-AA80-242FD8224B4E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378" name="Text Box 3">
          <a:extLst>
            <a:ext uri="{FF2B5EF4-FFF2-40B4-BE49-F238E27FC236}">
              <a16:creationId xmlns:a16="http://schemas.microsoft.com/office/drawing/2014/main" id="{18D89722-C34E-42A0-BD89-9E00484B720D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379" name="Text Box 3">
          <a:extLst>
            <a:ext uri="{FF2B5EF4-FFF2-40B4-BE49-F238E27FC236}">
              <a16:creationId xmlns:a16="http://schemas.microsoft.com/office/drawing/2014/main" id="{1CD444AF-C0D3-4908-80B5-9E155CA7DBDE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380" name="Text Box 3">
          <a:extLst>
            <a:ext uri="{FF2B5EF4-FFF2-40B4-BE49-F238E27FC236}">
              <a16:creationId xmlns:a16="http://schemas.microsoft.com/office/drawing/2014/main" id="{B0D0E01E-0157-4E17-A415-C85427B1A3ED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381" name="Text Box 3">
          <a:extLst>
            <a:ext uri="{FF2B5EF4-FFF2-40B4-BE49-F238E27FC236}">
              <a16:creationId xmlns:a16="http://schemas.microsoft.com/office/drawing/2014/main" id="{025691CA-30CD-4638-BD08-30DDB54F0079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382" name="Text Box 3">
          <a:extLst>
            <a:ext uri="{FF2B5EF4-FFF2-40B4-BE49-F238E27FC236}">
              <a16:creationId xmlns:a16="http://schemas.microsoft.com/office/drawing/2014/main" id="{EE7B0C1E-FBDE-48CC-80AF-0029A83B8192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383" name="Text Box 3">
          <a:extLst>
            <a:ext uri="{FF2B5EF4-FFF2-40B4-BE49-F238E27FC236}">
              <a16:creationId xmlns:a16="http://schemas.microsoft.com/office/drawing/2014/main" id="{56A5AF65-CE53-470F-8FC3-023CBF49EC15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384" name="Text Box 3">
          <a:extLst>
            <a:ext uri="{FF2B5EF4-FFF2-40B4-BE49-F238E27FC236}">
              <a16:creationId xmlns:a16="http://schemas.microsoft.com/office/drawing/2014/main" id="{4BBBCEC0-6481-4EAA-A0F3-99179E109264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385" name="Text Box 3">
          <a:extLst>
            <a:ext uri="{FF2B5EF4-FFF2-40B4-BE49-F238E27FC236}">
              <a16:creationId xmlns:a16="http://schemas.microsoft.com/office/drawing/2014/main" id="{6FC00229-4DE2-4EDF-AD84-D8F7A765C3E2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386" name="Text Box 3">
          <a:extLst>
            <a:ext uri="{FF2B5EF4-FFF2-40B4-BE49-F238E27FC236}">
              <a16:creationId xmlns:a16="http://schemas.microsoft.com/office/drawing/2014/main" id="{B124509E-BEA2-4C3F-81F2-D18E9F5B034E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387" name="Text Box 3">
          <a:extLst>
            <a:ext uri="{FF2B5EF4-FFF2-40B4-BE49-F238E27FC236}">
              <a16:creationId xmlns:a16="http://schemas.microsoft.com/office/drawing/2014/main" id="{AC725DA1-C4A1-40E6-A7F3-03425E54E26E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388" name="Text Box 3">
          <a:extLst>
            <a:ext uri="{FF2B5EF4-FFF2-40B4-BE49-F238E27FC236}">
              <a16:creationId xmlns:a16="http://schemas.microsoft.com/office/drawing/2014/main" id="{A52DA5AC-769A-4EDE-9547-987665AA4A1C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389" name="Text Box 3">
          <a:extLst>
            <a:ext uri="{FF2B5EF4-FFF2-40B4-BE49-F238E27FC236}">
              <a16:creationId xmlns:a16="http://schemas.microsoft.com/office/drawing/2014/main" id="{2A881534-4170-44DD-B358-F2E143C58BE1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390" name="Text Box 3">
          <a:extLst>
            <a:ext uri="{FF2B5EF4-FFF2-40B4-BE49-F238E27FC236}">
              <a16:creationId xmlns:a16="http://schemas.microsoft.com/office/drawing/2014/main" id="{D39867A3-E055-4F93-BA97-57E75DD3CAE5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391" name="Text Box 3">
          <a:extLst>
            <a:ext uri="{FF2B5EF4-FFF2-40B4-BE49-F238E27FC236}">
              <a16:creationId xmlns:a16="http://schemas.microsoft.com/office/drawing/2014/main" id="{B4E3EA61-C394-4B31-B92C-2FA28E504635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392" name="Text Box 3">
          <a:extLst>
            <a:ext uri="{FF2B5EF4-FFF2-40B4-BE49-F238E27FC236}">
              <a16:creationId xmlns:a16="http://schemas.microsoft.com/office/drawing/2014/main" id="{F75D188B-92B2-4D6E-A9C5-A01FF00F6EC9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393" name="Text Box 3">
          <a:extLst>
            <a:ext uri="{FF2B5EF4-FFF2-40B4-BE49-F238E27FC236}">
              <a16:creationId xmlns:a16="http://schemas.microsoft.com/office/drawing/2014/main" id="{E2D3AA8B-2D3B-49A8-AAE5-A178D70FE462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394" name="Text Box 3">
          <a:extLst>
            <a:ext uri="{FF2B5EF4-FFF2-40B4-BE49-F238E27FC236}">
              <a16:creationId xmlns:a16="http://schemas.microsoft.com/office/drawing/2014/main" id="{2F45ABC1-92D2-4311-B367-A6D6969A18A6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395" name="Text Box 3">
          <a:extLst>
            <a:ext uri="{FF2B5EF4-FFF2-40B4-BE49-F238E27FC236}">
              <a16:creationId xmlns:a16="http://schemas.microsoft.com/office/drawing/2014/main" id="{8BA6112B-F898-49FE-8C35-6D3F5429F3A6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396" name="Text Box 3">
          <a:extLst>
            <a:ext uri="{FF2B5EF4-FFF2-40B4-BE49-F238E27FC236}">
              <a16:creationId xmlns:a16="http://schemas.microsoft.com/office/drawing/2014/main" id="{B8E6436D-A540-4598-A370-2E1C117309B2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397" name="Text Box 3">
          <a:extLst>
            <a:ext uri="{FF2B5EF4-FFF2-40B4-BE49-F238E27FC236}">
              <a16:creationId xmlns:a16="http://schemas.microsoft.com/office/drawing/2014/main" id="{429EA1D0-6E6C-4886-8655-75AECD8E69F7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398" name="Text Box 3">
          <a:extLst>
            <a:ext uri="{FF2B5EF4-FFF2-40B4-BE49-F238E27FC236}">
              <a16:creationId xmlns:a16="http://schemas.microsoft.com/office/drawing/2014/main" id="{FF668592-A2B9-4FF0-8D49-8600E488520C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399" name="Text Box 3">
          <a:extLst>
            <a:ext uri="{FF2B5EF4-FFF2-40B4-BE49-F238E27FC236}">
              <a16:creationId xmlns:a16="http://schemas.microsoft.com/office/drawing/2014/main" id="{785E3C6F-E083-4B5E-B73E-F066A4E07026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400" name="Text Box 3">
          <a:extLst>
            <a:ext uri="{FF2B5EF4-FFF2-40B4-BE49-F238E27FC236}">
              <a16:creationId xmlns:a16="http://schemas.microsoft.com/office/drawing/2014/main" id="{CAD0888F-FB58-4698-A1EA-0578A2431786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401" name="Text Box 3">
          <a:extLst>
            <a:ext uri="{FF2B5EF4-FFF2-40B4-BE49-F238E27FC236}">
              <a16:creationId xmlns:a16="http://schemas.microsoft.com/office/drawing/2014/main" id="{1BB10C30-766B-443A-B1AA-00975D51C523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402" name="Text Box 3">
          <a:extLst>
            <a:ext uri="{FF2B5EF4-FFF2-40B4-BE49-F238E27FC236}">
              <a16:creationId xmlns:a16="http://schemas.microsoft.com/office/drawing/2014/main" id="{A1B65901-F08A-4A64-B6C1-0D04072FE090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403" name="Text Box 3">
          <a:extLst>
            <a:ext uri="{FF2B5EF4-FFF2-40B4-BE49-F238E27FC236}">
              <a16:creationId xmlns:a16="http://schemas.microsoft.com/office/drawing/2014/main" id="{0DDAA7D7-FCB3-473B-8D27-8B62B912AA4E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404" name="Text Box 3">
          <a:extLst>
            <a:ext uri="{FF2B5EF4-FFF2-40B4-BE49-F238E27FC236}">
              <a16:creationId xmlns:a16="http://schemas.microsoft.com/office/drawing/2014/main" id="{6869E3E3-3651-4088-A50B-FE6C2F532BB2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405" name="Text Box 3">
          <a:extLst>
            <a:ext uri="{FF2B5EF4-FFF2-40B4-BE49-F238E27FC236}">
              <a16:creationId xmlns:a16="http://schemas.microsoft.com/office/drawing/2014/main" id="{AB9858D9-E04F-47F4-890A-3BC65D5741C1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406" name="Text Box 3">
          <a:extLst>
            <a:ext uri="{FF2B5EF4-FFF2-40B4-BE49-F238E27FC236}">
              <a16:creationId xmlns:a16="http://schemas.microsoft.com/office/drawing/2014/main" id="{FD64B838-FB06-4387-8723-8A2322B28CEA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407" name="Text Box 3">
          <a:extLst>
            <a:ext uri="{FF2B5EF4-FFF2-40B4-BE49-F238E27FC236}">
              <a16:creationId xmlns:a16="http://schemas.microsoft.com/office/drawing/2014/main" id="{E6113FB4-CBC9-40AC-9624-368A8A4E83A9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408" name="Text Box 3">
          <a:extLst>
            <a:ext uri="{FF2B5EF4-FFF2-40B4-BE49-F238E27FC236}">
              <a16:creationId xmlns:a16="http://schemas.microsoft.com/office/drawing/2014/main" id="{1D642DF5-59D9-4EAF-9653-B9BC77E524A1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409" name="Text Box 3">
          <a:extLst>
            <a:ext uri="{FF2B5EF4-FFF2-40B4-BE49-F238E27FC236}">
              <a16:creationId xmlns:a16="http://schemas.microsoft.com/office/drawing/2014/main" id="{7839C54B-4900-4756-A82D-84C78F288D0E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410" name="Text Box 3">
          <a:extLst>
            <a:ext uri="{FF2B5EF4-FFF2-40B4-BE49-F238E27FC236}">
              <a16:creationId xmlns:a16="http://schemas.microsoft.com/office/drawing/2014/main" id="{812F9373-19FA-4231-8DC8-9E8254FF1784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6411" name="Text Box 3">
          <a:extLst>
            <a:ext uri="{FF2B5EF4-FFF2-40B4-BE49-F238E27FC236}">
              <a16:creationId xmlns:a16="http://schemas.microsoft.com/office/drawing/2014/main" id="{CDC02F49-A427-4C9D-A399-9A99AD7BA86F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6412" name="Text Box 3">
          <a:extLst>
            <a:ext uri="{FF2B5EF4-FFF2-40B4-BE49-F238E27FC236}">
              <a16:creationId xmlns:a16="http://schemas.microsoft.com/office/drawing/2014/main" id="{99A32B75-DB32-4AC3-84A7-44584360412F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413" name="Text Box 3">
          <a:extLst>
            <a:ext uri="{FF2B5EF4-FFF2-40B4-BE49-F238E27FC236}">
              <a16:creationId xmlns:a16="http://schemas.microsoft.com/office/drawing/2014/main" id="{F85FA71B-C0AA-4973-B336-8AA05D036634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414" name="Text Box 3">
          <a:extLst>
            <a:ext uri="{FF2B5EF4-FFF2-40B4-BE49-F238E27FC236}">
              <a16:creationId xmlns:a16="http://schemas.microsoft.com/office/drawing/2014/main" id="{C85F7310-38FE-44BC-9623-A9CCC13286A8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415" name="Text Box 3">
          <a:extLst>
            <a:ext uri="{FF2B5EF4-FFF2-40B4-BE49-F238E27FC236}">
              <a16:creationId xmlns:a16="http://schemas.microsoft.com/office/drawing/2014/main" id="{25C109BA-41AE-484F-BA71-0D2DC81B273E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416" name="Text Box 3">
          <a:extLst>
            <a:ext uri="{FF2B5EF4-FFF2-40B4-BE49-F238E27FC236}">
              <a16:creationId xmlns:a16="http://schemas.microsoft.com/office/drawing/2014/main" id="{A4317984-6BC7-4D8A-BB38-50BAFAFB6FC9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6417" name="Text Box 3">
          <a:extLst>
            <a:ext uri="{FF2B5EF4-FFF2-40B4-BE49-F238E27FC236}">
              <a16:creationId xmlns:a16="http://schemas.microsoft.com/office/drawing/2014/main" id="{4F9B05D0-23EA-4F5B-A071-4811C57EC59A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6418" name="Text Box 3">
          <a:extLst>
            <a:ext uri="{FF2B5EF4-FFF2-40B4-BE49-F238E27FC236}">
              <a16:creationId xmlns:a16="http://schemas.microsoft.com/office/drawing/2014/main" id="{92CADD04-7F5C-49FC-AA24-0A13C6A23332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6419" name="Text Box 3">
          <a:extLst>
            <a:ext uri="{FF2B5EF4-FFF2-40B4-BE49-F238E27FC236}">
              <a16:creationId xmlns:a16="http://schemas.microsoft.com/office/drawing/2014/main" id="{3B4671CD-CAB9-4E21-9D50-583066C121BE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6420" name="Text Box 3">
          <a:extLst>
            <a:ext uri="{FF2B5EF4-FFF2-40B4-BE49-F238E27FC236}">
              <a16:creationId xmlns:a16="http://schemas.microsoft.com/office/drawing/2014/main" id="{3E62316C-5419-4F80-B3DC-41680AF9841E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421" name="Text Box 3">
          <a:extLst>
            <a:ext uri="{FF2B5EF4-FFF2-40B4-BE49-F238E27FC236}">
              <a16:creationId xmlns:a16="http://schemas.microsoft.com/office/drawing/2014/main" id="{2298E8C8-97FC-4519-ABE9-C2A872898EBB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422" name="Text Box 3">
          <a:extLst>
            <a:ext uri="{FF2B5EF4-FFF2-40B4-BE49-F238E27FC236}">
              <a16:creationId xmlns:a16="http://schemas.microsoft.com/office/drawing/2014/main" id="{0C1F92E0-7F62-4AF6-B545-EF1CB8E9FAAD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423" name="Text Box 3">
          <a:extLst>
            <a:ext uri="{FF2B5EF4-FFF2-40B4-BE49-F238E27FC236}">
              <a16:creationId xmlns:a16="http://schemas.microsoft.com/office/drawing/2014/main" id="{04AF05DB-6C6B-4BDC-90D2-9436A172B035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424" name="Text Box 3">
          <a:extLst>
            <a:ext uri="{FF2B5EF4-FFF2-40B4-BE49-F238E27FC236}">
              <a16:creationId xmlns:a16="http://schemas.microsoft.com/office/drawing/2014/main" id="{018028A4-0DEF-4139-81D6-D21C13BBCE5F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6425" name="Text Box 3">
          <a:extLst>
            <a:ext uri="{FF2B5EF4-FFF2-40B4-BE49-F238E27FC236}">
              <a16:creationId xmlns:a16="http://schemas.microsoft.com/office/drawing/2014/main" id="{CB4356D7-2942-43E5-A643-FF0EC6A2C05A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6426" name="Text Box 3">
          <a:extLst>
            <a:ext uri="{FF2B5EF4-FFF2-40B4-BE49-F238E27FC236}">
              <a16:creationId xmlns:a16="http://schemas.microsoft.com/office/drawing/2014/main" id="{6E4F5F99-F0F6-4F79-92F0-D854FFEAFAB4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6427" name="Text Box 3">
          <a:extLst>
            <a:ext uri="{FF2B5EF4-FFF2-40B4-BE49-F238E27FC236}">
              <a16:creationId xmlns:a16="http://schemas.microsoft.com/office/drawing/2014/main" id="{F527152C-1E22-43EA-A944-852EC3E55907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6428" name="Text Box 3">
          <a:extLst>
            <a:ext uri="{FF2B5EF4-FFF2-40B4-BE49-F238E27FC236}">
              <a16:creationId xmlns:a16="http://schemas.microsoft.com/office/drawing/2014/main" id="{929A19BB-C366-47CD-A080-C8225DAC8364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429" name="Text Box 3">
          <a:extLst>
            <a:ext uri="{FF2B5EF4-FFF2-40B4-BE49-F238E27FC236}">
              <a16:creationId xmlns:a16="http://schemas.microsoft.com/office/drawing/2014/main" id="{5A19C48E-614E-4104-A19C-E193E5804A63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430" name="Text Box 3">
          <a:extLst>
            <a:ext uri="{FF2B5EF4-FFF2-40B4-BE49-F238E27FC236}">
              <a16:creationId xmlns:a16="http://schemas.microsoft.com/office/drawing/2014/main" id="{1C7C367A-2721-42C8-8A41-A67BEC4B392A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431" name="Text Box 3">
          <a:extLst>
            <a:ext uri="{FF2B5EF4-FFF2-40B4-BE49-F238E27FC236}">
              <a16:creationId xmlns:a16="http://schemas.microsoft.com/office/drawing/2014/main" id="{2D69F246-2637-43D5-8A5B-6C6E81B0AD4E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432" name="Text Box 3">
          <a:extLst>
            <a:ext uri="{FF2B5EF4-FFF2-40B4-BE49-F238E27FC236}">
              <a16:creationId xmlns:a16="http://schemas.microsoft.com/office/drawing/2014/main" id="{DDE643AD-1411-46B2-8B42-041CDDCAE043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6433" name="Text Box 3">
          <a:extLst>
            <a:ext uri="{FF2B5EF4-FFF2-40B4-BE49-F238E27FC236}">
              <a16:creationId xmlns:a16="http://schemas.microsoft.com/office/drawing/2014/main" id="{6787FCA8-150A-4677-98D9-7E9840939E9B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6434" name="Text Box 3">
          <a:extLst>
            <a:ext uri="{FF2B5EF4-FFF2-40B4-BE49-F238E27FC236}">
              <a16:creationId xmlns:a16="http://schemas.microsoft.com/office/drawing/2014/main" id="{1C11354A-A0F7-4999-A9EF-D1D1A5B15387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435" name="Text Box 3">
          <a:extLst>
            <a:ext uri="{FF2B5EF4-FFF2-40B4-BE49-F238E27FC236}">
              <a16:creationId xmlns:a16="http://schemas.microsoft.com/office/drawing/2014/main" id="{25900A60-FF8F-43ED-AF37-6E3D3F83976C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436" name="Text Box 3">
          <a:extLst>
            <a:ext uri="{FF2B5EF4-FFF2-40B4-BE49-F238E27FC236}">
              <a16:creationId xmlns:a16="http://schemas.microsoft.com/office/drawing/2014/main" id="{80A4F82F-EA08-4C8C-B253-E364EA1605EB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437" name="Text Box 3">
          <a:extLst>
            <a:ext uri="{FF2B5EF4-FFF2-40B4-BE49-F238E27FC236}">
              <a16:creationId xmlns:a16="http://schemas.microsoft.com/office/drawing/2014/main" id="{EC81D01D-2E94-4705-BC99-4B7129D7BE0A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438" name="Text Box 3">
          <a:extLst>
            <a:ext uri="{FF2B5EF4-FFF2-40B4-BE49-F238E27FC236}">
              <a16:creationId xmlns:a16="http://schemas.microsoft.com/office/drawing/2014/main" id="{336D8D9B-35B0-48FC-B8F3-EE196F602C75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6439" name="Text Box 3">
          <a:extLst>
            <a:ext uri="{FF2B5EF4-FFF2-40B4-BE49-F238E27FC236}">
              <a16:creationId xmlns:a16="http://schemas.microsoft.com/office/drawing/2014/main" id="{61975834-113D-4267-AF95-637DDD23D06B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6440" name="Text Box 3">
          <a:extLst>
            <a:ext uri="{FF2B5EF4-FFF2-40B4-BE49-F238E27FC236}">
              <a16:creationId xmlns:a16="http://schemas.microsoft.com/office/drawing/2014/main" id="{DF29A5E4-A586-49A4-B816-50EA598D9BBD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441" name="Text Box 3">
          <a:extLst>
            <a:ext uri="{FF2B5EF4-FFF2-40B4-BE49-F238E27FC236}">
              <a16:creationId xmlns:a16="http://schemas.microsoft.com/office/drawing/2014/main" id="{773AC448-28FC-4543-8292-580EC8612CB1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442" name="Text Box 3">
          <a:extLst>
            <a:ext uri="{FF2B5EF4-FFF2-40B4-BE49-F238E27FC236}">
              <a16:creationId xmlns:a16="http://schemas.microsoft.com/office/drawing/2014/main" id="{F938221C-3262-4489-8674-0B530E94AA97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443" name="Text Box 3">
          <a:extLst>
            <a:ext uri="{FF2B5EF4-FFF2-40B4-BE49-F238E27FC236}">
              <a16:creationId xmlns:a16="http://schemas.microsoft.com/office/drawing/2014/main" id="{F1ED1CBE-1322-4F51-9DF4-503BAAE727C9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444" name="Text Box 3">
          <a:extLst>
            <a:ext uri="{FF2B5EF4-FFF2-40B4-BE49-F238E27FC236}">
              <a16:creationId xmlns:a16="http://schemas.microsoft.com/office/drawing/2014/main" id="{F7DC87A0-C66B-4ADF-875F-6AE3EE622403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6445" name="Text Box 3">
          <a:extLst>
            <a:ext uri="{FF2B5EF4-FFF2-40B4-BE49-F238E27FC236}">
              <a16:creationId xmlns:a16="http://schemas.microsoft.com/office/drawing/2014/main" id="{F9DAF301-833B-49A8-A328-11F08759CB62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6446" name="Text Box 3">
          <a:extLst>
            <a:ext uri="{FF2B5EF4-FFF2-40B4-BE49-F238E27FC236}">
              <a16:creationId xmlns:a16="http://schemas.microsoft.com/office/drawing/2014/main" id="{39ADBFEC-206F-4A70-84E3-1CC55DDBE1F8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6447" name="Text Box 3">
          <a:extLst>
            <a:ext uri="{FF2B5EF4-FFF2-40B4-BE49-F238E27FC236}">
              <a16:creationId xmlns:a16="http://schemas.microsoft.com/office/drawing/2014/main" id="{ED9935E6-13DF-474F-9952-42E706B538A0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6448" name="Text Box 3">
          <a:extLst>
            <a:ext uri="{FF2B5EF4-FFF2-40B4-BE49-F238E27FC236}">
              <a16:creationId xmlns:a16="http://schemas.microsoft.com/office/drawing/2014/main" id="{5CD8FB7B-92D1-434E-88EF-AE2FF15AF792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449" name="Text Box 3">
          <a:extLst>
            <a:ext uri="{FF2B5EF4-FFF2-40B4-BE49-F238E27FC236}">
              <a16:creationId xmlns:a16="http://schemas.microsoft.com/office/drawing/2014/main" id="{C8B827EF-B3E1-4DE7-8E88-B9A893C4AA79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450" name="Text Box 3">
          <a:extLst>
            <a:ext uri="{FF2B5EF4-FFF2-40B4-BE49-F238E27FC236}">
              <a16:creationId xmlns:a16="http://schemas.microsoft.com/office/drawing/2014/main" id="{22CFD365-B10F-4969-AE04-2B0E875C278F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451" name="Text Box 3">
          <a:extLst>
            <a:ext uri="{FF2B5EF4-FFF2-40B4-BE49-F238E27FC236}">
              <a16:creationId xmlns:a16="http://schemas.microsoft.com/office/drawing/2014/main" id="{F4D29451-926E-435F-845D-F543228F825D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452" name="Text Box 3">
          <a:extLst>
            <a:ext uri="{FF2B5EF4-FFF2-40B4-BE49-F238E27FC236}">
              <a16:creationId xmlns:a16="http://schemas.microsoft.com/office/drawing/2014/main" id="{0C7F8855-E8B3-494A-8F58-BA6DBAF4C5EB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6453" name="Text Box 3">
          <a:extLst>
            <a:ext uri="{FF2B5EF4-FFF2-40B4-BE49-F238E27FC236}">
              <a16:creationId xmlns:a16="http://schemas.microsoft.com/office/drawing/2014/main" id="{FC35344F-A5DD-42BA-886D-2098415130E0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6454" name="Text Box 3">
          <a:extLst>
            <a:ext uri="{FF2B5EF4-FFF2-40B4-BE49-F238E27FC236}">
              <a16:creationId xmlns:a16="http://schemas.microsoft.com/office/drawing/2014/main" id="{81E6B67A-A38B-49DF-A595-92482F10FE3F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6455" name="Text Box 3">
          <a:extLst>
            <a:ext uri="{FF2B5EF4-FFF2-40B4-BE49-F238E27FC236}">
              <a16:creationId xmlns:a16="http://schemas.microsoft.com/office/drawing/2014/main" id="{6B201491-7A23-4897-93E3-717CAE2E77DB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6456" name="Text Box 3">
          <a:extLst>
            <a:ext uri="{FF2B5EF4-FFF2-40B4-BE49-F238E27FC236}">
              <a16:creationId xmlns:a16="http://schemas.microsoft.com/office/drawing/2014/main" id="{4ED66007-D8CF-44E4-BB36-63694D7C9CB3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457" name="Text Box 3">
          <a:extLst>
            <a:ext uri="{FF2B5EF4-FFF2-40B4-BE49-F238E27FC236}">
              <a16:creationId xmlns:a16="http://schemas.microsoft.com/office/drawing/2014/main" id="{6FB7DDC7-447B-4725-A292-CB9417FD9059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458" name="Text Box 3">
          <a:extLst>
            <a:ext uri="{FF2B5EF4-FFF2-40B4-BE49-F238E27FC236}">
              <a16:creationId xmlns:a16="http://schemas.microsoft.com/office/drawing/2014/main" id="{DA8BEA21-5FBF-46E0-BA7D-D7877C190EEF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459" name="Text Box 3">
          <a:extLst>
            <a:ext uri="{FF2B5EF4-FFF2-40B4-BE49-F238E27FC236}">
              <a16:creationId xmlns:a16="http://schemas.microsoft.com/office/drawing/2014/main" id="{C2D8E9F5-0957-4D95-89D1-AD2E21E3B936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460" name="Text Box 3">
          <a:extLst>
            <a:ext uri="{FF2B5EF4-FFF2-40B4-BE49-F238E27FC236}">
              <a16:creationId xmlns:a16="http://schemas.microsoft.com/office/drawing/2014/main" id="{7B67A6F8-96C2-4771-A0E7-9FE334B3297A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6461" name="Text Box 3">
          <a:extLst>
            <a:ext uri="{FF2B5EF4-FFF2-40B4-BE49-F238E27FC236}">
              <a16:creationId xmlns:a16="http://schemas.microsoft.com/office/drawing/2014/main" id="{C4A0B335-2F3B-454E-BEC8-2B9EBD7A972F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6462" name="Text Box 3">
          <a:extLst>
            <a:ext uri="{FF2B5EF4-FFF2-40B4-BE49-F238E27FC236}">
              <a16:creationId xmlns:a16="http://schemas.microsoft.com/office/drawing/2014/main" id="{CC4D093E-5719-4BFE-BF1E-E07D854615F2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6463" name="Text Box 3">
          <a:extLst>
            <a:ext uri="{FF2B5EF4-FFF2-40B4-BE49-F238E27FC236}">
              <a16:creationId xmlns:a16="http://schemas.microsoft.com/office/drawing/2014/main" id="{DD69AEF7-512D-4F81-8DAB-651C46C587EF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464" name="Text Box 3">
          <a:extLst>
            <a:ext uri="{FF2B5EF4-FFF2-40B4-BE49-F238E27FC236}">
              <a16:creationId xmlns:a16="http://schemas.microsoft.com/office/drawing/2014/main" id="{08AA0A74-BBD8-441D-950C-380F8A766DB2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465" name="Text Box 3">
          <a:extLst>
            <a:ext uri="{FF2B5EF4-FFF2-40B4-BE49-F238E27FC236}">
              <a16:creationId xmlns:a16="http://schemas.microsoft.com/office/drawing/2014/main" id="{9F93F20E-E525-49F3-8590-DF4E4E153D91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466" name="Text Box 3">
          <a:extLst>
            <a:ext uri="{FF2B5EF4-FFF2-40B4-BE49-F238E27FC236}">
              <a16:creationId xmlns:a16="http://schemas.microsoft.com/office/drawing/2014/main" id="{6BF6DE18-05C7-4B46-81C2-A53898845EB0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467" name="Text Box 3">
          <a:extLst>
            <a:ext uri="{FF2B5EF4-FFF2-40B4-BE49-F238E27FC236}">
              <a16:creationId xmlns:a16="http://schemas.microsoft.com/office/drawing/2014/main" id="{711556A0-DD09-4B95-8297-A1F18DFACD5B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6468" name="Text Box 3">
          <a:extLst>
            <a:ext uri="{FF2B5EF4-FFF2-40B4-BE49-F238E27FC236}">
              <a16:creationId xmlns:a16="http://schemas.microsoft.com/office/drawing/2014/main" id="{8FA3131E-F796-45FA-A4E2-289AC92ECDED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6469" name="Text Box 3">
          <a:extLst>
            <a:ext uri="{FF2B5EF4-FFF2-40B4-BE49-F238E27FC236}">
              <a16:creationId xmlns:a16="http://schemas.microsoft.com/office/drawing/2014/main" id="{9D6A1E5F-B44E-4B78-962A-DD131E1F08BB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470" name="Text Box 3">
          <a:extLst>
            <a:ext uri="{FF2B5EF4-FFF2-40B4-BE49-F238E27FC236}">
              <a16:creationId xmlns:a16="http://schemas.microsoft.com/office/drawing/2014/main" id="{4BF44C20-C00F-4589-BDF9-563AFD98E68C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471" name="Text Box 3">
          <a:extLst>
            <a:ext uri="{FF2B5EF4-FFF2-40B4-BE49-F238E27FC236}">
              <a16:creationId xmlns:a16="http://schemas.microsoft.com/office/drawing/2014/main" id="{6AE0A392-FB3F-4974-85EA-7C3CD7440624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472" name="Text Box 3">
          <a:extLst>
            <a:ext uri="{FF2B5EF4-FFF2-40B4-BE49-F238E27FC236}">
              <a16:creationId xmlns:a16="http://schemas.microsoft.com/office/drawing/2014/main" id="{4455EA26-5F98-4901-9D2D-D7AAA6DC1DCC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473" name="Text Box 3">
          <a:extLst>
            <a:ext uri="{FF2B5EF4-FFF2-40B4-BE49-F238E27FC236}">
              <a16:creationId xmlns:a16="http://schemas.microsoft.com/office/drawing/2014/main" id="{29FAA43A-FF72-4FE6-BA32-DE6B86BE509A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6474" name="Text Box 3">
          <a:extLst>
            <a:ext uri="{FF2B5EF4-FFF2-40B4-BE49-F238E27FC236}">
              <a16:creationId xmlns:a16="http://schemas.microsoft.com/office/drawing/2014/main" id="{64E379F4-0276-4C20-9875-9FD57C92C4E6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6475" name="Text Box 3">
          <a:extLst>
            <a:ext uri="{FF2B5EF4-FFF2-40B4-BE49-F238E27FC236}">
              <a16:creationId xmlns:a16="http://schemas.microsoft.com/office/drawing/2014/main" id="{71DB86A1-E125-4574-A169-E56715FC7365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476" name="Text Box 3">
          <a:extLst>
            <a:ext uri="{FF2B5EF4-FFF2-40B4-BE49-F238E27FC236}">
              <a16:creationId xmlns:a16="http://schemas.microsoft.com/office/drawing/2014/main" id="{22CD2065-E581-489A-96AD-B56E65D7E58C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477" name="Text Box 3">
          <a:extLst>
            <a:ext uri="{FF2B5EF4-FFF2-40B4-BE49-F238E27FC236}">
              <a16:creationId xmlns:a16="http://schemas.microsoft.com/office/drawing/2014/main" id="{0184006B-1C85-439A-B2E6-952C8774FF3F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478" name="Text Box 3">
          <a:extLst>
            <a:ext uri="{FF2B5EF4-FFF2-40B4-BE49-F238E27FC236}">
              <a16:creationId xmlns:a16="http://schemas.microsoft.com/office/drawing/2014/main" id="{CB8EB03A-79DB-4C9F-BD46-01AA92782A3E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479" name="Text Box 3">
          <a:extLst>
            <a:ext uri="{FF2B5EF4-FFF2-40B4-BE49-F238E27FC236}">
              <a16:creationId xmlns:a16="http://schemas.microsoft.com/office/drawing/2014/main" id="{0B2E7C41-C2D2-4D0B-B5BA-BD9A8DC461EE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6480" name="Text Box 3">
          <a:extLst>
            <a:ext uri="{FF2B5EF4-FFF2-40B4-BE49-F238E27FC236}">
              <a16:creationId xmlns:a16="http://schemas.microsoft.com/office/drawing/2014/main" id="{13D3A63D-34E1-4C08-802E-A292B16AEA75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6481" name="Text Box 3">
          <a:extLst>
            <a:ext uri="{FF2B5EF4-FFF2-40B4-BE49-F238E27FC236}">
              <a16:creationId xmlns:a16="http://schemas.microsoft.com/office/drawing/2014/main" id="{F6ABF12E-A0CE-4147-AB68-61D53F378562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482" name="Text Box 3">
          <a:extLst>
            <a:ext uri="{FF2B5EF4-FFF2-40B4-BE49-F238E27FC236}">
              <a16:creationId xmlns:a16="http://schemas.microsoft.com/office/drawing/2014/main" id="{CC50160D-B9A5-44BA-8CFD-DB3D142BF4A5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483" name="Text Box 3">
          <a:extLst>
            <a:ext uri="{FF2B5EF4-FFF2-40B4-BE49-F238E27FC236}">
              <a16:creationId xmlns:a16="http://schemas.microsoft.com/office/drawing/2014/main" id="{C2545B06-4F75-4B63-9986-7BEEE2787430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484" name="Text Box 3">
          <a:extLst>
            <a:ext uri="{FF2B5EF4-FFF2-40B4-BE49-F238E27FC236}">
              <a16:creationId xmlns:a16="http://schemas.microsoft.com/office/drawing/2014/main" id="{FF532168-2FBE-419B-ACD2-0919B4B588CB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485" name="Text Box 3">
          <a:extLst>
            <a:ext uri="{FF2B5EF4-FFF2-40B4-BE49-F238E27FC236}">
              <a16:creationId xmlns:a16="http://schemas.microsoft.com/office/drawing/2014/main" id="{007433E4-0335-4D85-8A56-B983436CE343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6486" name="Text Box 3">
          <a:extLst>
            <a:ext uri="{FF2B5EF4-FFF2-40B4-BE49-F238E27FC236}">
              <a16:creationId xmlns:a16="http://schemas.microsoft.com/office/drawing/2014/main" id="{DE6BA39B-CA91-4F9E-90A4-1347EA77A74C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6487" name="Text Box 3">
          <a:extLst>
            <a:ext uri="{FF2B5EF4-FFF2-40B4-BE49-F238E27FC236}">
              <a16:creationId xmlns:a16="http://schemas.microsoft.com/office/drawing/2014/main" id="{995C6DD0-C7CD-4E4A-B1AC-7F63693B1F69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6488" name="Text Box 3">
          <a:extLst>
            <a:ext uri="{FF2B5EF4-FFF2-40B4-BE49-F238E27FC236}">
              <a16:creationId xmlns:a16="http://schemas.microsoft.com/office/drawing/2014/main" id="{83D037A2-EBBA-4496-A0E9-A3338EB0D140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6489" name="Text Box 3">
          <a:extLst>
            <a:ext uri="{FF2B5EF4-FFF2-40B4-BE49-F238E27FC236}">
              <a16:creationId xmlns:a16="http://schemas.microsoft.com/office/drawing/2014/main" id="{AC250A92-C51D-444A-A844-05DB45145162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6490" name="Text Box 3">
          <a:extLst>
            <a:ext uri="{FF2B5EF4-FFF2-40B4-BE49-F238E27FC236}">
              <a16:creationId xmlns:a16="http://schemas.microsoft.com/office/drawing/2014/main" id="{E1F01D11-86EE-4796-BB8B-6EBC72AE1A2B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6491" name="Text Box 3">
          <a:extLst>
            <a:ext uri="{FF2B5EF4-FFF2-40B4-BE49-F238E27FC236}">
              <a16:creationId xmlns:a16="http://schemas.microsoft.com/office/drawing/2014/main" id="{535A29C8-C923-49FD-B4A2-E24D129A3AFA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492" name="Text Box 3">
          <a:extLst>
            <a:ext uri="{FF2B5EF4-FFF2-40B4-BE49-F238E27FC236}">
              <a16:creationId xmlns:a16="http://schemas.microsoft.com/office/drawing/2014/main" id="{64ECED83-4A4F-4001-8AEA-57F9DAD6736D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493" name="Text Box 3">
          <a:extLst>
            <a:ext uri="{FF2B5EF4-FFF2-40B4-BE49-F238E27FC236}">
              <a16:creationId xmlns:a16="http://schemas.microsoft.com/office/drawing/2014/main" id="{8FFC2EB2-185E-42C5-B96F-358393320F7C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494" name="Text Box 3">
          <a:extLst>
            <a:ext uri="{FF2B5EF4-FFF2-40B4-BE49-F238E27FC236}">
              <a16:creationId xmlns:a16="http://schemas.microsoft.com/office/drawing/2014/main" id="{F2A54749-A23C-4BA1-8C02-31DBD2410ABA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495" name="Text Box 3">
          <a:extLst>
            <a:ext uri="{FF2B5EF4-FFF2-40B4-BE49-F238E27FC236}">
              <a16:creationId xmlns:a16="http://schemas.microsoft.com/office/drawing/2014/main" id="{F08EB48F-2853-4365-82CC-FC97CE5F0D20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6496" name="Text Box 3">
          <a:extLst>
            <a:ext uri="{FF2B5EF4-FFF2-40B4-BE49-F238E27FC236}">
              <a16:creationId xmlns:a16="http://schemas.microsoft.com/office/drawing/2014/main" id="{FEBC521D-E65B-4DA6-8C82-DF081099ECE0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6497" name="Text Box 3">
          <a:extLst>
            <a:ext uri="{FF2B5EF4-FFF2-40B4-BE49-F238E27FC236}">
              <a16:creationId xmlns:a16="http://schemas.microsoft.com/office/drawing/2014/main" id="{69BE6B67-EE73-4923-9279-EBDA13ADA319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498" name="Text Box 3">
          <a:extLst>
            <a:ext uri="{FF2B5EF4-FFF2-40B4-BE49-F238E27FC236}">
              <a16:creationId xmlns:a16="http://schemas.microsoft.com/office/drawing/2014/main" id="{346F4777-938A-4EA2-B943-A36D19228BD9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499" name="Text Box 3">
          <a:extLst>
            <a:ext uri="{FF2B5EF4-FFF2-40B4-BE49-F238E27FC236}">
              <a16:creationId xmlns:a16="http://schemas.microsoft.com/office/drawing/2014/main" id="{DAB315B5-B13F-40A3-81F3-C7EEAD474A52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500" name="Text Box 3">
          <a:extLst>
            <a:ext uri="{FF2B5EF4-FFF2-40B4-BE49-F238E27FC236}">
              <a16:creationId xmlns:a16="http://schemas.microsoft.com/office/drawing/2014/main" id="{AB546624-7138-4E1B-82D8-B6B5EE18C70B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501" name="Text Box 3">
          <a:extLst>
            <a:ext uri="{FF2B5EF4-FFF2-40B4-BE49-F238E27FC236}">
              <a16:creationId xmlns:a16="http://schemas.microsoft.com/office/drawing/2014/main" id="{FC87B82A-C382-4AA3-8DB0-B2CA0653E58E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502" name="Text Box 3">
          <a:extLst>
            <a:ext uri="{FF2B5EF4-FFF2-40B4-BE49-F238E27FC236}">
              <a16:creationId xmlns:a16="http://schemas.microsoft.com/office/drawing/2014/main" id="{46FE4172-D475-4BE5-8D8F-8B0718706B5F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503" name="Text Box 3">
          <a:extLst>
            <a:ext uri="{FF2B5EF4-FFF2-40B4-BE49-F238E27FC236}">
              <a16:creationId xmlns:a16="http://schemas.microsoft.com/office/drawing/2014/main" id="{28DDEB5C-1ED3-430A-80B3-F1E3C6B94A1D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504" name="Text Box 3">
          <a:extLst>
            <a:ext uri="{FF2B5EF4-FFF2-40B4-BE49-F238E27FC236}">
              <a16:creationId xmlns:a16="http://schemas.microsoft.com/office/drawing/2014/main" id="{76299C88-4768-4B9A-B8F3-228B118095FF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505" name="Text Box 3">
          <a:extLst>
            <a:ext uri="{FF2B5EF4-FFF2-40B4-BE49-F238E27FC236}">
              <a16:creationId xmlns:a16="http://schemas.microsoft.com/office/drawing/2014/main" id="{E706941D-80EE-4F6A-8E66-CE65C8E38340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506" name="Text Box 3">
          <a:extLst>
            <a:ext uri="{FF2B5EF4-FFF2-40B4-BE49-F238E27FC236}">
              <a16:creationId xmlns:a16="http://schemas.microsoft.com/office/drawing/2014/main" id="{AD51D38D-0B71-4B8F-B17E-D1B31FD3926E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507" name="Text Box 3">
          <a:extLst>
            <a:ext uri="{FF2B5EF4-FFF2-40B4-BE49-F238E27FC236}">
              <a16:creationId xmlns:a16="http://schemas.microsoft.com/office/drawing/2014/main" id="{FB25A65B-A0C7-4DC8-B069-B5FF27C439D7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508" name="Text Box 3">
          <a:extLst>
            <a:ext uri="{FF2B5EF4-FFF2-40B4-BE49-F238E27FC236}">
              <a16:creationId xmlns:a16="http://schemas.microsoft.com/office/drawing/2014/main" id="{3ED3610A-D5AB-4DFA-B99C-5AB63EA55190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509" name="Text Box 3">
          <a:extLst>
            <a:ext uri="{FF2B5EF4-FFF2-40B4-BE49-F238E27FC236}">
              <a16:creationId xmlns:a16="http://schemas.microsoft.com/office/drawing/2014/main" id="{9BB940BB-8EAF-4BEC-A61F-0099B5B66521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510" name="Text Box 3">
          <a:extLst>
            <a:ext uri="{FF2B5EF4-FFF2-40B4-BE49-F238E27FC236}">
              <a16:creationId xmlns:a16="http://schemas.microsoft.com/office/drawing/2014/main" id="{E812A3D9-097D-443C-BFD0-897171E51C94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511" name="Text Box 3">
          <a:extLst>
            <a:ext uri="{FF2B5EF4-FFF2-40B4-BE49-F238E27FC236}">
              <a16:creationId xmlns:a16="http://schemas.microsoft.com/office/drawing/2014/main" id="{A7B52AD4-51F3-4DE7-815A-8B1D2330BFD9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512" name="Text Box 3">
          <a:extLst>
            <a:ext uri="{FF2B5EF4-FFF2-40B4-BE49-F238E27FC236}">
              <a16:creationId xmlns:a16="http://schemas.microsoft.com/office/drawing/2014/main" id="{B5DA73B9-25B7-49D6-943A-46D9EE0D1519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513" name="Text Box 3">
          <a:extLst>
            <a:ext uri="{FF2B5EF4-FFF2-40B4-BE49-F238E27FC236}">
              <a16:creationId xmlns:a16="http://schemas.microsoft.com/office/drawing/2014/main" id="{23598D67-6C89-4FBB-AFDD-0A3B9967D10F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514" name="Text Box 3">
          <a:extLst>
            <a:ext uri="{FF2B5EF4-FFF2-40B4-BE49-F238E27FC236}">
              <a16:creationId xmlns:a16="http://schemas.microsoft.com/office/drawing/2014/main" id="{DA717F78-99AC-45D5-8F2E-F33255CD3BD2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515" name="Text Box 3">
          <a:extLst>
            <a:ext uri="{FF2B5EF4-FFF2-40B4-BE49-F238E27FC236}">
              <a16:creationId xmlns:a16="http://schemas.microsoft.com/office/drawing/2014/main" id="{E01B58FA-FE6A-4711-A696-AEA5DD85B213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516" name="Text Box 3">
          <a:extLst>
            <a:ext uri="{FF2B5EF4-FFF2-40B4-BE49-F238E27FC236}">
              <a16:creationId xmlns:a16="http://schemas.microsoft.com/office/drawing/2014/main" id="{A5696841-49A7-4AFA-BEFA-4DE31B4AC59E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517" name="Text Box 3">
          <a:extLst>
            <a:ext uri="{FF2B5EF4-FFF2-40B4-BE49-F238E27FC236}">
              <a16:creationId xmlns:a16="http://schemas.microsoft.com/office/drawing/2014/main" id="{CA5C7AC3-70B3-4EBC-8F71-2ABE26DBA344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518" name="Text Box 3">
          <a:extLst>
            <a:ext uri="{FF2B5EF4-FFF2-40B4-BE49-F238E27FC236}">
              <a16:creationId xmlns:a16="http://schemas.microsoft.com/office/drawing/2014/main" id="{F2E4C7AB-F2E1-4061-85DF-0C59A7637D98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519" name="Text Box 3">
          <a:extLst>
            <a:ext uri="{FF2B5EF4-FFF2-40B4-BE49-F238E27FC236}">
              <a16:creationId xmlns:a16="http://schemas.microsoft.com/office/drawing/2014/main" id="{066D977B-7F93-4535-B232-CDD3BBE9BD1B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520" name="Text Box 3">
          <a:extLst>
            <a:ext uri="{FF2B5EF4-FFF2-40B4-BE49-F238E27FC236}">
              <a16:creationId xmlns:a16="http://schemas.microsoft.com/office/drawing/2014/main" id="{F6EF2EE7-3B6A-4AB7-A351-6DD18640EF24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521" name="Text Box 3">
          <a:extLst>
            <a:ext uri="{FF2B5EF4-FFF2-40B4-BE49-F238E27FC236}">
              <a16:creationId xmlns:a16="http://schemas.microsoft.com/office/drawing/2014/main" id="{88F70BB4-4040-4A80-BA3D-EE0E18292423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522" name="Text Box 3">
          <a:extLst>
            <a:ext uri="{FF2B5EF4-FFF2-40B4-BE49-F238E27FC236}">
              <a16:creationId xmlns:a16="http://schemas.microsoft.com/office/drawing/2014/main" id="{56E9CA1F-7C7F-4B45-8141-35B1CA31B054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523" name="Text Box 3">
          <a:extLst>
            <a:ext uri="{FF2B5EF4-FFF2-40B4-BE49-F238E27FC236}">
              <a16:creationId xmlns:a16="http://schemas.microsoft.com/office/drawing/2014/main" id="{765A4A62-F7B5-4B5A-B3DF-2493D245ACF0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524" name="Text Box 3">
          <a:extLst>
            <a:ext uri="{FF2B5EF4-FFF2-40B4-BE49-F238E27FC236}">
              <a16:creationId xmlns:a16="http://schemas.microsoft.com/office/drawing/2014/main" id="{DF0C25C8-DDD6-4E60-AAC3-2270A2261A83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525" name="Text Box 3">
          <a:extLst>
            <a:ext uri="{FF2B5EF4-FFF2-40B4-BE49-F238E27FC236}">
              <a16:creationId xmlns:a16="http://schemas.microsoft.com/office/drawing/2014/main" id="{0D34BE00-76A8-4DA0-A5AE-DC1419389031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526" name="Text Box 3">
          <a:extLst>
            <a:ext uri="{FF2B5EF4-FFF2-40B4-BE49-F238E27FC236}">
              <a16:creationId xmlns:a16="http://schemas.microsoft.com/office/drawing/2014/main" id="{BD9137ED-AECD-44BC-96B5-86AFD28ECD35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527" name="Text Box 3">
          <a:extLst>
            <a:ext uri="{FF2B5EF4-FFF2-40B4-BE49-F238E27FC236}">
              <a16:creationId xmlns:a16="http://schemas.microsoft.com/office/drawing/2014/main" id="{303853FD-F5A8-42B5-A0BD-652DE2C0F998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528" name="Text Box 3">
          <a:extLst>
            <a:ext uri="{FF2B5EF4-FFF2-40B4-BE49-F238E27FC236}">
              <a16:creationId xmlns:a16="http://schemas.microsoft.com/office/drawing/2014/main" id="{43FC8F54-07E9-42B7-BFF1-D4C1B13DDB62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529" name="Text Box 3">
          <a:extLst>
            <a:ext uri="{FF2B5EF4-FFF2-40B4-BE49-F238E27FC236}">
              <a16:creationId xmlns:a16="http://schemas.microsoft.com/office/drawing/2014/main" id="{CF9461A7-DDBD-4E49-A151-B2A05D7A38C3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530" name="Text Box 3">
          <a:extLst>
            <a:ext uri="{FF2B5EF4-FFF2-40B4-BE49-F238E27FC236}">
              <a16:creationId xmlns:a16="http://schemas.microsoft.com/office/drawing/2014/main" id="{15106A3E-6A66-4C7F-99B4-3C0F5CD9111E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531" name="Text Box 3">
          <a:extLst>
            <a:ext uri="{FF2B5EF4-FFF2-40B4-BE49-F238E27FC236}">
              <a16:creationId xmlns:a16="http://schemas.microsoft.com/office/drawing/2014/main" id="{0F5EDC72-3506-4DFF-B865-8C45A92B5EC2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532" name="Text Box 3">
          <a:extLst>
            <a:ext uri="{FF2B5EF4-FFF2-40B4-BE49-F238E27FC236}">
              <a16:creationId xmlns:a16="http://schemas.microsoft.com/office/drawing/2014/main" id="{08956A5E-D1E7-42FF-B1E6-4BB6AFBF1F5C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533" name="Text Box 3">
          <a:extLst>
            <a:ext uri="{FF2B5EF4-FFF2-40B4-BE49-F238E27FC236}">
              <a16:creationId xmlns:a16="http://schemas.microsoft.com/office/drawing/2014/main" id="{FA64E6B4-BA6D-48B9-819B-3788EBC139A7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534" name="Text Box 3">
          <a:extLst>
            <a:ext uri="{FF2B5EF4-FFF2-40B4-BE49-F238E27FC236}">
              <a16:creationId xmlns:a16="http://schemas.microsoft.com/office/drawing/2014/main" id="{AF8D721E-5C91-4258-9D24-6DBEA5DF508B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535" name="Text Box 3">
          <a:extLst>
            <a:ext uri="{FF2B5EF4-FFF2-40B4-BE49-F238E27FC236}">
              <a16:creationId xmlns:a16="http://schemas.microsoft.com/office/drawing/2014/main" id="{3A0F05D1-68C0-4A6B-A723-2D62F4C0699F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536" name="Text Box 3">
          <a:extLst>
            <a:ext uri="{FF2B5EF4-FFF2-40B4-BE49-F238E27FC236}">
              <a16:creationId xmlns:a16="http://schemas.microsoft.com/office/drawing/2014/main" id="{E9A727F4-A71D-426C-B769-4BB7AC300D8A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537" name="Text Box 3">
          <a:extLst>
            <a:ext uri="{FF2B5EF4-FFF2-40B4-BE49-F238E27FC236}">
              <a16:creationId xmlns:a16="http://schemas.microsoft.com/office/drawing/2014/main" id="{B26E370D-F1AA-42BA-8B5F-354A0CA0AE93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538" name="Text Box 3">
          <a:extLst>
            <a:ext uri="{FF2B5EF4-FFF2-40B4-BE49-F238E27FC236}">
              <a16:creationId xmlns:a16="http://schemas.microsoft.com/office/drawing/2014/main" id="{AD1F65DF-D34E-42BB-AB29-7FC136F49EA6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539" name="Text Box 3">
          <a:extLst>
            <a:ext uri="{FF2B5EF4-FFF2-40B4-BE49-F238E27FC236}">
              <a16:creationId xmlns:a16="http://schemas.microsoft.com/office/drawing/2014/main" id="{CC93FCA8-A16F-4845-83F7-A37CF77F935F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540" name="Text Box 3">
          <a:extLst>
            <a:ext uri="{FF2B5EF4-FFF2-40B4-BE49-F238E27FC236}">
              <a16:creationId xmlns:a16="http://schemas.microsoft.com/office/drawing/2014/main" id="{71E8B752-0F68-48C3-8930-95C172848DB5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541" name="Text Box 3">
          <a:extLst>
            <a:ext uri="{FF2B5EF4-FFF2-40B4-BE49-F238E27FC236}">
              <a16:creationId xmlns:a16="http://schemas.microsoft.com/office/drawing/2014/main" id="{5ED127BD-28C0-4511-B702-0D1AABB10572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542" name="Text Box 3">
          <a:extLst>
            <a:ext uri="{FF2B5EF4-FFF2-40B4-BE49-F238E27FC236}">
              <a16:creationId xmlns:a16="http://schemas.microsoft.com/office/drawing/2014/main" id="{7AB343A7-F0CA-4459-930D-D43F3E1E406B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543" name="Text Box 3">
          <a:extLst>
            <a:ext uri="{FF2B5EF4-FFF2-40B4-BE49-F238E27FC236}">
              <a16:creationId xmlns:a16="http://schemas.microsoft.com/office/drawing/2014/main" id="{185549A2-9917-4455-A135-E9F47A93D75F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544" name="Text Box 3">
          <a:extLst>
            <a:ext uri="{FF2B5EF4-FFF2-40B4-BE49-F238E27FC236}">
              <a16:creationId xmlns:a16="http://schemas.microsoft.com/office/drawing/2014/main" id="{3531DE9D-617D-4F79-BF93-025ADA9FD0FF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545" name="Text Box 3">
          <a:extLst>
            <a:ext uri="{FF2B5EF4-FFF2-40B4-BE49-F238E27FC236}">
              <a16:creationId xmlns:a16="http://schemas.microsoft.com/office/drawing/2014/main" id="{409B5C55-B59A-44F9-A367-B8E9B5B717E7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546" name="Text Box 3">
          <a:extLst>
            <a:ext uri="{FF2B5EF4-FFF2-40B4-BE49-F238E27FC236}">
              <a16:creationId xmlns:a16="http://schemas.microsoft.com/office/drawing/2014/main" id="{E5E0E4D0-4FEA-4C5B-9C0E-1FE0DEE4E4F6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547" name="Text Box 3">
          <a:extLst>
            <a:ext uri="{FF2B5EF4-FFF2-40B4-BE49-F238E27FC236}">
              <a16:creationId xmlns:a16="http://schemas.microsoft.com/office/drawing/2014/main" id="{E8E8C6E5-174A-4411-89AD-30A6EC725D76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548" name="Text Box 3">
          <a:extLst>
            <a:ext uri="{FF2B5EF4-FFF2-40B4-BE49-F238E27FC236}">
              <a16:creationId xmlns:a16="http://schemas.microsoft.com/office/drawing/2014/main" id="{81044664-16B8-49D2-A139-E7AF1C44CD49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549" name="Text Box 3">
          <a:extLst>
            <a:ext uri="{FF2B5EF4-FFF2-40B4-BE49-F238E27FC236}">
              <a16:creationId xmlns:a16="http://schemas.microsoft.com/office/drawing/2014/main" id="{DAC21355-D01B-4D5F-A513-EA05E13015E2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550" name="Text Box 3">
          <a:extLst>
            <a:ext uri="{FF2B5EF4-FFF2-40B4-BE49-F238E27FC236}">
              <a16:creationId xmlns:a16="http://schemas.microsoft.com/office/drawing/2014/main" id="{5C9D3E72-1F0F-4181-A800-497FDA368083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551" name="Text Box 3">
          <a:extLst>
            <a:ext uri="{FF2B5EF4-FFF2-40B4-BE49-F238E27FC236}">
              <a16:creationId xmlns:a16="http://schemas.microsoft.com/office/drawing/2014/main" id="{0FC175B9-435F-461F-9316-1A4692EB366E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552" name="Text Box 3">
          <a:extLst>
            <a:ext uri="{FF2B5EF4-FFF2-40B4-BE49-F238E27FC236}">
              <a16:creationId xmlns:a16="http://schemas.microsoft.com/office/drawing/2014/main" id="{ECF8C766-E407-41E7-8BA4-D799ACC1603B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553" name="Text Box 3">
          <a:extLst>
            <a:ext uri="{FF2B5EF4-FFF2-40B4-BE49-F238E27FC236}">
              <a16:creationId xmlns:a16="http://schemas.microsoft.com/office/drawing/2014/main" id="{1AD5539A-69A5-42CB-BA19-327083BFE4BB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554" name="Text Box 3">
          <a:extLst>
            <a:ext uri="{FF2B5EF4-FFF2-40B4-BE49-F238E27FC236}">
              <a16:creationId xmlns:a16="http://schemas.microsoft.com/office/drawing/2014/main" id="{B21F9699-070D-416E-95F8-9A91FDF1F90D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555" name="Text Box 3">
          <a:extLst>
            <a:ext uri="{FF2B5EF4-FFF2-40B4-BE49-F238E27FC236}">
              <a16:creationId xmlns:a16="http://schemas.microsoft.com/office/drawing/2014/main" id="{66FE1704-6473-499D-B807-823DD61CF9F0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556" name="Text Box 3">
          <a:extLst>
            <a:ext uri="{FF2B5EF4-FFF2-40B4-BE49-F238E27FC236}">
              <a16:creationId xmlns:a16="http://schemas.microsoft.com/office/drawing/2014/main" id="{7D857765-183C-4A42-B954-CE2375523D57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557" name="Text Box 3">
          <a:extLst>
            <a:ext uri="{FF2B5EF4-FFF2-40B4-BE49-F238E27FC236}">
              <a16:creationId xmlns:a16="http://schemas.microsoft.com/office/drawing/2014/main" id="{FDDDEB24-843D-46F2-A926-E4375CED71DB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558" name="Text Box 3">
          <a:extLst>
            <a:ext uri="{FF2B5EF4-FFF2-40B4-BE49-F238E27FC236}">
              <a16:creationId xmlns:a16="http://schemas.microsoft.com/office/drawing/2014/main" id="{57EEAE5A-9755-4744-8CFD-2DF4AA5E90F6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559" name="Text Box 3">
          <a:extLst>
            <a:ext uri="{FF2B5EF4-FFF2-40B4-BE49-F238E27FC236}">
              <a16:creationId xmlns:a16="http://schemas.microsoft.com/office/drawing/2014/main" id="{73120BE3-D29F-4C2A-AE7E-43F7DA9739FB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560" name="Text Box 3">
          <a:extLst>
            <a:ext uri="{FF2B5EF4-FFF2-40B4-BE49-F238E27FC236}">
              <a16:creationId xmlns:a16="http://schemas.microsoft.com/office/drawing/2014/main" id="{518383E4-1EC2-4CDA-943B-8B7C9FECD3F7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561" name="Text Box 3">
          <a:extLst>
            <a:ext uri="{FF2B5EF4-FFF2-40B4-BE49-F238E27FC236}">
              <a16:creationId xmlns:a16="http://schemas.microsoft.com/office/drawing/2014/main" id="{890DFCD6-C3FF-4E1E-8A99-389E917F9107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562" name="Text Box 3">
          <a:extLst>
            <a:ext uri="{FF2B5EF4-FFF2-40B4-BE49-F238E27FC236}">
              <a16:creationId xmlns:a16="http://schemas.microsoft.com/office/drawing/2014/main" id="{A1D81D26-9B25-4511-BD88-10468568AA71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563" name="Text Box 3">
          <a:extLst>
            <a:ext uri="{FF2B5EF4-FFF2-40B4-BE49-F238E27FC236}">
              <a16:creationId xmlns:a16="http://schemas.microsoft.com/office/drawing/2014/main" id="{FB68C112-3729-4E30-A352-1F62D99268F6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564" name="Text Box 3">
          <a:extLst>
            <a:ext uri="{FF2B5EF4-FFF2-40B4-BE49-F238E27FC236}">
              <a16:creationId xmlns:a16="http://schemas.microsoft.com/office/drawing/2014/main" id="{B9201E1B-6972-4BAF-9035-A0ADDD9EE9F8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565" name="Text Box 3">
          <a:extLst>
            <a:ext uri="{FF2B5EF4-FFF2-40B4-BE49-F238E27FC236}">
              <a16:creationId xmlns:a16="http://schemas.microsoft.com/office/drawing/2014/main" id="{37540E3E-E0FE-4A3D-83AD-1E1C21273158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566" name="Text Box 3">
          <a:extLst>
            <a:ext uri="{FF2B5EF4-FFF2-40B4-BE49-F238E27FC236}">
              <a16:creationId xmlns:a16="http://schemas.microsoft.com/office/drawing/2014/main" id="{F0CC9A91-54B6-4791-B8AA-19203AE76D15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567" name="Text Box 3">
          <a:extLst>
            <a:ext uri="{FF2B5EF4-FFF2-40B4-BE49-F238E27FC236}">
              <a16:creationId xmlns:a16="http://schemas.microsoft.com/office/drawing/2014/main" id="{7E75CFF5-8DC9-4B10-A7A0-6C205BD44A82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568" name="Text Box 3">
          <a:extLst>
            <a:ext uri="{FF2B5EF4-FFF2-40B4-BE49-F238E27FC236}">
              <a16:creationId xmlns:a16="http://schemas.microsoft.com/office/drawing/2014/main" id="{B5419D7C-747D-4AB3-AC1A-EDBF5DC5C785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569" name="Text Box 3">
          <a:extLst>
            <a:ext uri="{FF2B5EF4-FFF2-40B4-BE49-F238E27FC236}">
              <a16:creationId xmlns:a16="http://schemas.microsoft.com/office/drawing/2014/main" id="{31397FD6-6503-4434-8594-5B51BFBC8FBD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570" name="Text Box 3">
          <a:extLst>
            <a:ext uri="{FF2B5EF4-FFF2-40B4-BE49-F238E27FC236}">
              <a16:creationId xmlns:a16="http://schemas.microsoft.com/office/drawing/2014/main" id="{A4105AF9-57C0-4E62-87E8-AFAB31C11048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571" name="Text Box 3">
          <a:extLst>
            <a:ext uri="{FF2B5EF4-FFF2-40B4-BE49-F238E27FC236}">
              <a16:creationId xmlns:a16="http://schemas.microsoft.com/office/drawing/2014/main" id="{2BAEF607-7293-4090-906F-F3D7A5774934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572" name="Text Box 3">
          <a:extLst>
            <a:ext uri="{FF2B5EF4-FFF2-40B4-BE49-F238E27FC236}">
              <a16:creationId xmlns:a16="http://schemas.microsoft.com/office/drawing/2014/main" id="{4D54E690-AA1B-463C-AC1F-EB9B668BB2C6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573" name="Text Box 3">
          <a:extLst>
            <a:ext uri="{FF2B5EF4-FFF2-40B4-BE49-F238E27FC236}">
              <a16:creationId xmlns:a16="http://schemas.microsoft.com/office/drawing/2014/main" id="{8356F689-3C23-4849-94FE-F362B87B46A1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574" name="Text Box 3">
          <a:extLst>
            <a:ext uri="{FF2B5EF4-FFF2-40B4-BE49-F238E27FC236}">
              <a16:creationId xmlns:a16="http://schemas.microsoft.com/office/drawing/2014/main" id="{5AADCEAD-8B81-4819-B1F9-6E4F1E447104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575" name="Text Box 3">
          <a:extLst>
            <a:ext uri="{FF2B5EF4-FFF2-40B4-BE49-F238E27FC236}">
              <a16:creationId xmlns:a16="http://schemas.microsoft.com/office/drawing/2014/main" id="{0F32651C-546B-413A-A493-4B5EEDE528C4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576" name="Text Box 3">
          <a:extLst>
            <a:ext uri="{FF2B5EF4-FFF2-40B4-BE49-F238E27FC236}">
              <a16:creationId xmlns:a16="http://schemas.microsoft.com/office/drawing/2014/main" id="{8A4C29C9-7BD6-42E9-9FA0-A1CEF01B7653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577" name="Text Box 3">
          <a:extLst>
            <a:ext uri="{FF2B5EF4-FFF2-40B4-BE49-F238E27FC236}">
              <a16:creationId xmlns:a16="http://schemas.microsoft.com/office/drawing/2014/main" id="{3D8FA7A8-52AC-4925-9DFC-C3D13D52F11B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578" name="Text Box 3">
          <a:extLst>
            <a:ext uri="{FF2B5EF4-FFF2-40B4-BE49-F238E27FC236}">
              <a16:creationId xmlns:a16="http://schemas.microsoft.com/office/drawing/2014/main" id="{379639C8-5AF3-45CD-ACCB-AE20E6657B8E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579" name="Text Box 3">
          <a:extLst>
            <a:ext uri="{FF2B5EF4-FFF2-40B4-BE49-F238E27FC236}">
              <a16:creationId xmlns:a16="http://schemas.microsoft.com/office/drawing/2014/main" id="{45E3B535-6432-4F7A-8F04-B6AC041CD5A1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580" name="Text Box 3">
          <a:extLst>
            <a:ext uri="{FF2B5EF4-FFF2-40B4-BE49-F238E27FC236}">
              <a16:creationId xmlns:a16="http://schemas.microsoft.com/office/drawing/2014/main" id="{11813688-F964-4B95-9A35-EDCE8AC48CDC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581" name="Text Box 3">
          <a:extLst>
            <a:ext uri="{FF2B5EF4-FFF2-40B4-BE49-F238E27FC236}">
              <a16:creationId xmlns:a16="http://schemas.microsoft.com/office/drawing/2014/main" id="{6A1779B3-5DB1-4E87-822B-414E50914DE0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582" name="Text Box 3">
          <a:extLst>
            <a:ext uri="{FF2B5EF4-FFF2-40B4-BE49-F238E27FC236}">
              <a16:creationId xmlns:a16="http://schemas.microsoft.com/office/drawing/2014/main" id="{FB3C7009-1B03-4206-BCBC-68D72383A382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583" name="Text Box 3">
          <a:extLst>
            <a:ext uri="{FF2B5EF4-FFF2-40B4-BE49-F238E27FC236}">
              <a16:creationId xmlns:a16="http://schemas.microsoft.com/office/drawing/2014/main" id="{D3DCCBF0-EF89-421F-A1F8-1250EE444C14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584" name="Text Box 3">
          <a:extLst>
            <a:ext uri="{FF2B5EF4-FFF2-40B4-BE49-F238E27FC236}">
              <a16:creationId xmlns:a16="http://schemas.microsoft.com/office/drawing/2014/main" id="{C8524DAF-A18E-4D32-A7D0-1B1F27CA83E6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585" name="Text Box 3">
          <a:extLst>
            <a:ext uri="{FF2B5EF4-FFF2-40B4-BE49-F238E27FC236}">
              <a16:creationId xmlns:a16="http://schemas.microsoft.com/office/drawing/2014/main" id="{48002BD9-675F-4508-8D37-A17359457748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586" name="Text Box 3">
          <a:extLst>
            <a:ext uri="{FF2B5EF4-FFF2-40B4-BE49-F238E27FC236}">
              <a16:creationId xmlns:a16="http://schemas.microsoft.com/office/drawing/2014/main" id="{5A799E10-CACD-4AF8-91A0-D0722E82A94B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587" name="Text Box 3">
          <a:extLst>
            <a:ext uri="{FF2B5EF4-FFF2-40B4-BE49-F238E27FC236}">
              <a16:creationId xmlns:a16="http://schemas.microsoft.com/office/drawing/2014/main" id="{3D88ADD9-501C-4101-81F2-759DAE4D8C3D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588" name="Text Box 3">
          <a:extLst>
            <a:ext uri="{FF2B5EF4-FFF2-40B4-BE49-F238E27FC236}">
              <a16:creationId xmlns:a16="http://schemas.microsoft.com/office/drawing/2014/main" id="{6EC13294-C47D-4D79-B3CC-8410C7937369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589" name="Text Box 3">
          <a:extLst>
            <a:ext uri="{FF2B5EF4-FFF2-40B4-BE49-F238E27FC236}">
              <a16:creationId xmlns:a16="http://schemas.microsoft.com/office/drawing/2014/main" id="{0DA185F7-5624-461E-8245-0614D6B5C5DE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590" name="Text Box 3">
          <a:extLst>
            <a:ext uri="{FF2B5EF4-FFF2-40B4-BE49-F238E27FC236}">
              <a16:creationId xmlns:a16="http://schemas.microsoft.com/office/drawing/2014/main" id="{553A3DAD-9456-42D8-921A-2C432835DFD5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591" name="Text Box 3">
          <a:extLst>
            <a:ext uri="{FF2B5EF4-FFF2-40B4-BE49-F238E27FC236}">
              <a16:creationId xmlns:a16="http://schemas.microsoft.com/office/drawing/2014/main" id="{8C37AE5C-131F-4275-9077-3CEF049E0C55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592" name="Text Box 3">
          <a:extLst>
            <a:ext uri="{FF2B5EF4-FFF2-40B4-BE49-F238E27FC236}">
              <a16:creationId xmlns:a16="http://schemas.microsoft.com/office/drawing/2014/main" id="{35519890-9873-4A6F-BDC0-F567474C657B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593" name="Text Box 3">
          <a:extLst>
            <a:ext uri="{FF2B5EF4-FFF2-40B4-BE49-F238E27FC236}">
              <a16:creationId xmlns:a16="http://schemas.microsoft.com/office/drawing/2014/main" id="{704242B8-E852-4A6C-A1D5-BA49176CCEFC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594" name="Text Box 3">
          <a:extLst>
            <a:ext uri="{FF2B5EF4-FFF2-40B4-BE49-F238E27FC236}">
              <a16:creationId xmlns:a16="http://schemas.microsoft.com/office/drawing/2014/main" id="{5818E2FF-54F8-487D-884E-AF1E1FDE8403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595" name="Text Box 3">
          <a:extLst>
            <a:ext uri="{FF2B5EF4-FFF2-40B4-BE49-F238E27FC236}">
              <a16:creationId xmlns:a16="http://schemas.microsoft.com/office/drawing/2014/main" id="{623972C1-71C3-41AC-B85A-598FD5EF49CA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596" name="Text Box 3">
          <a:extLst>
            <a:ext uri="{FF2B5EF4-FFF2-40B4-BE49-F238E27FC236}">
              <a16:creationId xmlns:a16="http://schemas.microsoft.com/office/drawing/2014/main" id="{DDD15264-AB6A-4BA9-BF58-E54627A2BA6E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597" name="Text Box 3">
          <a:extLst>
            <a:ext uri="{FF2B5EF4-FFF2-40B4-BE49-F238E27FC236}">
              <a16:creationId xmlns:a16="http://schemas.microsoft.com/office/drawing/2014/main" id="{92CC5EC4-49C7-47B1-9C13-0934A6DEF081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598" name="Text Box 3">
          <a:extLst>
            <a:ext uri="{FF2B5EF4-FFF2-40B4-BE49-F238E27FC236}">
              <a16:creationId xmlns:a16="http://schemas.microsoft.com/office/drawing/2014/main" id="{2EDC1AED-B1C0-448A-B383-10EE3CE62190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599" name="Text Box 3">
          <a:extLst>
            <a:ext uri="{FF2B5EF4-FFF2-40B4-BE49-F238E27FC236}">
              <a16:creationId xmlns:a16="http://schemas.microsoft.com/office/drawing/2014/main" id="{EEC39D67-2B8B-46D6-B4F5-861D89027E1C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600" name="Text Box 3">
          <a:extLst>
            <a:ext uri="{FF2B5EF4-FFF2-40B4-BE49-F238E27FC236}">
              <a16:creationId xmlns:a16="http://schemas.microsoft.com/office/drawing/2014/main" id="{9B6CA6F0-5FFA-4023-B57D-44700538FE68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601" name="Text Box 3">
          <a:extLst>
            <a:ext uri="{FF2B5EF4-FFF2-40B4-BE49-F238E27FC236}">
              <a16:creationId xmlns:a16="http://schemas.microsoft.com/office/drawing/2014/main" id="{7D82B0F8-EFDF-4EA3-942B-3E01740D62C6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602" name="Text Box 3">
          <a:extLst>
            <a:ext uri="{FF2B5EF4-FFF2-40B4-BE49-F238E27FC236}">
              <a16:creationId xmlns:a16="http://schemas.microsoft.com/office/drawing/2014/main" id="{5768AFE3-A688-418C-A477-173DF7A7B997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603" name="Text Box 3">
          <a:extLst>
            <a:ext uri="{FF2B5EF4-FFF2-40B4-BE49-F238E27FC236}">
              <a16:creationId xmlns:a16="http://schemas.microsoft.com/office/drawing/2014/main" id="{9A720015-DCF4-4FEE-9C54-B1D17A0B46A2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604" name="Text Box 3">
          <a:extLst>
            <a:ext uri="{FF2B5EF4-FFF2-40B4-BE49-F238E27FC236}">
              <a16:creationId xmlns:a16="http://schemas.microsoft.com/office/drawing/2014/main" id="{809D8752-28DF-4C7C-BDAE-592BBCE3E36B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605" name="Text Box 3">
          <a:extLst>
            <a:ext uri="{FF2B5EF4-FFF2-40B4-BE49-F238E27FC236}">
              <a16:creationId xmlns:a16="http://schemas.microsoft.com/office/drawing/2014/main" id="{BE1FD903-7585-40E3-BF6B-2C199D1C26EA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606" name="Text Box 3">
          <a:extLst>
            <a:ext uri="{FF2B5EF4-FFF2-40B4-BE49-F238E27FC236}">
              <a16:creationId xmlns:a16="http://schemas.microsoft.com/office/drawing/2014/main" id="{25956474-0D0D-4D07-97AF-3CD24D8E5663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607" name="Text Box 3">
          <a:extLst>
            <a:ext uri="{FF2B5EF4-FFF2-40B4-BE49-F238E27FC236}">
              <a16:creationId xmlns:a16="http://schemas.microsoft.com/office/drawing/2014/main" id="{BA12DD48-E4B2-4C71-ADD0-16246A3C8998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608" name="Text Box 3">
          <a:extLst>
            <a:ext uri="{FF2B5EF4-FFF2-40B4-BE49-F238E27FC236}">
              <a16:creationId xmlns:a16="http://schemas.microsoft.com/office/drawing/2014/main" id="{32736A93-D509-488C-A261-636C44283D0C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609" name="Text Box 3">
          <a:extLst>
            <a:ext uri="{FF2B5EF4-FFF2-40B4-BE49-F238E27FC236}">
              <a16:creationId xmlns:a16="http://schemas.microsoft.com/office/drawing/2014/main" id="{D981E190-A68F-4FBC-86D6-765B3538D5BB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610" name="Text Box 3">
          <a:extLst>
            <a:ext uri="{FF2B5EF4-FFF2-40B4-BE49-F238E27FC236}">
              <a16:creationId xmlns:a16="http://schemas.microsoft.com/office/drawing/2014/main" id="{BCDB7709-6A6D-4333-9E9F-5ADE1E6943EE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611" name="Text Box 3">
          <a:extLst>
            <a:ext uri="{FF2B5EF4-FFF2-40B4-BE49-F238E27FC236}">
              <a16:creationId xmlns:a16="http://schemas.microsoft.com/office/drawing/2014/main" id="{214C0C0F-B782-4CB2-93B2-45EAB5B09525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612" name="Text Box 3">
          <a:extLst>
            <a:ext uri="{FF2B5EF4-FFF2-40B4-BE49-F238E27FC236}">
              <a16:creationId xmlns:a16="http://schemas.microsoft.com/office/drawing/2014/main" id="{737AF720-11A2-473D-9F3A-B43E3B385E92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613" name="Text Box 3">
          <a:extLst>
            <a:ext uri="{FF2B5EF4-FFF2-40B4-BE49-F238E27FC236}">
              <a16:creationId xmlns:a16="http://schemas.microsoft.com/office/drawing/2014/main" id="{D84C6A07-F421-405C-A05C-39231C5B4A5B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614" name="Text Box 3">
          <a:extLst>
            <a:ext uri="{FF2B5EF4-FFF2-40B4-BE49-F238E27FC236}">
              <a16:creationId xmlns:a16="http://schemas.microsoft.com/office/drawing/2014/main" id="{E103DEFD-2B96-4683-96E1-E4EAB508F728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615" name="Text Box 3">
          <a:extLst>
            <a:ext uri="{FF2B5EF4-FFF2-40B4-BE49-F238E27FC236}">
              <a16:creationId xmlns:a16="http://schemas.microsoft.com/office/drawing/2014/main" id="{DE93D4B3-7A34-4346-9529-D2174782531E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616" name="Text Box 3">
          <a:extLst>
            <a:ext uri="{FF2B5EF4-FFF2-40B4-BE49-F238E27FC236}">
              <a16:creationId xmlns:a16="http://schemas.microsoft.com/office/drawing/2014/main" id="{8057B77C-320A-4387-ACC7-137224611B56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617" name="Text Box 3">
          <a:extLst>
            <a:ext uri="{FF2B5EF4-FFF2-40B4-BE49-F238E27FC236}">
              <a16:creationId xmlns:a16="http://schemas.microsoft.com/office/drawing/2014/main" id="{0ECB70FD-4B43-45C9-9962-DEC600D9FEA5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618" name="Text Box 3">
          <a:extLst>
            <a:ext uri="{FF2B5EF4-FFF2-40B4-BE49-F238E27FC236}">
              <a16:creationId xmlns:a16="http://schemas.microsoft.com/office/drawing/2014/main" id="{F7395FDD-79B1-4B31-90EA-AE1C82260867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619" name="Text Box 3">
          <a:extLst>
            <a:ext uri="{FF2B5EF4-FFF2-40B4-BE49-F238E27FC236}">
              <a16:creationId xmlns:a16="http://schemas.microsoft.com/office/drawing/2014/main" id="{F01444E7-8A6C-40AE-8BF0-5CB74D59A000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620" name="Text Box 3">
          <a:extLst>
            <a:ext uri="{FF2B5EF4-FFF2-40B4-BE49-F238E27FC236}">
              <a16:creationId xmlns:a16="http://schemas.microsoft.com/office/drawing/2014/main" id="{01FC156A-45FC-4D30-A9E6-D850971241C0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621" name="Text Box 3">
          <a:extLst>
            <a:ext uri="{FF2B5EF4-FFF2-40B4-BE49-F238E27FC236}">
              <a16:creationId xmlns:a16="http://schemas.microsoft.com/office/drawing/2014/main" id="{B30156EB-B82E-4A1E-8FA7-D5955FB1D70A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622" name="Text Box 3">
          <a:extLst>
            <a:ext uri="{FF2B5EF4-FFF2-40B4-BE49-F238E27FC236}">
              <a16:creationId xmlns:a16="http://schemas.microsoft.com/office/drawing/2014/main" id="{192ABD4C-ACD5-4097-AD87-229CFB99A186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623" name="Text Box 3">
          <a:extLst>
            <a:ext uri="{FF2B5EF4-FFF2-40B4-BE49-F238E27FC236}">
              <a16:creationId xmlns:a16="http://schemas.microsoft.com/office/drawing/2014/main" id="{79EF9C3D-D98C-4938-B45F-00613396D33E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624" name="Text Box 3">
          <a:extLst>
            <a:ext uri="{FF2B5EF4-FFF2-40B4-BE49-F238E27FC236}">
              <a16:creationId xmlns:a16="http://schemas.microsoft.com/office/drawing/2014/main" id="{D6FC1620-6BE5-4D40-B967-9788FF9666FC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625" name="Text Box 3">
          <a:extLst>
            <a:ext uri="{FF2B5EF4-FFF2-40B4-BE49-F238E27FC236}">
              <a16:creationId xmlns:a16="http://schemas.microsoft.com/office/drawing/2014/main" id="{7E99AB75-6C21-4713-83DE-4C3EB3448133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626" name="Text Box 3">
          <a:extLst>
            <a:ext uri="{FF2B5EF4-FFF2-40B4-BE49-F238E27FC236}">
              <a16:creationId xmlns:a16="http://schemas.microsoft.com/office/drawing/2014/main" id="{7D5F5C65-C4EF-42E8-B133-A9028EABCCBE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627" name="Text Box 3">
          <a:extLst>
            <a:ext uri="{FF2B5EF4-FFF2-40B4-BE49-F238E27FC236}">
              <a16:creationId xmlns:a16="http://schemas.microsoft.com/office/drawing/2014/main" id="{E56A063C-8642-4F00-995C-3FEB4F8BD5F5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628" name="Text Box 3">
          <a:extLst>
            <a:ext uri="{FF2B5EF4-FFF2-40B4-BE49-F238E27FC236}">
              <a16:creationId xmlns:a16="http://schemas.microsoft.com/office/drawing/2014/main" id="{6F726705-F78D-48BD-B803-E506B049A2A7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629" name="Text Box 3">
          <a:extLst>
            <a:ext uri="{FF2B5EF4-FFF2-40B4-BE49-F238E27FC236}">
              <a16:creationId xmlns:a16="http://schemas.microsoft.com/office/drawing/2014/main" id="{0A0C1A58-9F52-4EA5-AC4E-E0316D280FB6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630" name="Text Box 3">
          <a:extLst>
            <a:ext uri="{FF2B5EF4-FFF2-40B4-BE49-F238E27FC236}">
              <a16:creationId xmlns:a16="http://schemas.microsoft.com/office/drawing/2014/main" id="{24EDF599-BBFF-4A84-AA73-EC9383CDA5E9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631" name="Text Box 3">
          <a:extLst>
            <a:ext uri="{FF2B5EF4-FFF2-40B4-BE49-F238E27FC236}">
              <a16:creationId xmlns:a16="http://schemas.microsoft.com/office/drawing/2014/main" id="{B212CC17-F643-48AD-ACE5-C336959277A1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632" name="Text Box 3">
          <a:extLst>
            <a:ext uri="{FF2B5EF4-FFF2-40B4-BE49-F238E27FC236}">
              <a16:creationId xmlns:a16="http://schemas.microsoft.com/office/drawing/2014/main" id="{0CE67BA1-9611-4564-85F3-10BBA7014898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633" name="Text Box 3">
          <a:extLst>
            <a:ext uri="{FF2B5EF4-FFF2-40B4-BE49-F238E27FC236}">
              <a16:creationId xmlns:a16="http://schemas.microsoft.com/office/drawing/2014/main" id="{2232D980-B8ED-4D39-A96D-090EBD45F3E7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634" name="Text Box 3">
          <a:extLst>
            <a:ext uri="{FF2B5EF4-FFF2-40B4-BE49-F238E27FC236}">
              <a16:creationId xmlns:a16="http://schemas.microsoft.com/office/drawing/2014/main" id="{678425F0-540F-4947-917B-05A408B35E90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635" name="Text Box 3">
          <a:extLst>
            <a:ext uri="{FF2B5EF4-FFF2-40B4-BE49-F238E27FC236}">
              <a16:creationId xmlns:a16="http://schemas.microsoft.com/office/drawing/2014/main" id="{C00A1A3F-4229-496E-81C6-786179516F73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636" name="Text Box 3">
          <a:extLst>
            <a:ext uri="{FF2B5EF4-FFF2-40B4-BE49-F238E27FC236}">
              <a16:creationId xmlns:a16="http://schemas.microsoft.com/office/drawing/2014/main" id="{02CC75D3-520F-4620-A4B5-EF7BA1587E1E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637" name="Text Box 3">
          <a:extLst>
            <a:ext uri="{FF2B5EF4-FFF2-40B4-BE49-F238E27FC236}">
              <a16:creationId xmlns:a16="http://schemas.microsoft.com/office/drawing/2014/main" id="{2FE60A82-0478-4554-B565-7F8A2409774B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638" name="Text Box 3">
          <a:extLst>
            <a:ext uri="{FF2B5EF4-FFF2-40B4-BE49-F238E27FC236}">
              <a16:creationId xmlns:a16="http://schemas.microsoft.com/office/drawing/2014/main" id="{2AC1B02B-7326-4AEF-9207-42B5B121799D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639" name="Text Box 3">
          <a:extLst>
            <a:ext uri="{FF2B5EF4-FFF2-40B4-BE49-F238E27FC236}">
              <a16:creationId xmlns:a16="http://schemas.microsoft.com/office/drawing/2014/main" id="{7AB57273-4B70-4C24-99DB-8F8E6582B308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640" name="Text Box 3">
          <a:extLst>
            <a:ext uri="{FF2B5EF4-FFF2-40B4-BE49-F238E27FC236}">
              <a16:creationId xmlns:a16="http://schemas.microsoft.com/office/drawing/2014/main" id="{64C0F052-D8AF-4E35-AE8E-42B69A2518EB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641" name="Text Box 3">
          <a:extLst>
            <a:ext uri="{FF2B5EF4-FFF2-40B4-BE49-F238E27FC236}">
              <a16:creationId xmlns:a16="http://schemas.microsoft.com/office/drawing/2014/main" id="{3FEC04EA-1FD1-4996-9F90-4D5D18564B18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642" name="Text Box 3">
          <a:extLst>
            <a:ext uri="{FF2B5EF4-FFF2-40B4-BE49-F238E27FC236}">
              <a16:creationId xmlns:a16="http://schemas.microsoft.com/office/drawing/2014/main" id="{08C29AFE-0745-48A9-B8BA-61D4EF7A480C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643" name="Text Box 3">
          <a:extLst>
            <a:ext uri="{FF2B5EF4-FFF2-40B4-BE49-F238E27FC236}">
              <a16:creationId xmlns:a16="http://schemas.microsoft.com/office/drawing/2014/main" id="{8CE9A50E-A013-4CD5-9BED-9F847E653FEC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644" name="Text Box 3">
          <a:extLst>
            <a:ext uri="{FF2B5EF4-FFF2-40B4-BE49-F238E27FC236}">
              <a16:creationId xmlns:a16="http://schemas.microsoft.com/office/drawing/2014/main" id="{40838F5B-E768-448A-AA92-36F8D6D4177A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645" name="Text Box 3">
          <a:extLst>
            <a:ext uri="{FF2B5EF4-FFF2-40B4-BE49-F238E27FC236}">
              <a16:creationId xmlns:a16="http://schemas.microsoft.com/office/drawing/2014/main" id="{DBB1845B-9203-4882-92A0-C534AA062630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646" name="Text Box 3">
          <a:extLst>
            <a:ext uri="{FF2B5EF4-FFF2-40B4-BE49-F238E27FC236}">
              <a16:creationId xmlns:a16="http://schemas.microsoft.com/office/drawing/2014/main" id="{53E55CFF-F7D9-4442-A236-10D7D5F7DA55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647" name="Text Box 3">
          <a:extLst>
            <a:ext uri="{FF2B5EF4-FFF2-40B4-BE49-F238E27FC236}">
              <a16:creationId xmlns:a16="http://schemas.microsoft.com/office/drawing/2014/main" id="{835B86F9-33A3-44D6-9D2B-DF52C7D89AB0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648" name="Text Box 3">
          <a:extLst>
            <a:ext uri="{FF2B5EF4-FFF2-40B4-BE49-F238E27FC236}">
              <a16:creationId xmlns:a16="http://schemas.microsoft.com/office/drawing/2014/main" id="{289A07D3-5133-4010-9DF4-13697825F6D4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649" name="Text Box 3">
          <a:extLst>
            <a:ext uri="{FF2B5EF4-FFF2-40B4-BE49-F238E27FC236}">
              <a16:creationId xmlns:a16="http://schemas.microsoft.com/office/drawing/2014/main" id="{79F5E0DE-0F8F-4977-A097-E20C66B4DE33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650" name="Text Box 3">
          <a:extLst>
            <a:ext uri="{FF2B5EF4-FFF2-40B4-BE49-F238E27FC236}">
              <a16:creationId xmlns:a16="http://schemas.microsoft.com/office/drawing/2014/main" id="{66C79B6A-23B7-4639-8E12-BA3790328FEF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651" name="Text Box 3">
          <a:extLst>
            <a:ext uri="{FF2B5EF4-FFF2-40B4-BE49-F238E27FC236}">
              <a16:creationId xmlns:a16="http://schemas.microsoft.com/office/drawing/2014/main" id="{31BB5BFF-6B7A-44BE-ABD5-4F44682EF2C3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652" name="Text Box 3">
          <a:extLst>
            <a:ext uri="{FF2B5EF4-FFF2-40B4-BE49-F238E27FC236}">
              <a16:creationId xmlns:a16="http://schemas.microsoft.com/office/drawing/2014/main" id="{055CCB86-41D6-4D1D-9BA3-42BA046EA4E0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653" name="Text Box 3">
          <a:extLst>
            <a:ext uri="{FF2B5EF4-FFF2-40B4-BE49-F238E27FC236}">
              <a16:creationId xmlns:a16="http://schemas.microsoft.com/office/drawing/2014/main" id="{28802429-36E2-4536-8FFE-5DC3DB739A35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654" name="Text Box 3">
          <a:extLst>
            <a:ext uri="{FF2B5EF4-FFF2-40B4-BE49-F238E27FC236}">
              <a16:creationId xmlns:a16="http://schemas.microsoft.com/office/drawing/2014/main" id="{E44CD7D7-597D-4A9F-A1E4-186549146DA1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655" name="Text Box 3">
          <a:extLst>
            <a:ext uri="{FF2B5EF4-FFF2-40B4-BE49-F238E27FC236}">
              <a16:creationId xmlns:a16="http://schemas.microsoft.com/office/drawing/2014/main" id="{CFCCB561-CB06-452D-8BB8-A9AABD349095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656" name="Text Box 3">
          <a:extLst>
            <a:ext uri="{FF2B5EF4-FFF2-40B4-BE49-F238E27FC236}">
              <a16:creationId xmlns:a16="http://schemas.microsoft.com/office/drawing/2014/main" id="{CDE14592-0BCB-48EC-BD04-8FAA5D1495C1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657" name="Text Box 3">
          <a:extLst>
            <a:ext uri="{FF2B5EF4-FFF2-40B4-BE49-F238E27FC236}">
              <a16:creationId xmlns:a16="http://schemas.microsoft.com/office/drawing/2014/main" id="{0ADF4C68-A96A-4F93-8FFD-9450BE1F3522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658" name="Text Box 3">
          <a:extLst>
            <a:ext uri="{FF2B5EF4-FFF2-40B4-BE49-F238E27FC236}">
              <a16:creationId xmlns:a16="http://schemas.microsoft.com/office/drawing/2014/main" id="{AE4C94AB-3D24-4B57-8C07-0EA8010EC112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659" name="Text Box 3">
          <a:extLst>
            <a:ext uri="{FF2B5EF4-FFF2-40B4-BE49-F238E27FC236}">
              <a16:creationId xmlns:a16="http://schemas.microsoft.com/office/drawing/2014/main" id="{B0B2C7E9-1A70-47D1-B0CA-866CA40B5B05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660" name="Text Box 3">
          <a:extLst>
            <a:ext uri="{FF2B5EF4-FFF2-40B4-BE49-F238E27FC236}">
              <a16:creationId xmlns:a16="http://schemas.microsoft.com/office/drawing/2014/main" id="{93D579E5-1DE3-4305-A12D-C1A65031D3F9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661" name="Text Box 3">
          <a:extLst>
            <a:ext uri="{FF2B5EF4-FFF2-40B4-BE49-F238E27FC236}">
              <a16:creationId xmlns:a16="http://schemas.microsoft.com/office/drawing/2014/main" id="{9847CD5C-1691-4382-94FB-12CA17282C03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662" name="Text Box 3">
          <a:extLst>
            <a:ext uri="{FF2B5EF4-FFF2-40B4-BE49-F238E27FC236}">
              <a16:creationId xmlns:a16="http://schemas.microsoft.com/office/drawing/2014/main" id="{2E1C87D3-F8FF-4A20-A061-A9C0F1012E5A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663" name="Text Box 3">
          <a:extLst>
            <a:ext uri="{FF2B5EF4-FFF2-40B4-BE49-F238E27FC236}">
              <a16:creationId xmlns:a16="http://schemas.microsoft.com/office/drawing/2014/main" id="{AB01887D-A90F-4B2C-ACE7-F52E62C781AE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664" name="Text Box 3">
          <a:extLst>
            <a:ext uri="{FF2B5EF4-FFF2-40B4-BE49-F238E27FC236}">
              <a16:creationId xmlns:a16="http://schemas.microsoft.com/office/drawing/2014/main" id="{55BB297E-A376-4E33-AC06-77177381BCEB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665" name="Text Box 3">
          <a:extLst>
            <a:ext uri="{FF2B5EF4-FFF2-40B4-BE49-F238E27FC236}">
              <a16:creationId xmlns:a16="http://schemas.microsoft.com/office/drawing/2014/main" id="{9AC3C76F-69BE-49AE-B9DE-9571C8E322A5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666" name="Text Box 3">
          <a:extLst>
            <a:ext uri="{FF2B5EF4-FFF2-40B4-BE49-F238E27FC236}">
              <a16:creationId xmlns:a16="http://schemas.microsoft.com/office/drawing/2014/main" id="{F865D88C-E120-4F15-BC72-EC8AAF6B9A8C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667" name="Text Box 3">
          <a:extLst>
            <a:ext uri="{FF2B5EF4-FFF2-40B4-BE49-F238E27FC236}">
              <a16:creationId xmlns:a16="http://schemas.microsoft.com/office/drawing/2014/main" id="{76BCFB00-2B37-41B7-8E92-942F3A9F7513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668" name="Text Box 3">
          <a:extLst>
            <a:ext uri="{FF2B5EF4-FFF2-40B4-BE49-F238E27FC236}">
              <a16:creationId xmlns:a16="http://schemas.microsoft.com/office/drawing/2014/main" id="{AECBFD26-74C4-4958-BDFF-324D371694F2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669" name="Text Box 3">
          <a:extLst>
            <a:ext uri="{FF2B5EF4-FFF2-40B4-BE49-F238E27FC236}">
              <a16:creationId xmlns:a16="http://schemas.microsoft.com/office/drawing/2014/main" id="{CEBA6A1E-7B17-4759-A875-1ACCAE81382B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670" name="Text Box 3">
          <a:extLst>
            <a:ext uri="{FF2B5EF4-FFF2-40B4-BE49-F238E27FC236}">
              <a16:creationId xmlns:a16="http://schemas.microsoft.com/office/drawing/2014/main" id="{B249412D-C2C9-4B6E-B2EA-0870A7A31ECA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671" name="Text Box 3">
          <a:extLst>
            <a:ext uri="{FF2B5EF4-FFF2-40B4-BE49-F238E27FC236}">
              <a16:creationId xmlns:a16="http://schemas.microsoft.com/office/drawing/2014/main" id="{26F056D3-6BED-4F0C-AC70-7E9A56FEB6FB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672" name="Text Box 3">
          <a:extLst>
            <a:ext uri="{FF2B5EF4-FFF2-40B4-BE49-F238E27FC236}">
              <a16:creationId xmlns:a16="http://schemas.microsoft.com/office/drawing/2014/main" id="{450E424C-297F-4D9E-B1E8-94705BA01C0B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673" name="Text Box 3">
          <a:extLst>
            <a:ext uri="{FF2B5EF4-FFF2-40B4-BE49-F238E27FC236}">
              <a16:creationId xmlns:a16="http://schemas.microsoft.com/office/drawing/2014/main" id="{29011340-B817-4252-A95E-8F9CCD5580A2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674" name="Text Box 3">
          <a:extLst>
            <a:ext uri="{FF2B5EF4-FFF2-40B4-BE49-F238E27FC236}">
              <a16:creationId xmlns:a16="http://schemas.microsoft.com/office/drawing/2014/main" id="{A9574E69-0C8E-4AE7-99C0-1E140AFC72DA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675" name="Text Box 3">
          <a:extLst>
            <a:ext uri="{FF2B5EF4-FFF2-40B4-BE49-F238E27FC236}">
              <a16:creationId xmlns:a16="http://schemas.microsoft.com/office/drawing/2014/main" id="{1858E248-C8A1-447B-A5DD-7E8CAFE20042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676" name="Text Box 3">
          <a:extLst>
            <a:ext uri="{FF2B5EF4-FFF2-40B4-BE49-F238E27FC236}">
              <a16:creationId xmlns:a16="http://schemas.microsoft.com/office/drawing/2014/main" id="{E1667F6A-B0F0-4FD1-A01C-E0923A7448FE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677" name="Text Box 3">
          <a:extLst>
            <a:ext uri="{FF2B5EF4-FFF2-40B4-BE49-F238E27FC236}">
              <a16:creationId xmlns:a16="http://schemas.microsoft.com/office/drawing/2014/main" id="{3B12BC67-7031-4BDA-956D-DB94B3B4C651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678" name="Text Box 3">
          <a:extLst>
            <a:ext uri="{FF2B5EF4-FFF2-40B4-BE49-F238E27FC236}">
              <a16:creationId xmlns:a16="http://schemas.microsoft.com/office/drawing/2014/main" id="{607CB59D-266C-42E5-9ADC-263D5D07CFBA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679" name="Text Box 3">
          <a:extLst>
            <a:ext uri="{FF2B5EF4-FFF2-40B4-BE49-F238E27FC236}">
              <a16:creationId xmlns:a16="http://schemas.microsoft.com/office/drawing/2014/main" id="{7B5FF337-5101-4A84-8A9E-F25A04027DAB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680" name="Text Box 3">
          <a:extLst>
            <a:ext uri="{FF2B5EF4-FFF2-40B4-BE49-F238E27FC236}">
              <a16:creationId xmlns:a16="http://schemas.microsoft.com/office/drawing/2014/main" id="{23DF34E3-C2D3-4DB2-A2FD-25394920BBF9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681" name="Text Box 3">
          <a:extLst>
            <a:ext uri="{FF2B5EF4-FFF2-40B4-BE49-F238E27FC236}">
              <a16:creationId xmlns:a16="http://schemas.microsoft.com/office/drawing/2014/main" id="{76DB4565-75E8-4DB1-8109-1D5E511C5296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682" name="Text Box 3">
          <a:extLst>
            <a:ext uri="{FF2B5EF4-FFF2-40B4-BE49-F238E27FC236}">
              <a16:creationId xmlns:a16="http://schemas.microsoft.com/office/drawing/2014/main" id="{2215D87A-B155-4236-83F9-B0413D0E86C1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683" name="Text Box 3">
          <a:extLst>
            <a:ext uri="{FF2B5EF4-FFF2-40B4-BE49-F238E27FC236}">
              <a16:creationId xmlns:a16="http://schemas.microsoft.com/office/drawing/2014/main" id="{579DCAF5-5852-480C-BC44-5232EE36D1EC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684" name="Text Box 3">
          <a:extLst>
            <a:ext uri="{FF2B5EF4-FFF2-40B4-BE49-F238E27FC236}">
              <a16:creationId xmlns:a16="http://schemas.microsoft.com/office/drawing/2014/main" id="{2E569E41-797A-4B71-9E63-7AE9F6C1B87F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685" name="Text Box 3">
          <a:extLst>
            <a:ext uri="{FF2B5EF4-FFF2-40B4-BE49-F238E27FC236}">
              <a16:creationId xmlns:a16="http://schemas.microsoft.com/office/drawing/2014/main" id="{7DA579F1-4A9E-4C9E-9858-2FF4A036F76D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686" name="Text Box 3">
          <a:extLst>
            <a:ext uri="{FF2B5EF4-FFF2-40B4-BE49-F238E27FC236}">
              <a16:creationId xmlns:a16="http://schemas.microsoft.com/office/drawing/2014/main" id="{84B6AA1B-C602-4879-965A-CA65AAC18664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687" name="Text Box 3">
          <a:extLst>
            <a:ext uri="{FF2B5EF4-FFF2-40B4-BE49-F238E27FC236}">
              <a16:creationId xmlns:a16="http://schemas.microsoft.com/office/drawing/2014/main" id="{B7106188-23D7-431E-AA3E-49F4982C2627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688" name="Text Box 3">
          <a:extLst>
            <a:ext uri="{FF2B5EF4-FFF2-40B4-BE49-F238E27FC236}">
              <a16:creationId xmlns:a16="http://schemas.microsoft.com/office/drawing/2014/main" id="{93C0408A-20AF-45AE-9B3F-AACE1CC9878A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689" name="Text Box 3">
          <a:extLst>
            <a:ext uri="{FF2B5EF4-FFF2-40B4-BE49-F238E27FC236}">
              <a16:creationId xmlns:a16="http://schemas.microsoft.com/office/drawing/2014/main" id="{92A746BE-99B0-4C6C-BA5D-2DEF50D82867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690" name="Text Box 3">
          <a:extLst>
            <a:ext uri="{FF2B5EF4-FFF2-40B4-BE49-F238E27FC236}">
              <a16:creationId xmlns:a16="http://schemas.microsoft.com/office/drawing/2014/main" id="{246B5EE1-15D4-462D-9B4C-1C6298A61109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658</xdr:row>
      <xdr:rowOff>0</xdr:rowOff>
    </xdr:from>
    <xdr:ext cx="563880" cy="293671"/>
    <xdr:sp macro="" textlink="">
      <xdr:nvSpPr>
        <xdr:cNvPr id="6691" name="Text Box 3">
          <a:extLst>
            <a:ext uri="{FF2B5EF4-FFF2-40B4-BE49-F238E27FC236}">
              <a16:creationId xmlns:a16="http://schemas.microsoft.com/office/drawing/2014/main" id="{E29D4C1C-FBC3-4BB8-B086-7469C8098F5F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293671"/>
    <xdr:sp macro="" textlink="">
      <xdr:nvSpPr>
        <xdr:cNvPr id="6692" name="Text Box 3">
          <a:extLst>
            <a:ext uri="{FF2B5EF4-FFF2-40B4-BE49-F238E27FC236}">
              <a16:creationId xmlns:a16="http://schemas.microsoft.com/office/drawing/2014/main" id="{62D6EBAB-64D2-47D6-B1BF-8F88BC0ADE18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293671"/>
    <xdr:sp macro="" textlink="">
      <xdr:nvSpPr>
        <xdr:cNvPr id="6693" name="Text Box 3">
          <a:extLst>
            <a:ext uri="{FF2B5EF4-FFF2-40B4-BE49-F238E27FC236}">
              <a16:creationId xmlns:a16="http://schemas.microsoft.com/office/drawing/2014/main" id="{FF110DD5-7AAD-457D-A6C2-CBB104443D43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293671"/>
    <xdr:sp macro="" textlink="">
      <xdr:nvSpPr>
        <xdr:cNvPr id="6694" name="Text Box 3">
          <a:extLst>
            <a:ext uri="{FF2B5EF4-FFF2-40B4-BE49-F238E27FC236}">
              <a16:creationId xmlns:a16="http://schemas.microsoft.com/office/drawing/2014/main" id="{3FBE60B9-5D84-4C3D-80E7-09D89DE18ABF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293671"/>
    <xdr:sp macro="" textlink="">
      <xdr:nvSpPr>
        <xdr:cNvPr id="6695" name="Text Box 3">
          <a:extLst>
            <a:ext uri="{FF2B5EF4-FFF2-40B4-BE49-F238E27FC236}">
              <a16:creationId xmlns:a16="http://schemas.microsoft.com/office/drawing/2014/main" id="{FF46209C-F5F4-4E3E-9861-A7FB87B2CB7B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293671"/>
    <xdr:sp macro="" textlink="">
      <xdr:nvSpPr>
        <xdr:cNvPr id="6696" name="Text Box 3">
          <a:extLst>
            <a:ext uri="{FF2B5EF4-FFF2-40B4-BE49-F238E27FC236}">
              <a16:creationId xmlns:a16="http://schemas.microsoft.com/office/drawing/2014/main" id="{4175C60A-B56D-4C38-92CC-85EA569EBF3B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293671"/>
    <xdr:sp macro="" textlink="">
      <xdr:nvSpPr>
        <xdr:cNvPr id="6697" name="Text Box 3">
          <a:extLst>
            <a:ext uri="{FF2B5EF4-FFF2-40B4-BE49-F238E27FC236}">
              <a16:creationId xmlns:a16="http://schemas.microsoft.com/office/drawing/2014/main" id="{A72A02A0-76F9-4299-B4AD-47C9123D4B92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293671"/>
    <xdr:sp macro="" textlink="">
      <xdr:nvSpPr>
        <xdr:cNvPr id="6698" name="Text Box 3">
          <a:extLst>
            <a:ext uri="{FF2B5EF4-FFF2-40B4-BE49-F238E27FC236}">
              <a16:creationId xmlns:a16="http://schemas.microsoft.com/office/drawing/2014/main" id="{3B2CA620-1B62-4908-B95A-C83987F2A769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293671"/>
    <xdr:sp macro="" textlink="">
      <xdr:nvSpPr>
        <xdr:cNvPr id="6699" name="Text Box 3">
          <a:extLst>
            <a:ext uri="{FF2B5EF4-FFF2-40B4-BE49-F238E27FC236}">
              <a16:creationId xmlns:a16="http://schemas.microsoft.com/office/drawing/2014/main" id="{882492EC-0182-44AF-AE64-B53AF8EFDDEF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293671"/>
    <xdr:sp macro="" textlink="">
      <xdr:nvSpPr>
        <xdr:cNvPr id="6700" name="Text Box 3">
          <a:extLst>
            <a:ext uri="{FF2B5EF4-FFF2-40B4-BE49-F238E27FC236}">
              <a16:creationId xmlns:a16="http://schemas.microsoft.com/office/drawing/2014/main" id="{7357FDA0-C4B8-46EF-8DB6-2C95992FF6C3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293671"/>
    <xdr:sp macro="" textlink="">
      <xdr:nvSpPr>
        <xdr:cNvPr id="6701" name="Text Box 3">
          <a:extLst>
            <a:ext uri="{FF2B5EF4-FFF2-40B4-BE49-F238E27FC236}">
              <a16:creationId xmlns:a16="http://schemas.microsoft.com/office/drawing/2014/main" id="{1F4B230A-0768-440F-9E66-F25FD6509F13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293671"/>
    <xdr:sp macro="" textlink="">
      <xdr:nvSpPr>
        <xdr:cNvPr id="6702" name="Text Box 3">
          <a:extLst>
            <a:ext uri="{FF2B5EF4-FFF2-40B4-BE49-F238E27FC236}">
              <a16:creationId xmlns:a16="http://schemas.microsoft.com/office/drawing/2014/main" id="{FB67578F-8D41-49A5-8845-D7C03E03E464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293671"/>
    <xdr:sp macro="" textlink="">
      <xdr:nvSpPr>
        <xdr:cNvPr id="6703" name="Text Box 3">
          <a:extLst>
            <a:ext uri="{FF2B5EF4-FFF2-40B4-BE49-F238E27FC236}">
              <a16:creationId xmlns:a16="http://schemas.microsoft.com/office/drawing/2014/main" id="{F9708DE8-A299-451D-89DB-5D44914F94C8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293671"/>
    <xdr:sp macro="" textlink="">
      <xdr:nvSpPr>
        <xdr:cNvPr id="6704" name="Text Box 3">
          <a:extLst>
            <a:ext uri="{FF2B5EF4-FFF2-40B4-BE49-F238E27FC236}">
              <a16:creationId xmlns:a16="http://schemas.microsoft.com/office/drawing/2014/main" id="{23955B61-C92C-4E60-97DB-E1E229D16AAB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293671"/>
    <xdr:sp macro="" textlink="">
      <xdr:nvSpPr>
        <xdr:cNvPr id="6705" name="Text Box 3">
          <a:extLst>
            <a:ext uri="{FF2B5EF4-FFF2-40B4-BE49-F238E27FC236}">
              <a16:creationId xmlns:a16="http://schemas.microsoft.com/office/drawing/2014/main" id="{0C7DECD2-8BD7-4DA5-94E1-E6F39C3DF54F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293671"/>
    <xdr:sp macro="" textlink="">
      <xdr:nvSpPr>
        <xdr:cNvPr id="6706" name="Text Box 3">
          <a:extLst>
            <a:ext uri="{FF2B5EF4-FFF2-40B4-BE49-F238E27FC236}">
              <a16:creationId xmlns:a16="http://schemas.microsoft.com/office/drawing/2014/main" id="{D6FF2412-61BF-45A2-AF49-611F32598E31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293671"/>
    <xdr:sp macro="" textlink="">
      <xdr:nvSpPr>
        <xdr:cNvPr id="6707" name="Text Box 3">
          <a:extLst>
            <a:ext uri="{FF2B5EF4-FFF2-40B4-BE49-F238E27FC236}">
              <a16:creationId xmlns:a16="http://schemas.microsoft.com/office/drawing/2014/main" id="{803EE522-D402-4045-B23F-F8A7E30A558E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293671"/>
    <xdr:sp macro="" textlink="">
      <xdr:nvSpPr>
        <xdr:cNvPr id="6708" name="Text Box 3">
          <a:extLst>
            <a:ext uri="{FF2B5EF4-FFF2-40B4-BE49-F238E27FC236}">
              <a16:creationId xmlns:a16="http://schemas.microsoft.com/office/drawing/2014/main" id="{98F08773-96A2-42BD-A5AF-1DEE0520359B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293671"/>
    <xdr:sp macro="" textlink="">
      <xdr:nvSpPr>
        <xdr:cNvPr id="6709" name="Text Box 3">
          <a:extLst>
            <a:ext uri="{FF2B5EF4-FFF2-40B4-BE49-F238E27FC236}">
              <a16:creationId xmlns:a16="http://schemas.microsoft.com/office/drawing/2014/main" id="{294818E3-5A80-4832-BFBB-B7A798446CE4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293671"/>
    <xdr:sp macro="" textlink="">
      <xdr:nvSpPr>
        <xdr:cNvPr id="6710" name="Text Box 3">
          <a:extLst>
            <a:ext uri="{FF2B5EF4-FFF2-40B4-BE49-F238E27FC236}">
              <a16:creationId xmlns:a16="http://schemas.microsoft.com/office/drawing/2014/main" id="{4D206F3F-D1F3-44AE-B3A9-C01270EEA212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293671"/>
    <xdr:sp macro="" textlink="">
      <xdr:nvSpPr>
        <xdr:cNvPr id="6711" name="Text Box 3">
          <a:extLst>
            <a:ext uri="{FF2B5EF4-FFF2-40B4-BE49-F238E27FC236}">
              <a16:creationId xmlns:a16="http://schemas.microsoft.com/office/drawing/2014/main" id="{EE82BA01-2EEE-4DEC-B563-9A651A00A017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293671"/>
    <xdr:sp macro="" textlink="">
      <xdr:nvSpPr>
        <xdr:cNvPr id="6712" name="Text Box 3">
          <a:extLst>
            <a:ext uri="{FF2B5EF4-FFF2-40B4-BE49-F238E27FC236}">
              <a16:creationId xmlns:a16="http://schemas.microsoft.com/office/drawing/2014/main" id="{B73E83C4-3643-46B1-A837-843A36A464D4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293671"/>
    <xdr:sp macro="" textlink="">
      <xdr:nvSpPr>
        <xdr:cNvPr id="6713" name="Text Box 3">
          <a:extLst>
            <a:ext uri="{FF2B5EF4-FFF2-40B4-BE49-F238E27FC236}">
              <a16:creationId xmlns:a16="http://schemas.microsoft.com/office/drawing/2014/main" id="{89A7D5EA-EEB3-40C7-BCE8-6F39F82636F7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293671"/>
    <xdr:sp macro="" textlink="">
      <xdr:nvSpPr>
        <xdr:cNvPr id="6714" name="Text Box 3">
          <a:extLst>
            <a:ext uri="{FF2B5EF4-FFF2-40B4-BE49-F238E27FC236}">
              <a16:creationId xmlns:a16="http://schemas.microsoft.com/office/drawing/2014/main" id="{03FD3EB7-26C1-4D18-9431-B43E37802BC8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293671"/>
    <xdr:sp macro="" textlink="">
      <xdr:nvSpPr>
        <xdr:cNvPr id="6715" name="Text Box 3">
          <a:extLst>
            <a:ext uri="{FF2B5EF4-FFF2-40B4-BE49-F238E27FC236}">
              <a16:creationId xmlns:a16="http://schemas.microsoft.com/office/drawing/2014/main" id="{F26099F5-64F7-4922-B24A-7EEA20F2B329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293671"/>
    <xdr:sp macro="" textlink="">
      <xdr:nvSpPr>
        <xdr:cNvPr id="6716" name="Text Box 3">
          <a:extLst>
            <a:ext uri="{FF2B5EF4-FFF2-40B4-BE49-F238E27FC236}">
              <a16:creationId xmlns:a16="http://schemas.microsoft.com/office/drawing/2014/main" id="{A6C16297-06CD-4AD5-B29B-7E35F624D823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293671"/>
    <xdr:sp macro="" textlink="">
      <xdr:nvSpPr>
        <xdr:cNvPr id="6717" name="Text Box 3">
          <a:extLst>
            <a:ext uri="{FF2B5EF4-FFF2-40B4-BE49-F238E27FC236}">
              <a16:creationId xmlns:a16="http://schemas.microsoft.com/office/drawing/2014/main" id="{D95EB01E-62A7-4147-8A31-96347C923B4E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293671"/>
    <xdr:sp macro="" textlink="">
      <xdr:nvSpPr>
        <xdr:cNvPr id="6718" name="Text Box 3">
          <a:extLst>
            <a:ext uri="{FF2B5EF4-FFF2-40B4-BE49-F238E27FC236}">
              <a16:creationId xmlns:a16="http://schemas.microsoft.com/office/drawing/2014/main" id="{6DC6855A-F2E2-4BC8-8806-F99855A55EC2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293671"/>
    <xdr:sp macro="" textlink="">
      <xdr:nvSpPr>
        <xdr:cNvPr id="6719" name="Text Box 3">
          <a:extLst>
            <a:ext uri="{FF2B5EF4-FFF2-40B4-BE49-F238E27FC236}">
              <a16:creationId xmlns:a16="http://schemas.microsoft.com/office/drawing/2014/main" id="{1BAD6479-9FE5-43EF-BEEE-715C22E85A83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293671"/>
    <xdr:sp macro="" textlink="">
      <xdr:nvSpPr>
        <xdr:cNvPr id="6720" name="Text Box 3">
          <a:extLst>
            <a:ext uri="{FF2B5EF4-FFF2-40B4-BE49-F238E27FC236}">
              <a16:creationId xmlns:a16="http://schemas.microsoft.com/office/drawing/2014/main" id="{A5E4F3A5-284C-494C-9715-70543C970325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293671"/>
    <xdr:sp macro="" textlink="">
      <xdr:nvSpPr>
        <xdr:cNvPr id="6721" name="Text Box 3">
          <a:extLst>
            <a:ext uri="{FF2B5EF4-FFF2-40B4-BE49-F238E27FC236}">
              <a16:creationId xmlns:a16="http://schemas.microsoft.com/office/drawing/2014/main" id="{6F81FF46-806E-4BCD-975D-537992A23857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293671"/>
    <xdr:sp macro="" textlink="">
      <xdr:nvSpPr>
        <xdr:cNvPr id="6722" name="Text Box 3">
          <a:extLst>
            <a:ext uri="{FF2B5EF4-FFF2-40B4-BE49-F238E27FC236}">
              <a16:creationId xmlns:a16="http://schemas.microsoft.com/office/drawing/2014/main" id="{991F9E39-EF06-478E-BBAC-9A876D173791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293671"/>
    <xdr:sp macro="" textlink="">
      <xdr:nvSpPr>
        <xdr:cNvPr id="6723" name="Text Box 3">
          <a:extLst>
            <a:ext uri="{FF2B5EF4-FFF2-40B4-BE49-F238E27FC236}">
              <a16:creationId xmlns:a16="http://schemas.microsoft.com/office/drawing/2014/main" id="{B5D06734-56E8-4580-A3CA-FD0989838273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293671"/>
    <xdr:sp macro="" textlink="">
      <xdr:nvSpPr>
        <xdr:cNvPr id="6724" name="Text Box 3">
          <a:extLst>
            <a:ext uri="{FF2B5EF4-FFF2-40B4-BE49-F238E27FC236}">
              <a16:creationId xmlns:a16="http://schemas.microsoft.com/office/drawing/2014/main" id="{F32D99AA-7BC3-48AA-BB26-D535E54B2676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293671"/>
    <xdr:sp macro="" textlink="">
      <xdr:nvSpPr>
        <xdr:cNvPr id="6725" name="Text Box 3">
          <a:extLst>
            <a:ext uri="{FF2B5EF4-FFF2-40B4-BE49-F238E27FC236}">
              <a16:creationId xmlns:a16="http://schemas.microsoft.com/office/drawing/2014/main" id="{30017AC4-CFB5-4FB7-A1AA-94D77B4E3496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293671"/>
    <xdr:sp macro="" textlink="">
      <xdr:nvSpPr>
        <xdr:cNvPr id="6726" name="Text Box 3">
          <a:extLst>
            <a:ext uri="{FF2B5EF4-FFF2-40B4-BE49-F238E27FC236}">
              <a16:creationId xmlns:a16="http://schemas.microsoft.com/office/drawing/2014/main" id="{2890D423-3324-46F0-8647-A8CEBC6EC504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293671"/>
    <xdr:sp macro="" textlink="">
      <xdr:nvSpPr>
        <xdr:cNvPr id="6727" name="Text Box 3">
          <a:extLst>
            <a:ext uri="{FF2B5EF4-FFF2-40B4-BE49-F238E27FC236}">
              <a16:creationId xmlns:a16="http://schemas.microsoft.com/office/drawing/2014/main" id="{3D697DFF-37D9-470A-BE4B-C84A9E500DAD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728" name="Text Box 3">
          <a:extLst>
            <a:ext uri="{FF2B5EF4-FFF2-40B4-BE49-F238E27FC236}">
              <a16:creationId xmlns:a16="http://schemas.microsoft.com/office/drawing/2014/main" id="{CA81522C-1700-4D45-A5C8-F47E382D7C7B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729" name="Text Box 3">
          <a:extLst>
            <a:ext uri="{FF2B5EF4-FFF2-40B4-BE49-F238E27FC236}">
              <a16:creationId xmlns:a16="http://schemas.microsoft.com/office/drawing/2014/main" id="{A849E685-37F8-48B2-80AF-AD48082213FB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730" name="Text Box 3">
          <a:extLst>
            <a:ext uri="{FF2B5EF4-FFF2-40B4-BE49-F238E27FC236}">
              <a16:creationId xmlns:a16="http://schemas.microsoft.com/office/drawing/2014/main" id="{E595EC08-066B-4E3E-9090-D739C1220CBF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731" name="Text Box 3">
          <a:extLst>
            <a:ext uri="{FF2B5EF4-FFF2-40B4-BE49-F238E27FC236}">
              <a16:creationId xmlns:a16="http://schemas.microsoft.com/office/drawing/2014/main" id="{DEE22368-2713-4D74-84A6-AB545C43ADAA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732" name="Text Box 3">
          <a:extLst>
            <a:ext uri="{FF2B5EF4-FFF2-40B4-BE49-F238E27FC236}">
              <a16:creationId xmlns:a16="http://schemas.microsoft.com/office/drawing/2014/main" id="{7047B090-9D7D-456F-A6A7-253E4DAAA3A3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733" name="Text Box 3">
          <a:extLst>
            <a:ext uri="{FF2B5EF4-FFF2-40B4-BE49-F238E27FC236}">
              <a16:creationId xmlns:a16="http://schemas.microsoft.com/office/drawing/2014/main" id="{016A51D0-0A43-43FC-8570-CA7194EC7BD4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734" name="Text Box 3">
          <a:extLst>
            <a:ext uri="{FF2B5EF4-FFF2-40B4-BE49-F238E27FC236}">
              <a16:creationId xmlns:a16="http://schemas.microsoft.com/office/drawing/2014/main" id="{57A2ACC5-3655-43AE-A45B-895DDEB58691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735" name="Text Box 3">
          <a:extLst>
            <a:ext uri="{FF2B5EF4-FFF2-40B4-BE49-F238E27FC236}">
              <a16:creationId xmlns:a16="http://schemas.microsoft.com/office/drawing/2014/main" id="{F8B9428C-4EF8-4DDC-8A62-A1C2A0E92AA9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736" name="Text Box 3">
          <a:extLst>
            <a:ext uri="{FF2B5EF4-FFF2-40B4-BE49-F238E27FC236}">
              <a16:creationId xmlns:a16="http://schemas.microsoft.com/office/drawing/2014/main" id="{52E5C831-DB10-417F-B659-4921E8213E04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737" name="Text Box 3">
          <a:extLst>
            <a:ext uri="{FF2B5EF4-FFF2-40B4-BE49-F238E27FC236}">
              <a16:creationId xmlns:a16="http://schemas.microsoft.com/office/drawing/2014/main" id="{34E84259-9E04-46AF-BB91-1E1969DA0C52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738" name="Text Box 3">
          <a:extLst>
            <a:ext uri="{FF2B5EF4-FFF2-40B4-BE49-F238E27FC236}">
              <a16:creationId xmlns:a16="http://schemas.microsoft.com/office/drawing/2014/main" id="{66170579-A7D3-4EAF-9770-6066812B4C78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739" name="Text Box 3">
          <a:extLst>
            <a:ext uri="{FF2B5EF4-FFF2-40B4-BE49-F238E27FC236}">
              <a16:creationId xmlns:a16="http://schemas.microsoft.com/office/drawing/2014/main" id="{AF8075C4-A76B-454E-B6F4-1648EBE4FC87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740" name="Text Box 3">
          <a:extLst>
            <a:ext uri="{FF2B5EF4-FFF2-40B4-BE49-F238E27FC236}">
              <a16:creationId xmlns:a16="http://schemas.microsoft.com/office/drawing/2014/main" id="{C22FE981-07E4-482E-AD5A-59D391FBC43C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741" name="Text Box 3">
          <a:extLst>
            <a:ext uri="{FF2B5EF4-FFF2-40B4-BE49-F238E27FC236}">
              <a16:creationId xmlns:a16="http://schemas.microsoft.com/office/drawing/2014/main" id="{BEA17690-E1F2-4653-817D-A0C7D9B66796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742" name="Text Box 3">
          <a:extLst>
            <a:ext uri="{FF2B5EF4-FFF2-40B4-BE49-F238E27FC236}">
              <a16:creationId xmlns:a16="http://schemas.microsoft.com/office/drawing/2014/main" id="{D7EDE1E9-A3C6-4A93-A249-C185485D1641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743" name="Text Box 3">
          <a:extLst>
            <a:ext uri="{FF2B5EF4-FFF2-40B4-BE49-F238E27FC236}">
              <a16:creationId xmlns:a16="http://schemas.microsoft.com/office/drawing/2014/main" id="{1FBA8C82-A79F-48C7-ACB0-8F8FAF4DD9CA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744" name="Text Box 3">
          <a:extLst>
            <a:ext uri="{FF2B5EF4-FFF2-40B4-BE49-F238E27FC236}">
              <a16:creationId xmlns:a16="http://schemas.microsoft.com/office/drawing/2014/main" id="{70F58FCD-A594-4BD5-82D8-72C669DE0DC8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745" name="Text Box 3">
          <a:extLst>
            <a:ext uri="{FF2B5EF4-FFF2-40B4-BE49-F238E27FC236}">
              <a16:creationId xmlns:a16="http://schemas.microsoft.com/office/drawing/2014/main" id="{68FFD2EA-31F6-4875-A0E8-A21E31F4EB1D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746" name="Text Box 3">
          <a:extLst>
            <a:ext uri="{FF2B5EF4-FFF2-40B4-BE49-F238E27FC236}">
              <a16:creationId xmlns:a16="http://schemas.microsoft.com/office/drawing/2014/main" id="{CED4A2E4-79D0-4ADA-9264-4E460F2E5ABC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747" name="Text Box 3">
          <a:extLst>
            <a:ext uri="{FF2B5EF4-FFF2-40B4-BE49-F238E27FC236}">
              <a16:creationId xmlns:a16="http://schemas.microsoft.com/office/drawing/2014/main" id="{12E5FD3E-6162-4683-A6DA-4595F21CCA74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748" name="Text Box 3">
          <a:extLst>
            <a:ext uri="{FF2B5EF4-FFF2-40B4-BE49-F238E27FC236}">
              <a16:creationId xmlns:a16="http://schemas.microsoft.com/office/drawing/2014/main" id="{8D05AD70-7810-4987-A90D-1D3D1169568D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749" name="Text Box 3">
          <a:extLst>
            <a:ext uri="{FF2B5EF4-FFF2-40B4-BE49-F238E27FC236}">
              <a16:creationId xmlns:a16="http://schemas.microsoft.com/office/drawing/2014/main" id="{C29363E9-E4DA-41AC-BDF9-6A81801A0149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750" name="Text Box 3">
          <a:extLst>
            <a:ext uri="{FF2B5EF4-FFF2-40B4-BE49-F238E27FC236}">
              <a16:creationId xmlns:a16="http://schemas.microsoft.com/office/drawing/2014/main" id="{883D05F3-FC62-4BF4-9510-8BDE4AD66AD9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751" name="Text Box 3">
          <a:extLst>
            <a:ext uri="{FF2B5EF4-FFF2-40B4-BE49-F238E27FC236}">
              <a16:creationId xmlns:a16="http://schemas.microsoft.com/office/drawing/2014/main" id="{4928319A-9466-4952-B0F1-84B720AD335C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752" name="Text Box 3">
          <a:extLst>
            <a:ext uri="{FF2B5EF4-FFF2-40B4-BE49-F238E27FC236}">
              <a16:creationId xmlns:a16="http://schemas.microsoft.com/office/drawing/2014/main" id="{9A5048EF-725B-4601-9842-697A33449F0C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753" name="Text Box 3">
          <a:extLst>
            <a:ext uri="{FF2B5EF4-FFF2-40B4-BE49-F238E27FC236}">
              <a16:creationId xmlns:a16="http://schemas.microsoft.com/office/drawing/2014/main" id="{75DA0718-6588-4083-BADA-B8C5DD90E72F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754" name="Text Box 3">
          <a:extLst>
            <a:ext uri="{FF2B5EF4-FFF2-40B4-BE49-F238E27FC236}">
              <a16:creationId xmlns:a16="http://schemas.microsoft.com/office/drawing/2014/main" id="{28CA4BB4-4B05-4253-B9B3-03B78D1CD1AD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755" name="Text Box 3">
          <a:extLst>
            <a:ext uri="{FF2B5EF4-FFF2-40B4-BE49-F238E27FC236}">
              <a16:creationId xmlns:a16="http://schemas.microsoft.com/office/drawing/2014/main" id="{F3F8FDBA-EAA5-450B-AD69-DDEACFD95BAD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756" name="Text Box 3">
          <a:extLst>
            <a:ext uri="{FF2B5EF4-FFF2-40B4-BE49-F238E27FC236}">
              <a16:creationId xmlns:a16="http://schemas.microsoft.com/office/drawing/2014/main" id="{140C1891-8C83-4B90-8907-C2F798D6B96C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757" name="Text Box 3">
          <a:extLst>
            <a:ext uri="{FF2B5EF4-FFF2-40B4-BE49-F238E27FC236}">
              <a16:creationId xmlns:a16="http://schemas.microsoft.com/office/drawing/2014/main" id="{EF485B44-C601-4FB3-BDAC-68E667E63945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758" name="Text Box 3">
          <a:extLst>
            <a:ext uri="{FF2B5EF4-FFF2-40B4-BE49-F238E27FC236}">
              <a16:creationId xmlns:a16="http://schemas.microsoft.com/office/drawing/2014/main" id="{805AF51C-DD32-4D09-A0FC-F55790C90D01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759" name="Text Box 3">
          <a:extLst>
            <a:ext uri="{FF2B5EF4-FFF2-40B4-BE49-F238E27FC236}">
              <a16:creationId xmlns:a16="http://schemas.microsoft.com/office/drawing/2014/main" id="{719A5674-3FD8-42D6-91C3-BC3A2F939315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760" name="Text Box 3">
          <a:extLst>
            <a:ext uri="{FF2B5EF4-FFF2-40B4-BE49-F238E27FC236}">
              <a16:creationId xmlns:a16="http://schemas.microsoft.com/office/drawing/2014/main" id="{B0FE4FDF-9B79-4483-84DB-71971D64E325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761" name="Text Box 3">
          <a:extLst>
            <a:ext uri="{FF2B5EF4-FFF2-40B4-BE49-F238E27FC236}">
              <a16:creationId xmlns:a16="http://schemas.microsoft.com/office/drawing/2014/main" id="{590B4F17-4483-4792-A763-5E1B4ED2D738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762" name="Text Box 3">
          <a:extLst>
            <a:ext uri="{FF2B5EF4-FFF2-40B4-BE49-F238E27FC236}">
              <a16:creationId xmlns:a16="http://schemas.microsoft.com/office/drawing/2014/main" id="{30BD27C1-600B-403C-9F6D-42798C545B3B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763" name="Text Box 3">
          <a:extLst>
            <a:ext uri="{FF2B5EF4-FFF2-40B4-BE49-F238E27FC236}">
              <a16:creationId xmlns:a16="http://schemas.microsoft.com/office/drawing/2014/main" id="{B8C023EB-EDE3-4D40-89A5-680A3DDAAD85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764" name="Text Box 3">
          <a:extLst>
            <a:ext uri="{FF2B5EF4-FFF2-40B4-BE49-F238E27FC236}">
              <a16:creationId xmlns:a16="http://schemas.microsoft.com/office/drawing/2014/main" id="{2A7A6944-56B8-4D50-8136-D81408C9DBF2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765" name="Text Box 3">
          <a:extLst>
            <a:ext uri="{FF2B5EF4-FFF2-40B4-BE49-F238E27FC236}">
              <a16:creationId xmlns:a16="http://schemas.microsoft.com/office/drawing/2014/main" id="{C488DE26-82B6-4D40-A3F7-4519722BF1CF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766" name="Text Box 3">
          <a:extLst>
            <a:ext uri="{FF2B5EF4-FFF2-40B4-BE49-F238E27FC236}">
              <a16:creationId xmlns:a16="http://schemas.microsoft.com/office/drawing/2014/main" id="{2F9718BE-4645-4293-81D6-627DB1F00149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767" name="Text Box 3">
          <a:extLst>
            <a:ext uri="{FF2B5EF4-FFF2-40B4-BE49-F238E27FC236}">
              <a16:creationId xmlns:a16="http://schemas.microsoft.com/office/drawing/2014/main" id="{7180E957-1719-4823-B728-45D4E57AFE3A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768" name="Text Box 3">
          <a:extLst>
            <a:ext uri="{FF2B5EF4-FFF2-40B4-BE49-F238E27FC236}">
              <a16:creationId xmlns:a16="http://schemas.microsoft.com/office/drawing/2014/main" id="{C0C97B5C-D305-4416-9333-213AD28C16CD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769" name="Text Box 3">
          <a:extLst>
            <a:ext uri="{FF2B5EF4-FFF2-40B4-BE49-F238E27FC236}">
              <a16:creationId xmlns:a16="http://schemas.microsoft.com/office/drawing/2014/main" id="{974563AE-F650-40FC-9B32-E9D8457D5F93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770" name="Text Box 3">
          <a:extLst>
            <a:ext uri="{FF2B5EF4-FFF2-40B4-BE49-F238E27FC236}">
              <a16:creationId xmlns:a16="http://schemas.microsoft.com/office/drawing/2014/main" id="{1E0D7030-3C96-477D-AECB-7845DEEB02AC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771" name="Text Box 3">
          <a:extLst>
            <a:ext uri="{FF2B5EF4-FFF2-40B4-BE49-F238E27FC236}">
              <a16:creationId xmlns:a16="http://schemas.microsoft.com/office/drawing/2014/main" id="{A46A5ACC-B7DA-4526-B85B-D6686BF5477E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772" name="Text Box 3">
          <a:extLst>
            <a:ext uri="{FF2B5EF4-FFF2-40B4-BE49-F238E27FC236}">
              <a16:creationId xmlns:a16="http://schemas.microsoft.com/office/drawing/2014/main" id="{A2931DB1-105F-4395-AA7A-BCFFFDB26407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773" name="Text Box 3">
          <a:extLst>
            <a:ext uri="{FF2B5EF4-FFF2-40B4-BE49-F238E27FC236}">
              <a16:creationId xmlns:a16="http://schemas.microsoft.com/office/drawing/2014/main" id="{7788541B-0FFB-4E9B-9ECE-5851B6AE0866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774" name="Text Box 3">
          <a:extLst>
            <a:ext uri="{FF2B5EF4-FFF2-40B4-BE49-F238E27FC236}">
              <a16:creationId xmlns:a16="http://schemas.microsoft.com/office/drawing/2014/main" id="{963CE986-903E-42BF-B7E3-8B1056871674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775" name="Text Box 3">
          <a:extLst>
            <a:ext uri="{FF2B5EF4-FFF2-40B4-BE49-F238E27FC236}">
              <a16:creationId xmlns:a16="http://schemas.microsoft.com/office/drawing/2014/main" id="{8CEB330A-5688-4F36-A517-12B28EAF1E58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776" name="Text Box 3">
          <a:extLst>
            <a:ext uri="{FF2B5EF4-FFF2-40B4-BE49-F238E27FC236}">
              <a16:creationId xmlns:a16="http://schemas.microsoft.com/office/drawing/2014/main" id="{132DCA0C-EFB7-4BF1-AF99-DDDAC35FCDEC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777" name="Text Box 3">
          <a:extLst>
            <a:ext uri="{FF2B5EF4-FFF2-40B4-BE49-F238E27FC236}">
              <a16:creationId xmlns:a16="http://schemas.microsoft.com/office/drawing/2014/main" id="{EB55118A-B2D0-4E23-8BD5-D244751F3456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778" name="Text Box 3">
          <a:extLst>
            <a:ext uri="{FF2B5EF4-FFF2-40B4-BE49-F238E27FC236}">
              <a16:creationId xmlns:a16="http://schemas.microsoft.com/office/drawing/2014/main" id="{5C2C8A16-2C73-44E5-BAF6-47DE362DA406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779" name="Text Box 3">
          <a:extLst>
            <a:ext uri="{FF2B5EF4-FFF2-40B4-BE49-F238E27FC236}">
              <a16:creationId xmlns:a16="http://schemas.microsoft.com/office/drawing/2014/main" id="{2B0DBD0F-9501-43F0-A63E-A0580E2371A9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780" name="Text Box 3">
          <a:extLst>
            <a:ext uri="{FF2B5EF4-FFF2-40B4-BE49-F238E27FC236}">
              <a16:creationId xmlns:a16="http://schemas.microsoft.com/office/drawing/2014/main" id="{7172589B-90CD-4005-95D9-B4E008F541F2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781" name="Text Box 3">
          <a:extLst>
            <a:ext uri="{FF2B5EF4-FFF2-40B4-BE49-F238E27FC236}">
              <a16:creationId xmlns:a16="http://schemas.microsoft.com/office/drawing/2014/main" id="{F9AFE502-F6BA-4080-88F0-A85AAAE4E3C5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782" name="Text Box 3">
          <a:extLst>
            <a:ext uri="{FF2B5EF4-FFF2-40B4-BE49-F238E27FC236}">
              <a16:creationId xmlns:a16="http://schemas.microsoft.com/office/drawing/2014/main" id="{44AE09BE-DCFB-4FA3-98A9-4DB5325A3C60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783" name="Text Box 3">
          <a:extLst>
            <a:ext uri="{FF2B5EF4-FFF2-40B4-BE49-F238E27FC236}">
              <a16:creationId xmlns:a16="http://schemas.microsoft.com/office/drawing/2014/main" id="{264A1A5B-DBC5-4566-8168-49CC245343E5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784" name="Text Box 3">
          <a:extLst>
            <a:ext uri="{FF2B5EF4-FFF2-40B4-BE49-F238E27FC236}">
              <a16:creationId xmlns:a16="http://schemas.microsoft.com/office/drawing/2014/main" id="{957F8297-226A-4BBF-A374-B3E9F831C483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785" name="Text Box 3">
          <a:extLst>
            <a:ext uri="{FF2B5EF4-FFF2-40B4-BE49-F238E27FC236}">
              <a16:creationId xmlns:a16="http://schemas.microsoft.com/office/drawing/2014/main" id="{61B187A9-5C3B-4DCD-97BC-32774FE4FE90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786" name="Text Box 3">
          <a:extLst>
            <a:ext uri="{FF2B5EF4-FFF2-40B4-BE49-F238E27FC236}">
              <a16:creationId xmlns:a16="http://schemas.microsoft.com/office/drawing/2014/main" id="{51536F70-8875-45D7-81D2-502B4F640798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787" name="Text Box 3">
          <a:extLst>
            <a:ext uri="{FF2B5EF4-FFF2-40B4-BE49-F238E27FC236}">
              <a16:creationId xmlns:a16="http://schemas.microsoft.com/office/drawing/2014/main" id="{3AF64396-3FCD-43F6-8554-8DB7AE169949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788" name="Text Box 3">
          <a:extLst>
            <a:ext uri="{FF2B5EF4-FFF2-40B4-BE49-F238E27FC236}">
              <a16:creationId xmlns:a16="http://schemas.microsoft.com/office/drawing/2014/main" id="{0BAAE496-8A51-47AB-AC84-C1A872659948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789" name="Text Box 3">
          <a:extLst>
            <a:ext uri="{FF2B5EF4-FFF2-40B4-BE49-F238E27FC236}">
              <a16:creationId xmlns:a16="http://schemas.microsoft.com/office/drawing/2014/main" id="{90801617-D847-47B0-BD92-055D789A5044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790" name="Text Box 3">
          <a:extLst>
            <a:ext uri="{FF2B5EF4-FFF2-40B4-BE49-F238E27FC236}">
              <a16:creationId xmlns:a16="http://schemas.microsoft.com/office/drawing/2014/main" id="{F177FE91-41A1-49C6-8A8E-A0D6B319D972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791" name="Text Box 3">
          <a:extLst>
            <a:ext uri="{FF2B5EF4-FFF2-40B4-BE49-F238E27FC236}">
              <a16:creationId xmlns:a16="http://schemas.microsoft.com/office/drawing/2014/main" id="{5AF9DFF3-E9BF-4080-8BBD-B8BA5C099919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792" name="Text Box 3">
          <a:extLst>
            <a:ext uri="{FF2B5EF4-FFF2-40B4-BE49-F238E27FC236}">
              <a16:creationId xmlns:a16="http://schemas.microsoft.com/office/drawing/2014/main" id="{D0B426E2-C59C-4DA2-8FCC-B6F42176A51A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793" name="Text Box 3">
          <a:extLst>
            <a:ext uri="{FF2B5EF4-FFF2-40B4-BE49-F238E27FC236}">
              <a16:creationId xmlns:a16="http://schemas.microsoft.com/office/drawing/2014/main" id="{A5343718-38ED-430C-BBB0-D527774A78A9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794" name="Text Box 3">
          <a:extLst>
            <a:ext uri="{FF2B5EF4-FFF2-40B4-BE49-F238E27FC236}">
              <a16:creationId xmlns:a16="http://schemas.microsoft.com/office/drawing/2014/main" id="{44EB9FB1-EB41-4916-B077-B496EEAC6DC8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795" name="Text Box 3">
          <a:extLst>
            <a:ext uri="{FF2B5EF4-FFF2-40B4-BE49-F238E27FC236}">
              <a16:creationId xmlns:a16="http://schemas.microsoft.com/office/drawing/2014/main" id="{40253DF9-4271-43FF-92D1-79CA2D560696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796" name="Text Box 3">
          <a:extLst>
            <a:ext uri="{FF2B5EF4-FFF2-40B4-BE49-F238E27FC236}">
              <a16:creationId xmlns:a16="http://schemas.microsoft.com/office/drawing/2014/main" id="{37568415-A644-4A10-91B2-7B34206BF3DD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797" name="Text Box 3">
          <a:extLst>
            <a:ext uri="{FF2B5EF4-FFF2-40B4-BE49-F238E27FC236}">
              <a16:creationId xmlns:a16="http://schemas.microsoft.com/office/drawing/2014/main" id="{29D621DF-BAE4-4363-BA95-F03CAA504848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798" name="Text Box 3">
          <a:extLst>
            <a:ext uri="{FF2B5EF4-FFF2-40B4-BE49-F238E27FC236}">
              <a16:creationId xmlns:a16="http://schemas.microsoft.com/office/drawing/2014/main" id="{B6FECF9B-42CD-4BE3-A40C-A57811750CAD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799" name="Text Box 3">
          <a:extLst>
            <a:ext uri="{FF2B5EF4-FFF2-40B4-BE49-F238E27FC236}">
              <a16:creationId xmlns:a16="http://schemas.microsoft.com/office/drawing/2014/main" id="{67B05F31-F22F-40F5-95A9-F7A7064C930E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800" name="Text Box 3">
          <a:extLst>
            <a:ext uri="{FF2B5EF4-FFF2-40B4-BE49-F238E27FC236}">
              <a16:creationId xmlns:a16="http://schemas.microsoft.com/office/drawing/2014/main" id="{8FCEB8CF-2855-4266-AC94-EF20674A532E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801" name="Text Box 3">
          <a:extLst>
            <a:ext uri="{FF2B5EF4-FFF2-40B4-BE49-F238E27FC236}">
              <a16:creationId xmlns:a16="http://schemas.microsoft.com/office/drawing/2014/main" id="{65F367DF-24A1-46B5-A2DF-B7A1CCD23778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802" name="Text Box 3">
          <a:extLst>
            <a:ext uri="{FF2B5EF4-FFF2-40B4-BE49-F238E27FC236}">
              <a16:creationId xmlns:a16="http://schemas.microsoft.com/office/drawing/2014/main" id="{2AB8A7C2-F87A-40DE-9EFC-8677A16B4A5C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803" name="Text Box 3">
          <a:extLst>
            <a:ext uri="{FF2B5EF4-FFF2-40B4-BE49-F238E27FC236}">
              <a16:creationId xmlns:a16="http://schemas.microsoft.com/office/drawing/2014/main" id="{A2D45658-3593-4E65-8E20-0A9ADD15357A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804" name="Text Box 3">
          <a:extLst>
            <a:ext uri="{FF2B5EF4-FFF2-40B4-BE49-F238E27FC236}">
              <a16:creationId xmlns:a16="http://schemas.microsoft.com/office/drawing/2014/main" id="{CC48F939-CCA6-4ED1-8E11-449EE9E62E68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805" name="Text Box 3">
          <a:extLst>
            <a:ext uri="{FF2B5EF4-FFF2-40B4-BE49-F238E27FC236}">
              <a16:creationId xmlns:a16="http://schemas.microsoft.com/office/drawing/2014/main" id="{23FFADF7-CBFE-4C66-AE58-5DFFDDA2E5B2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806" name="Text Box 3">
          <a:extLst>
            <a:ext uri="{FF2B5EF4-FFF2-40B4-BE49-F238E27FC236}">
              <a16:creationId xmlns:a16="http://schemas.microsoft.com/office/drawing/2014/main" id="{65F192B7-351F-4B33-AEF0-9B7E368FAED1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807" name="Text Box 3">
          <a:extLst>
            <a:ext uri="{FF2B5EF4-FFF2-40B4-BE49-F238E27FC236}">
              <a16:creationId xmlns:a16="http://schemas.microsoft.com/office/drawing/2014/main" id="{930A9742-3A13-4218-8061-0F716746389B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808" name="Text Box 3">
          <a:extLst>
            <a:ext uri="{FF2B5EF4-FFF2-40B4-BE49-F238E27FC236}">
              <a16:creationId xmlns:a16="http://schemas.microsoft.com/office/drawing/2014/main" id="{458FE10F-8434-4CD1-A65A-C0F45CE9F671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809" name="Text Box 3">
          <a:extLst>
            <a:ext uri="{FF2B5EF4-FFF2-40B4-BE49-F238E27FC236}">
              <a16:creationId xmlns:a16="http://schemas.microsoft.com/office/drawing/2014/main" id="{48207A4A-DF1D-4914-9CA0-01F5DF1EF2B3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810" name="Text Box 3">
          <a:extLst>
            <a:ext uri="{FF2B5EF4-FFF2-40B4-BE49-F238E27FC236}">
              <a16:creationId xmlns:a16="http://schemas.microsoft.com/office/drawing/2014/main" id="{04C6E914-CEB4-406C-B75D-EBB705C9C372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811" name="Text Box 3">
          <a:extLst>
            <a:ext uri="{FF2B5EF4-FFF2-40B4-BE49-F238E27FC236}">
              <a16:creationId xmlns:a16="http://schemas.microsoft.com/office/drawing/2014/main" id="{6DFA6808-22C8-4E7D-B0AC-CAD6EDCE652A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812" name="Text Box 3">
          <a:extLst>
            <a:ext uri="{FF2B5EF4-FFF2-40B4-BE49-F238E27FC236}">
              <a16:creationId xmlns:a16="http://schemas.microsoft.com/office/drawing/2014/main" id="{02D3E286-3AE2-403C-8141-7B652B5AB208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813" name="Text Box 3">
          <a:extLst>
            <a:ext uri="{FF2B5EF4-FFF2-40B4-BE49-F238E27FC236}">
              <a16:creationId xmlns:a16="http://schemas.microsoft.com/office/drawing/2014/main" id="{57256FAD-084F-4EB9-AF9F-6A340AD0AD8D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814" name="Text Box 3">
          <a:extLst>
            <a:ext uri="{FF2B5EF4-FFF2-40B4-BE49-F238E27FC236}">
              <a16:creationId xmlns:a16="http://schemas.microsoft.com/office/drawing/2014/main" id="{9F714472-940D-49F2-BBF7-2D0096BB10FB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301191"/>
    <xdr:sp macro="" textlink="">
      <xdr:nvSpPr>
        <xdr:cNvPr id="6815" name="Text Box 3">
          <a:extLst>
            <a:ext uri="{FF2B5EF4-FFF2-40B4-BE49-F238E27FC236}">
              <a16:creationId xmlns:a16="http://schemas.microsoft.com/office/drawing/2014/main" id="{D2E67CFF-284D-4551-9340-76DCD3A51476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301191"/>
    <xdr:sp macro="" textlink="">
      <xdr:nvSpPr>
        <xdr:cNvPr id="6816" name="Text Box 3">
          <a:extLst>
            <a:ext uri="{FF2B5EF4-FFF2-40B4-BE49-F238E27FC236}">
              <a16:creationId xmlns:a16="http://schemas.microsoft.com/office/drawing/2014/main" id="{4FA34ED3-5C41-4206-A852-80A86C1FFD71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301191"/>
    <xdr:sp macro="" textlink="">
      <xdr:nvSpPr>
        <xdr:cNvPr id="6817" name="Text Box 3">
          <a:extLst>
            <a:ext uri="{FF2B5EF4-FFF2-40B4-BE49-F238E27FC236}">
              <a16:creationId xmlns:a16="http://schemas.microsoft.com/office/drawing/2014/main" id="{01103F34-18B4-40D1-92FB-1EC433C2D9E6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301191"/>
    <xdr:sp macro="" textlink="">
      <xdr:nvSpPr>
        <xdr:cNvPr id="6818" name="Text Box 3">
          <a:extLst>
            <a:ext uri="{FF2B5EF4-FFF2-40B4-BE49-F238E27FC236}">
              <a16:creationId xmlns:a16="http://schemas.microsoft.com/office/drawing/2014/main" id="{5C54A7F3-ED29-4203-88F5-65F0E1E533EB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301191"/>
    <xdr:sp macro="" textlink="">
      <xdr:nvSpPr>
        <xdr:cNvPr id="6819" name="Text Box 3">
          <a:extLst>
            <a:ext uri="{FF2B5EF4-FFF2-40B4-BE49-F238E27FC236}">
              <a16:creationId xmlns:a16="http://schemas.microsoft.com/office/drawing/2014/main" id="{362CE086-3C9E-438C-A595-8294DCBEBAA7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301191"/>
    <xdr:sp macro="" textlink="">
      <xdr:nvSpPr>
        <xdr:cNvPr id="6820" name="Text Box 3">
          <a:extLst>
            <a:ext uri="{FF2B5EF4-FFF2-40B4-BE49-F238E27FC236}">
              <a16:creationId xmlns:a16="http://schemas.microsoft.com/office/drawing/2014/main" id="{0F03EBA4-A7ED-4968-B6DF-DAF437BA69D2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301191"/>
    <xdr:sp macro="" textlink="">
      <xdr:nvSpPr>
        <xdr:cNvPr id="6821" name="Text Box 3">
          <a:extLst>
            <a:ext uri="{FF2B5EF4-FFF2-40B4-BE49-F238E27FC236}">
              <a16:creationId xmlns:a16="http://schemas.microsoft.com/office/drawing/2014/main" id="{8E6238AC-8B49-4E8D-ACB9-22B10701D01E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301191"/>
    <xdr:sp macro="" textlink="">
      <xdr:nvSpPr>
        <xdr:cNvPr id="6822" name="Text Box 3">
          <a:extLst>
            <a:ext uri="{FF2B5EF4-FFF2-40B4-BE49-F238E27FC236}">
              <a16:creationId xmlns:a16="http://schemas.microsoft.com/office/drawing/2014/main" id="{B9F40FAE-5B55-4D3B-807A-9C2DC77126B3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301191"/>
    <xdr:sp macro="" textlink="">
      <xdr:nvSpPr>
        <xdr:cNvPr id="6823" name="Text Box 3">
          <a:extLst>
            <a:ext uri="{FF2B5EF4-FFF2-40B4-BE49-F238E27FC236}">
              <a16:creationId xmlns:a16="http://schemas.microsoft.com/office/drawing/2014/main" id="{762F19FC-3B64-4ACA-B3D5-9972DF91497E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301191"/>
    <xdr:sp macro="" textlink="">
      <xdr:nvSpPr>
        <xdr:cNvPr id="6824" name="Text Box 3">
          <a:extLst>
            <a:ext uri="{FF2B5EF4-FFF2-40B4-BE49-F238E27FC236}">
              <a16:creationId xmlns:a16="http://schemas.microsoft.com/office/drawing/2014/main" id="{C2098FCA-D42A-4A61-822C-81703A9A2701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301191"/>
    <xdr:sp macro="" textlink="">
      <xdr:nvSpPr>
        <xdr:cNvPr id="6825" name="Text Box 3">
          <a:extLst>
            <a:ext uri="{FF2B5EF4-FFF2-40B4-BE49-F238E27FC236}">
              <a16:creationId xmlns:a16="http://schemas.microsoft.com/office/drawing/2014/main" id="{BCDB37B2-2344-49F3-B358-B3F6DD2BCC6B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301191"/>
    <xdr:sp macro="" textlink="">
      <xdr:nvSpPr>
        <xdr:cNvPr id="6826" name="Text Box 3">
          <a:extLst>
            <a:ext uri="{FF2B5EF4-FFF2-40B4-BE49-F238E27FC236}">
              <a16:creationId xmlns:a16="http://schemas.microsoft.com/office/drawing/2014/main" id="{DFF83A3F-1A55-4FFD-BA10-436BAE70C5CC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301191"/>
    <xdr:sp macro="" textlink="">
      <xdr:nvSpPr>
        <xdr:cNvPr id="6827" name="Text Box 3">
          <a:extLst>
            <a:ext uri="{FF2B5EF4-FFF2-40B4-BE49-F238E27FC236}">
              <a16:creationId xmlns:a16="http://schemas.microsoft.com/office/drawing/2014/main" id="{563059B6-E490-4E61-A360-B6F2BAB1A977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828" name="Text Box 3">
          <a:extLst>
            <a:ext uri="{FF2B5EF4-FFF2-40B4-BE49-F238E27FC236}">
              <a16:creationId xmlns:a16="http://schemas.microsoft.com/office/drawing/2014/main" id="{93389B18-080D-48C6-AB25-A680224F3B6C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829" name="Text Box 3">
          <a:extLst>
            <a:ext uri="{FF2B5EF4-FFF2-40B4-BE49-F238E27FC236}">
              <a16:creationId xmlns:a16="http://schemas.microsoft.com/office/drawing/2014/main" id="{2DD7A16A-32B6-45B8-A23B-B75045DA6F3E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830" name="Text Box 3">
          <a:extLst>
            <a:ext uri="{FF2B5EF4-FFF2-40B4-BE49-F238E27FC236}">
              <a16:creationId xmlns:a16="http://schemas.microsoft.com/office/drawing/2014/main" id="{D717CCC0-A5A0-4AD4-ADEA-AF1C4F957502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831" name="Text Box 3">
          <a:extLst>
            <a:ext uri="{FF2B5EF4-FFF2-40B4-BE49-F238E27FC236}">
              <a16:creationId xmlns:a16="http://schemas.microsoft.com/office/drawing/2014/main" id="{DA1FFE22-F488-481C-9C08-5C3F38314F1E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832" name="Text Box 3">
          <a:extLst>
            <a:ext uri="{FF2B5EF4-FFF2-40B4-BE49-F238E27FC236}">
              <a16:creationId xmlns:a16="http://schemas.microsoft.com/office/drawing/2014/main" id="{F884BFAD-647D-4380-A978-F53FD4072D85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833" name="Text Box 3">
          <a:extLst>
            <a:ext uri="{FF2B5EF4-FFF2-40B4-BE49-F238E27FC236}">
              <a16:creationId xmlns:a16="http://schemas.microsoft.com/office/drawing/2014/main" id="{FDC52208-8074-40BA-904E-C11373B9738E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834" name="Text Box 3">
          <a:extLst>
            <a:ext uri="{FF2B5EF4-FFF2-40B4-BE49-F238E27FC236}">
              <a16:creationId xmlns:a16="http://schemas.microsoft.com/office/drawing/2014/main" id="{5535814A-5737-43E7-B1E4-633B524DBE80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835" name="Text Box 3">
          <a:extLst>
            <a:ext uri="{FF2B5EF4-FFF2-40B4-BE49-F238E27FC236}">
              <a16:creationId xmlns:a16="http://schemas.microsoft.com/office/drawing/2014/main" id="{098BFC50-73C7-4B51-8028-88337075D8E3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836" name="Text Box 3">
          <a:extLst>
            <a:ext uri="{FF2B5EF4-FFF2-40B4-BE49-F238E27FC236}">
              <a16:creationId xmlns:a16="http://schemas.microsoft.com/office/drawing/2014/main" id="{9FEB1F1B-9526-4589-81F4-5E841F12BCCF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837" name="Text Box 3">
          <a:extLst>
            <a:ext uri="{FF2B5EF4-FFF2-40B4-BE49-F238E27FC236}">
              <a16:creationId xmlns:a16="http://schemas.microsoft.com/office/drawing/2014/main" id="{CA829E67-BB28-4A9B-95D3-D3E82BC2D060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838" name="Text Box 3">
          <a:extLst>
            <a:ext uri="{FF2B5EF4-FFF2-40B4-BE49-F238E27FC236}">
              <a16:creationId xmlns:a16="http://schemas.microsoft.com/office/drawing/2014/main" id="{BAC20C03-B177-415D-9AB3-B1EDB637F4DA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839" name="Text Box 3">
          <a:extLst>
            <a:ext uri="{FF2B5EF4-FFF2-40B4-BE49-F238E27FC236}">
              <a16:creationId xmlns:a16="http://schemas.microsoft.com/office/drawing/2014/main" id="{713B1E4D-02C7-4279-9558-7CB9B4D59B37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840" name="Text Box 3">
          <a:extLst>
            <a:ext uri="{FF2B5EF4-FFF2-40B4-BE49-F238E27FC236}">
              <a16:creationId xmlns:a16="http://schemas.microsoft.com/office/drawing/2014/main" id="{0A4F676D-5231-4E3B-9135-47E46A80023A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841" name="Text Box 3">
          <a:extLst>
            <a:ext uri="{FF2B5EF4-FFF2-40B4-BE49-F238E27FC236}">
              <a16:creationId xmlns:a16="http://schemas.microsoft.com/office/drawing/2014/main" id="{4C02A107-08DB-49D1-A69E-8D3CD2D02BC5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842" name="Text Box 3">
          <a:extLst>
            <a:ext uri="{FF2B5EF4-FFF2-40B4-BE49-F238E27FC236}">
              <a16:creationId xmlns:a16="http://schemas.microsoft.com/office/drawing/2014/main" id="{EC8F1D4D-B636-44BE-8557-029F5D4B904E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843" name="Text Box 3">
          <a:extLst>
            <a:ext uri="{FF2B5EF4-FFF2-40B4-BE49-F238E27FC236}">
              <a16:creationId xmlns:a16="http://schemas.microsoft.com/office/drawing/2014/main" id="{55B69B1E-F281-42F3-9BEF-4D85D579E90B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844" name="Text Box 3">
          <a:extLst>
            <a:ext uri="{FF2B5EF4-FFF2-40B4-BE49-F238E27FC236}">
              <a16:creationId xmlns:a16="http://schemas.microsoft.com/office/drawing/2014/main" id="{4B37AD5F-7882-4194-A3F2-98FB040376E6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845" name="Text Box 3">
          <a:extLst>
            <a:ext uri="{FF2B5EF4-FFF2-40B4-BE49-F238E27FC236}">
              <a16:creationId xmlns:a16="http://schemas.microsoft.com/office/drawing/2014/main" id="{DCB8B1CF-D7CD-4CE8-B328-C91829E421B2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846" name="Text Box 3">
          <a:extLst>
            <a:ext uri="{FF2B5EF4-FFF2-40B4-BE49-F238E27FC236}">
              <a16:creationId xmlns:a16="http://schemas.microsoft.com/office/drawing/2014/main" id="{40D9802B-BF51-487F-BC9D-5877765A6C42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847" name="Text Box 3">
          <a:extLst>
            <a:ext uri="{FF2B5EF4-FFF2-40B4-BE49-F238E27FC236}">
              <a16:creationId xmlns:a16="http://schemas.microsoft.com/office/drawing/2014/main" id="{05E52EE1-2641-477D-BA07-3FF6B666A809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848" name="Text Box 3">
          <a:extLst>
            <a:ext uri="{FF2B5EF4-FFF2-40B4-BE49-F238E27FC236}">
              <a16:creationId xmlns:a16="http://schemas.microsoft.com/office/drawing/2014/main" id="{C78BD041-9241-46CE-8ECF-F8F7655A0C01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849" name="Text Box 3">
          <a:extLst>
            <a:ext uri="{FF2B5EF4-FFF2-40B4-BE49-F238E27FC236}">
              <a16:creationId xmlns:a16="http://schemas.microsoft.com/office/drawing/2014/main" id="{DDFCD082-0C63-44CC-B667-5522C1D9C090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850" name="Text Box 3">
          <a:extLst>
            <a:ext uri="{FF2B5EF4-FFF2-40B4-BE49-F238E27FC236}">
              <a16:creationId xmlns:a16="http://schemas.microsoft.com/office/drawing/2014/main" id="{04F91843-77E4-4AFD-B23F-617A8FBB497A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851" name="Text Box 3">
          <a:extLst>
            <a:ext uri="{FF2B5EF4-FFF2-40B4-BE49-F238E27FC236}">
              <a16:creationId xmlns:a16="http://schemas.microsoft.com/office/drawing/2014/main" id="{A676942E-8274-45AD-BD22-AD0208A42E98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852" name="Text Box 3">
          <a:extLst>
            <a:ext uri="{FF2B5EF4-FFF2-40B4-BE49-F238E27FC236}">
              <a16:creationId xmlns:a16="http://schemas.microsoft.com/office/drawing/2014/main" id="{787633B9-ABA1-444A-9E6B-A6BA537083C5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853" name="Text Box 3">
          <a:extLst>
            <a:ext uri="{FF2B5EF4-FFF2-40B4-BE49-F238E27FC236}">
              <a16:creationId xmlns:a16="http://schemas.microsoft.com/office/drawing/2014/main" id="{20A4D67D-2B08-4A2E-A545-40E0E97488C7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854" name="Text Box 3">
          <a:extLst>
            <a:ext uri="{FF2B5EF4-FFF2-40B4-BE49-F238E27FC236}">
              <a16:creationId xmlns:a16="http://schemas.microsoft.com/office/drawing/2014/main" id="{51D6E842-45F8-4AB5-B0EA-E74348D5AE66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855" name="Text Box 3">
          <a:extLst>
            <a:ext uri="{FF2B5EF4-FFF2-40B4-BE49-F238E27FC236}">
              <a16:creationId xmlns:a16="http://schemas.microsoft.com/office/drawing/2014/main" id="{590B328A-CA50-4B3C-BEE6-5793DFBDE74C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856" name="Text Box 3">
          <a:extLst>
            <a:ext uri="{FF2B5EF4-FFF2-40B4-BE49-F238E27FC236}">
              <a16:creationId xmlns:a16="http://schemas.microsoft.com/office/drawing/2014/main" id="{F9943D3A-AE86-419B-91BD-6E39CFD35242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857" name="Text Box 3">
          <a:extLst>
            <a:ext uri="{FF2B5EF4-FFF2-40B4-BE49-F238E27FC236}">
              <a16:creationId xmlns:a16="http://schemas.microsoft.com/office/drawing/2014/main" id="{238DE18C-3EF3-4351-BDA7-38DD3E013FBE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858" name="Text Box 3">
          <a:extLst>
            <a:ext uri="{FF2B5EF4-FFF2-40B4-BE49-F238E27FC236}">
              <a16:creationId xmlns:a16="http://schemas.microsoft.com/office/drawing/2014/main" id="{49514590-285F-4815-9A39-76D5CF64F2B7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859" name="Text Box 3">
          <a:extLst>
            <a:ext uri="{FF2B5EF4-FFF2-40B4-BE49-F238E27FC236}">
              <a16:creationId xmlns:a16="http://schemas.microsoft.com/office/drawing/2014/main" id="{2A172853-2195-4217-ADE4-FFDB7789D9F0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860" name="Text Box 3">
          <a:extLst>
            <a:ext uri="{FF2B5EF4-FFF2-40B4-BE49-F238E27FC236}">
              <a16:creationId xmlns:a16="http://schemas.microsoft.com/office/drawing/2014/main" id="{F4E1FBA9-B48B-46BA-BCD1-F91C8BC9FC78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861" name="Text Box 3">
          <a:extLst>
            <a:ext uri="{FF2B5EF4-FFF2-40B4-BE49-F238E27FC236}">
              <a16:creationId xmlns:a16="http://schemas.microsoft.com/office/drawing/2014/main" id="{09196DD3-4667-4503-AE4E-8FB00ECD80D1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862" name="Text Box 3">
          <a:extLst>
            <a:ext uri="{FF2B5EF4-FFF2-40B4-BE49-F238E27FC236}">
              <a16:creationId xmlns:a16="http://schemas.microsoft.com/office/drawing/2014/main" id="{493009FC-C0A7-4587-85D2-E70D1689BB60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863" name="Text Box 3">
          <a:extLst>
            <a:ext uri="{FF2B5EF4-FFF2-40B4-BE49-F238E27FC236}">
              <a16:creationId xmlns:a16="http://schemas.microsoft.com/office/drawing/2014/main" id="{DED8A511-34DA-42E2-B425-C12B031526B9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864" name="Text Box 3">
          <a:extLst>
            <a:ext uri="{FF2B5EF4-FFF2-40B4-BE49-F238E27FC236}">
              <a16:creationId xmlns:a16="http://schemas.microsoft.com/office/drawing/2014/main" id="{DC494D77-9B06-421D-B228-96E4C41CDD32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865" name="Text Box 3">
          <a:extLst>
            <a:ext uri="{FF2B5EF4-FFF2-40B4-BE49-F238E27FC236}">
              <a16:creationId xmlns:a16="http://schemas.microsoft.com/office/drawing/2014/main" id="{2490684F-5085-40CA-97AF-37BB1207FE4B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866" name="Text Box 3">
          <a:extLst>
            <a:ext uri="{FF2B5EF4-FFF2-40B4-BE49-F238E27FC236}">
              <a16:creationId xmlns:a16="http://schemas.microsoft.com/office/drawing/2014/main" id="{31BB22CC-B01A-4C51-A83C-077AA2B7F055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867" name="Text Box 3">
          <a:extLst>
            <a:ext uri="{FF2B5EF4-FFF2-40B4-BE49-F238E27FC236}">
              <a16:creationId xmlns:a16="http://schemas.microsoft.com/office/drawing/2014/main" id="{C1504670-EA95-41C0-8205-9B1D92AB6F53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868" name="Text Box 3">
          <a:extLst>
            <a:ext uri="{FF2B5EF4-FFF2-40B4-BE49-F238E27FC236}">
              <a16:creationId xmlns:a16="http://schemas.microsoft.com/office/drawing/2014/main" id="{47627B67-68F3-461A-956F-93BDD3AAD05D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869" name="Text Box 3">
          <a:extLst>
            <a:ext uri="{FF2B5EF4-FFF2-40B4-BE49-F238E27FC236}">
              <a16:creationId xmlns:a16="http://schemas.microsoft.com/office/drawing/2014/main" id="{03BFC6AC-4D99-4512-B7FC-1A3688858907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870" name="Text Box 3">
          <a:extLst>
            <a:ext uri="{FF2B5EF4-FFF2-40B4-BE49-F238E27FC236}">
              <a16:creationId xmlns:a16="http://schemas.microsoft.com/office/drawing/2014/main" id="{F1153F2B-D1F6-43A3-9F95-127E60204105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871" name="Text Box 3">
          <a:extLst>
            <a:ext uri="{FF2B5EF4-FFF2-40B4-BE49-F238E27FC236}">
              <a16:creationId xmlns:a16="http://schemas.microsoft.com/office/drawing/2014/main" id="{D6FC661A-ECE8-4C91-B56F-6C40E7490F89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872" name="Text Box 3">
          <a:extLst>
            <a:ext uri="{FF2B5EF4-FFF2-40B4-BE49-F238E27FC236}">
              <a16:creationId xmlns:a16="http://schemas.microsoft.com/office/drawing/2014/main" id="{AB5BAE1B-D8FA-41BB-BE47-FF6BA3FF22A0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873" name="Text Box 3">
          <a:extLst>
            <a:ext uri="{FF2B5EF4-FFF2-40B4-BE49-F238E27FC236}">
              <a16:creationId xmlns:a16="http://schemas.microsoft.com/office/drawing/2014/main" id="{4F0EEFA5-AA57-48C7-A5FF-2BEF27E3F16D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874" name="Text Box 3">
          <a:extLst>
            <a:ext uri="{FF2B5EF4-FFF2-40B4-BE49-F238E27FC236}">
              <a16:creationId xmlns:a16="http://schemas.microsoft.com/office/drawing/2014/main" id="{78A091FC-1E0B-4441-A895-A0848166AD67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875" name="Text Box 3">
          <a:extLst>
            <a:ext uri="{FF2B5EF4-FFF2-40B4-BE49-F238E27FC236}">
              <a16:creationId xmlns:a16="http://schemas.microsoft.com/office/drawing/2014/main" id="{184C3900-77E0-4A0A-95FA-92E91AB83204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876" name="Text Box 3">
          <a:extLst>
            <a:ext uri="{FF2B5EF4-FFF2-40B4-BE49-F238E27FC236}">
              <a16:creationId xmlns:a16="http://schemas.microsoft.com/office/drawing/2014/main" id="{F87FBC32-0EEA-44E2-BBB6-4F7BE9B30489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877" name="Text Box 3">
          <a:extLst>
            <a:ext uri="{FF2B5EF4-FFF2-40B4-BE49-F238E27FC236}">
              <a16:creationId xmlns:a16="http://schemas.microsoft.com/office/drawing/2014/main" id="{C9697150-2140-4B6C-8B0B-EE3D6CDAA710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878" name="Text Box 3">
          <a:extLst>
            <a:ext uri="{FF2B5EF4-FFF2-40B4-BE49-F238E27FC236}">
              <a16:creationId xmlns:a16="http://schemas.microsoft.com/office/drawing/2014/main" id="{192307C5-833C-4447-AE9C-982D1D302CAF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879" name="Text Box 3">
          <a:extLst>
            <a:ext uri="{FF2B5EF4-FFF2-40B4-BE49-F238E27FC236}">
              <a16:creationId xmlns:a16="http://schemas.microsoft.com/office/drawing/2014/main" id="{EDFA0563-F012-4EAC-896D-A2D9E90E54C5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880" name="Text Box 3">
          <a:extLst>
            <a:ext uri="{FF2B5EF4-FFF2-40B4-BE49-F238E27FC236}">
              <a16:creationId xmlns:a16="http://schemas.microsoft.com/office/drawing/2014/main" id="{27BB1E72-FDD5-4116-B855-227E9E80781E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881" name="Text Box 3">
          <a:extLst>
            <a:ext uri="{FF2B5EF4-FFF2-40B4-BE49-F238E27FC236}">
              <a16:creationId xmlns:a16="http://schemas.microsoft.com/office/drawing/2014/main" id="{1AFA0025-D01C-4BDC-BCD6-0D8E2F8E0FB4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882" name="Text Box 3">
          <a:extLst>
            <a:ext uri="{FF2B5EF4-FFF2-40B4-BE49-F238E27FC236}">
              <a16:creationId xmlns:a16="http://schemas.microsoft.com/office/drawing/2014/main" id="{3E5DDBEC-5DD9-4A38-8076-325835EF1B03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883" name="Text Box 3">
          <a:extLst>
            <a:ext uri="{FF2B5EF4-FFF2-40B4-BE49-F238E27FC236}">
              <a16:creationId xmlns:a16="http://schemas.microsoft.com/office/drawing/2014/main" id="{19299765-3A50-4DA5-969C-69C6FEBF0B78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884" name="Text Box 3">
          <a:extLst>
            <a:ext uri="{FF2B5EF4-FFF2-40B4-BE49-F238E27FC236}">
              <a16:creationId xmlns:a16="http://schemas.microsoft.com/office/drawing/2014/main" id="{23FDB24B-DC52-4E9F-9E02-8F8D10D9FB34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885" name="Text Box 3">
          <a:extLst>
            <a:ext uri="{FF2B5EF4-FFF2-40B4-BE49-F238E27FC236}">
              <a16:creationId xmlns:a16="http://schemas.microsoft.com/office/drawing/2014/main" id="{7C8645EA-7A55-4721-ACE1-8DF84C4E4D13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886" name="Text Box 3">
          <a:extLst>
            <a:ext uri="{FF2B5EF4-FFF2-40B4-BE49-F238E27FC236}">
              <a16:creationId xmlns:a16="http://schemas.microsoft.com/office/drawing/2014/main" id="{5160DA1D-FBF9-4677-BB1F-C08A7461F58A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887" name="Text Box 3">
          <a:extLst>
            <a:ext uri="{FF2B5EF4-FFF2-40B4-BE49-F238E27FC236}">
              <a16:creationId xmlns:a16="http://schemas.microsoft.com/office/drawing/2014/main" id="{D33740D0-703E-4ABD-BCEF-D0978E38D3C6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888" name="Text Box 3">
          <a:extLst>
            <a:ext uri="{FF2B5EF4-FFF2-40B4-BE49-F238E27FC236}">
              <a16:creationId xmlns:a16="http://schemas.microsoft.com/office/drawing/2014/main" id="{FBA42155-811D-4BCE-889A-D686B972B9FB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889" name="Text Box 3">
          <a:extLst>
            <a:ext uri="{FF2B5EF4-FFF2-40B4-BE49-F238E27FC236}">
              <a16:creationId xmlns:a16="http://schemas.microsoft.com/office/drawing/2014/main" id="{835F6675-2A71-4100-B3B4-A1F05766DEED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890" name="Text Box 3">
          <a:extLst>
            <a:ext uri="{FF2B5EF4-FFF2-40B4-BE49-F238E27FC236}">
              <a16:creationId xmlns:a16="http://schemas.microsoft.com/office/drawing/2014/main" id="{208355FD-46F2-4884-A916-5AD3C35E1025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891" name="Text Box 3">
          <a:extLst>
            <a:ext uri="{FF2B5EF4-FFF2-40B4-BE49-F238E27FC236}">
              <a16:creationId xmlns:a16="http://schemas.microsoft.com/office/drawing/2014/main" id="{F3BF95D7-66EE-4AE0-8990-B11A8F3D4FDC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892" name="Text Box 3">
          <a:extLst>
            <a:ext uri="{FF2B5EF4-FFF2-40B4-BE49-F238E27FC236}">
              <a16:creationId xmlns:a16="http://schemas.microsoft.com/office/drawing/2014/main" id="{685B4F1B-D9C2-49C7-8D61-9A8AF800EB7B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893" name="Text Box 3">
          <a:extLst>
            <a:ext uri="{FF2B5EF4-FFF2-40B4-BE49-F238E27FC236}">
              <a16:creationId xmlns:a16="http://schemas.microsoft.com/office/drawing/2014/main" id="{C2ED4FE1-3101-480A-97F0-50DFF0ACBD68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894" name="Text Box 3">
          <a:extLst>
            <a:ext uri="{FF2B5EF4-FFF2-40B4-BE49-F238E27FC236}">
              <a16:creationId xmlns:a16="http://schemas.microsoft.com/office/drawing/2014/main" id="{7D374764-5F4B-40C0-A01A-E226860B2096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895" name="Text Box 3">
          <a:extLst>
            <a:ext uri="{FF2B5EF4-FFF2-40B4-BE49-F238E27FC236}">
              <a16:creationId xmlns:a16="http://schemas.microsoft.com/office/drawing/2014/main" id="{0422B574-2444-4721-99E6-E9E9BCF21697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896" name="Text Box 3">
          <a:extLst>
            <a:ext uri="{FF2B5EF4-FFF2-40B4-BE49-F238E27FC236}">
              <a16:creationId xmlns:a16="http://schemas.microsoft.com/office/drawing/2014/main" id="{2D5BF931-4B8E-4AFF-945C-41868C2F7E8E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897" name="Text Box 3">
          <a:extLst>
            <a:ext uri="{FF2B5EF4-FFF2-40B4-BE49-F238E27FC236}">
              <a16:creationId xmlns:a16="http://schemas.microsoft.com/office/drawing/2014/main" id="{3FDDF08E-B51E-4E2E-A362-0B3B1DACC9B7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898" name="Text Box 3">
          <a:extLst>
            <a:ext uri="{FF2B5EF4-FFF2-40B4-BE49-F238E27FC236}">
              <a16:creationId xmlns:a16="http://schemas.microsoft.com/office/drawing/2014/main" id="{2E186EA2-FA8B-4DE5-8B39-4C0E27ACF2E4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899" name="Text Box 3">
          <a:extLst>
            <a:ext uri="{FF2B5EF4-FFF2-40B4-BE49-F238E27FC236}">
              <a16:creationId xmlns:a16="http://schemas.microsoft.com/office/drawing/2014/main" id="{679F9055-8B2F-4F88-849D-ADE93650FBA3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900" name="Text Box 3">
          <a:extLst>
            <a:ext uri="{FF2B5EF4-FFF2-40B4-BE49-F238E27FC236}">
              <a16:creationId xmlns:a16="http://schemas.microsoft.com/office/drawing/2014/main" id="{EDEDC770-F380-4AB0-9633-65ACFD2759A6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901" name="Text Box 3">
          <a:extLst>
            <a:ext uri="{FF2B5EF4-FFF2-40B4-BE49-F238E27FC236}">
              <a16:creationId xmlns:a16="http://schemas.microsoft.com/office/drawing/2014/main" id="{6367684D-C94A-4BEC-8F5C-6A37B4306DFE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902" name="Text Box 3">
          <a:extLst>
            <a:ext uri="{FF2B5EF4-FFF2-40B4-BE49-F238E27FC236}">
              <a16:creationId xmlns:a16="http://schemas.microsoft.com/office/drawing/2014/main" id="{0B14EF98-4007-4187-A52E-6FC51958EFF5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903" name="Text Box 3">
          <a:extLst>
            <a:ext uri="{FF2B5EF4-FFF2-40B4-BE49-F238E27FC236}">
              <a16:creationId xmlns:a16="http://schemas.microsoft.com/office/drawing/2014/main" id="{E06CECA0-139E-4DD8-A381-D1C41D4D3D8E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904" name="Text Box 3">
          <a:extLst>
            <a:ext uri="{FF2B5EF4-FFF2-40B4-BE49-F238E27FC236}">
              <a16:creationId xmlns:a16="http://schemas.microsoft.com/office/drawing/2014/main" id="{99C4313C-954B-457B-BBBD-A4C90275BCDF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905" name="Text Box 3">
          <a:extLst>
            <a:ext uri="{FF2B5EF4-FFF2-40B4-BE49-F238E27FC236}">
              <a16:creationId xmlns:a16="http://schemas.microsoft.com/office/drawing/2014/main" id="{A33AB441-3371-4408-82FD-56C3E4EEFFAD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906" name="Text Box 3">
          <a:extLst>
            <a:ext uri="{FF2B5EF4-FFF2-40B4-BE49-F238E27FC236}">
              <a16:creationId xmlns:a16="http://schemas.microsoft.com/office/drawing/2014/main" id="{0C00AD43-5A65-4DFF-BCDB-C1D7B8888B5B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907" name="Text Box 3">
          <a:extLst>
            <a:ext uri="{FF2B5EF4-FFF2-40B4-BE49-F238E27FC236}">
              <a16:creationId xmlns:a16="http://schemas.microsoft.com/office/drawing/2014/main" id="{7AA95714-CDE1-47A5-A52F-DA0F985B6ED1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908" name="Text Box 3">
          <a:extLst>
            <a:ext uri="{FF2B5EF4-FFF2-40B4-BE49-F238E27FC236}">
              <a16:creationId xmlns:a16="http://schemas.microsoft.com/office/drawing/2014/main" id="{105C7532-1962-4E85-8A9D-449E01D17C84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909" name="Text Box 3">
          <a:extLst>
            <a:ext uri="{FF2B5EF4-FFF2-40B4-BE49-F238E27FC236}">
              <a16:creationId xmlns:a16="http://schemas.microsoft.com/office/drawing/2014/main" id="{CF9DFC98-1C90-43F4-AD29-00E1C12CAE59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910" name="Text Box 3">
          <a:extLst>
            <a:ext uri="{FF2B5EF4-FFF2-40B4-BE49-F238E27FC236}">
              <a16:creationId xmlns:a16="http://schemas.microsoft.com/office/drawing/2014/main" id="{1747F1E1-D651-4FFD-BAA5-80A044787D72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911" name="Text Box 3">
          <a:extLst>
            <a:ext uri="{FF2B5EF4-FFF2-40B4-BE49-F238E27FC236}">
              <a16:creationId xmlns:a16="http://schemas.microsoft.com/office/drawing/2014/main" id="{9A817EAE-E350-4F4E-A236-A2F54CA53FC4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6912" name="Text Box 3">
          <a:extLst>
            <a:ext uri="{FF2B5EF4-FFF2-40B4-BE49-F238E27FC236}">
              <a16:creationId xmlns:a16="http://schemas.microsoft.com/office/drawing/2014/main" id="{92778317-3DE0-4FCB-85D4-60D089FC789A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913" name="Text Box 3">
          <a:extLst>
            <a:ext uri="{FF2B5EF4-FFF2-40B4-BE49-F238E27FC236}">
              <a16:creationId xmlns:a16="http://schemas.microsoft.com/office/drawing/2014/main" id="{5371A59D-686D-452C-976E-197B9AB08EB9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6914" name="Text Box 3">
          <a:extLst>
            <a:ext uri="{FF2B5EF4-FFF2-40B4-BE49-F238E27FC236}">
              <a16:creationId xmlns:a16="http://schemas.microsoft.com/office/drawing/2014/main" id="{D23EA739-6B01-4027-AFF0-EFBA132405D5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301191"/>
    <xdr:sp macro="" textlink="">
      <xdr:nvSpPr>
        <xdr:cNvPr id="6915" name="Text Box 3">
          <a:extLst>
            <a:ext uri="{FF2B5EF4-FFF2-40B4-BE49-F238E27FC236}">
              <a16:creationId xmlns:a16="http://schemas.microsoft.com/office/drawing/2014/main" id="{2768AD74-0F5F-4CF2-B5E3-52385B7CF172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301191"/>
    <xdr:sp macro="" textlink="">
      <xdr:nvSpPr>
        <xdr:cNvPr id="6916" name="Text Box 3">
          <a:extLst>
            <a:ext uri="{FF2B5EF4-FFF2-40B4-BE49-F238E27FC236}">
              <a16:creationId xmlns:a16="http://schemas.microsoft.com/office/drawing/2014/main" id="{4B021BE8-B85A-46B2-A420-62C78CFDCD0A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301191"/>
    <xdr:sp macro="" textlink="">
      <xdr:nvSpPr>
        <xdr:cNvPr id="6917" name="Text Box 3">
          <a:extLst>
            <a:ext uri="{FF2B5EF4-FFF2-40B4-BE49-F238E27FC236}">
              <a16:creationId xmlns:a16="http://schemas.microsoft.com/office/drawing/2014/main" id="{A7B10474-CF63-4AB4-B9C0-4E117DEDE61C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301191"/>
    <xdr:sp macro="" textlink="">
      <xdr:nvSpPr>
        <xdr:cNvPr id="6918" name="Text Box 3">
          <a:extLst>
            <a:ext uri="{FF2B5EF4-FFF2-40B4-BE49-F238E27FC236}">
              <a16:creationId xmlns:a16="http://schemas.microsoft.com/office/drawing/2014/main" id="{9DBC6C2E-7478-4777-8C53-F37BF978661C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301191"/>
    <xdr:sp macro="" textlink="">
      <xdr:nvSpPr>
        <xdr:cNvPr id="6919" name="Text Box 3">
          <a:extLst>
            <a:ext uri="{FF2B5EF4-FFF2-40B4-BE49-F238E27FC236}">
              <a16:creationId xmlns:a16="http://schemas.microsoft.com/office/drawing/2014/main" id="{FB01F3D6-9592-4B1B-BE8D-CF6E0B389125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301191"/>
    <xdr:sp macro="" textlink="">
      <xdr:nvSpPr>
        <xdr:cNvPr id="6920" name="Text Box 3">
          <a:extLst>
            <a:ext uri="{FF2B5EF4-FFF2-40B4-BE49-F238E27FC236}">
              <a16:creationId xmlns:a16="http://schemas.microsoft.com/office/drawing/2014/main" id="{D17B76C9-FD51-43BF-9127-85D0502C31B5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301191"/>
    <xdr:sp macro="" textlink="">
      <xdr:nvSpPr>
        <xdr:cNvPr id="6921" name="Text Box 3">
          <a:extLst>
            <a:ext uri="{FF2B5EF4-FFF2-40B4-BE49-F238E27FC236}">
              <a16:creationId xmlns:a16="http://schemas.microsoft.com/office/drawing/2014/main" id="{8611ADB5-E4B8-41C8-8BBE-9E4D6F39A7EB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301191"/>
    <xdr:sp macro="" textlink="">
      <xdr:nvSpPr>
        <xdr:cNvPr id="6922" name="Text Box 3">
          <a:extLst>
            <a:ext uri="{FF2B5EF4-FFF2-40B4-BE49-F238E27FC236}">
              <a16:creationId xmlns:a16="http://schemas.microsoft.com/office/drawing/2014/main" id="{6A1A3F01-8229-4883-91AF-4180337F194F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301191"/>
    <xdr:sp macro="" textlink="">
      <xdr:nvSpPr>
        <xdr:cNvPr id="6923" name="Text Box 3">
          <a:extLst>
            <a:ext uri="{FF2B5EF4-FFF2-40B4-BE49-F238E27FC236}">
              <a16:creationId xmlns:a16="http://schemas.microsoft.com/office/drawing/2014/main" id="{AE3F7E9C-16C7-4B7B-98ED-3F58CA994617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301191"/>
    <xdr:sp macro="" textlink="">
      <xdr:nvSpPr>
        <xdr:cNvPr id="6924" name="Text Box 3">
          <a:extLst>
            <a:ext uri="{FF2B5EF4-FFF2-40B4-BE49-F238E27FC236}">
              <a16:creationId xmlns:a16="http://schemas.microsoft.com/office/drawing/2014/main" id="{DB21A3D6-E0CD-4D1B-8050-F6710C15ED47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301191"/>
    <xdr:sp macro="" textlink="">
      <xdr:nvSpPr>
        <xdr:cNvPr id="6925" name="Text Box 3">
          <a:extLst>
            <a:ext uri="{FF2B5EF4-FFF2-40B4-BE49-F238E27FC236}">
              <a16:creationId xmlns:a16="http://schemas.microsoft.com/office/drawing/2014/main" id="{986A990F-6FAB-47A6-9E07-13597301A1D7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301191"/>
    <xdr:sp macro="" textlink="">
      <xdr:nvSpPr>
        <xdr:cNvPr id="6926" name="Text Box 3">
          <a:extLst>
            <a:ext uri="{FF2B5EF4-FFF2-40B4-BE49-F238E27FC236}">
              <a16:creationId xmlns:a16="http://schemas.microsoft.com/office/drawing/2014/main" id="{0F78ED44-30A9-4E76-BFD9-F31611EBA30C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301191"/>
    <xdr:sp macro="" textlink="">
      <xdr:nvSpPr>
        <xdr:cNvPr id="6927" name="Text Box 3">
          <a:extLst>
            <a:ext uri="{FF2B5EF4-FFF2-40B4-BE49-F238E27FC236}">
              <a16:creationId xmlns:a16="http://schemas.microsoft.com/office/drawing/2014/main" id="{B469F05D-8A13-48E4-93E6-DE6757C4847F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6928" name="Text Box 3">
          <a:extLst>
            <a:ext uri="{FF2B5EF4-FFF2-40B4-BE49-F238E27FC236}">
              <a16:creationId xmlns:a16="http://schemas.microsoft.com/office/drawing/2014/main" id="{BA606980-70C8-4394-BC53-1BC3B65B2422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6929" name="Text Box 3">
          <a:extLst>
            <a:ext uri="{FF2B5EF4-FFF2-40B4-BE49-F238E27FC236}">
              <a16:creationId xmlns:a16="http://schemas.microsoft.com/office/drawing/2014/main" id="{7E4F198C-3A9A-4E61-B1A5-AB4FB73FABA8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930" name="Text Box 3">
          <a:extLst>
            <a:ext uri="{FF2B5EF4-FFF2-40B4-BE49-F238E27FC236}">
              <a16:creationId xmlns:a16="http://schemas.microsoft.com/office/drawing/2014/main" id="{D8C0E88C-E0FF-45BA-86B3-1500848282B0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931" name="Text Box 3">
          <a:extLst>
            <a:ext uri="{FF2B5EF4-FFF2-40B4-BE49-F238E27FC236}">
              <a16:creationId xmlns:a16="http://schemas.microsoft.com/office/drawing/2014/main" id="{A9B1A725-C020-4A29-A800-A6B4CC1E7B75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932" name="Text Box 3">
          <a:extLst>
            <a:ext uri="{FF2B5EF4-FFF2-40B4-BE49-F238E27FC236}">
              <a16:creationId xmlns:a16="http://schemas.microsoft.com/office/drawing/2014/main" id="{5B5B1B81-B716-42B1-883A-3B8FCA735A8A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933" name="Text Box 3">
          <a:extLst>
            <a:ext uri="{FF2B5EF4-FFF2-40B4-BE49-F238E27FC236}">
              <a16:creationId xmlns:a16="http://schemas.microsoft.com/office/drawing/2014/main" id="{A1A7D5DA-CCE4-4259-93F3-0CE6A733CE01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6934" name="Text Box 3">
          <a:extLst>
            <a:ext uri="{FF2B5EF4-FFF2-40B4-BE49-F238E27FC236}">
              <a16:creationId xmlns:a16="http://schemas.microsoft.com/office/drawing/2014/main" id="{9CDEC89B-6E9A-48F1-A523-0068185F74C3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6935" name="Text Box 3">
          <a:extLst>
            <a:ext uri="{FF2B5EF4-FFF2-40B4-BE49-F238E27FC236}">
              <a16:creationId xmlns:a16="http://schemas.microsoft.com/office/drawing/2014/main" id="{6EE9CAF7-CA33-4676-8ACD-0CC54978AA75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6936" name="Text Box 3">
          <a:extLst>
            <a:ext uri="{FF2B5EF4-FFF2-40B4-BE49-F238E27FC236}">
              <a16:creationId xmlns:a16="http://schemas.microsoft.com/office/drawing/2014/main" id="{2832BBE2-60DC-45B1-88C4-E3159A7459E7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6937" name="Text Box 3">
          <a:extLst>
            <a:ext uri="{FF2B5EF4-FFF2-40B4-BE49-F238E27FC236}">
              <a16:creationId xmlns:a16="http://schemas.microsoft.com/office/drawing/2014/main" id="{E9D9E01A-8092-4FE1-A1C5-77D30A36CB32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938" name="Text Box 3">
          <a:extLst>
            <a:ext uri="{FF2B5EF4-FFF2-40B4-BE49-F238E27FC236}">
              <a16:creationId xmlns:a16="http://schemas.microsoft.com/office/drawing/2014/main" id="{85981477-D052-41B1-B775-E632ECE2978C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939" name="Text Box 3">
          <a:extLst>
            <a:ext uri="{FF2B5EF4-FFF2-40B4-BE49-F238E27FC236}">
              <a16:creationId xmlns:a16="http://schemas.microsoft.com/office/drawing/2014/main" id="{6288E89B-90D0-40E3-A7B6-E6278394B9F5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940" name="Text Box 3">
          <a:extLst>
            <a:ext uri="{FF2B5EF4-FFF2-40B4-BE49-F238E27FC236}">
              <a16:creationId xmlns:a16="http://schemas.microsoft.com/office/drawing/2014/main" id="{53F19B66-8130-426E-A6EC-7E8B975AE5DE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941" name="Text Box 3">
          <a:extLst>
            <a:ext uri="{FF2B5EF4-FFF2-40B4-BE49-F238E27FC236}">
              <a16:creationId xmlns:a16="http://schemas.microsoft.com/office/drawing/2014/main" id="{91DE0E38-9F32-4507-AEBE-2FD80F62F5AF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6942" name="Text Box 3">
          <a:extLst>
            <a:ext uri="{FF2B5EF4-FFF2-40B4-BE49-F238E27FC236}">
              <a16:creationId xmlns:a16="http://schemas.microsoft.com/office/drawing/2014/main" id="{40840036-4AAB-4D03-8318-D10C967E4352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6943" name="Text Box 3">
          <a:extLst>
            <a:ext uri="{FF2B5EF4-FFF2-40B4-BE49-F238E27FC236}">
              <a16:creationId xmlns:a16="http://schemas.microsoft.com/office/drawing/2014/main" id="{9129CE4D-131C-4C73-8625-EB47B6403CC0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6944" name="Text Box 3">
          <a:extLst>
            <a:ext uri="{FF2B5EF4-FFF2-40B4-BE49-F238E27FC236}">
              <a16:creationId xmlns:a16="http://schemas.microsoft.com/office/drawing/2014/main" id="{022D282F-F8AA-4A3F-920A-6283D2130F18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6945" name="Text Box 3">
          <a:extLst>
            <a:ext uri="{FF2B5EF4-FFF2-40B4-BE49-F238E27FC236}">
              <a16:creationId xmlns:a16="http://schemas.microsoft.com/office/drawing/2014/main" id="{D088B0CF-49E2-46B3-A6FA-4F86ACD0FD2E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946" name="Text Box 3">
          <a:extLst>
            <a:ext uri="{FF2B5EF4-FFF2-40B4-BE49-F238E27FC236}">
              <a16:creationId xmlns:a16="http://schemas.microsoft.com/office/drawing/2014/main" id="{9CD44149-63EF-4C20-B59D-189298EC7F4C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947" name="Text Box 3">
          <a:extLst>
            <a:ext uri="{FF2B5EF4-FFF2-40B4-BE49-F238E27FC236}">
              <a16:creationId xmlns:a16="http://schemas.microsoft.com/office/drawing/2014/main" id="{08996AE9-B682-48B7-84D1-9DE72FC89716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948" name="Text Box 3">
          <a:extLst>
            <a:ext uri="{FF2B5EF4-FFF2-40B4-BE49-F238E27FC236}">
              <a16:creationId xmlns:a16="http://schemas.microsoft.com/office/drawing/2014/main" id="{0EEC4A1E-19B6-4DF2-8604-9859282327ED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949" name="Text Box 3">
          <a:extLst>
            <a:ext uri="{FF2B5EF4-FFF2-40B4-BE49-F238E27FC236}">
              <a16:creationId xmlns:a16="http://schemas.microsoft.com/office/drawing/2014/main" id="{C5868F25-C96A-446D-A811-FB6BF171EB1B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6950" name="Text Box 3">
          <a:extLst>
            <a:ext uri="{FF2B5EF4-FFF2-40B4-BE49-F238E27FC236}">
              <a16:creationId xmlns:a16="http://schemas.microsoft.com/office/drawing/2014/main" id="{B2A13BC5-C429-492A-9501-5E868F98A790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6951" name="Text Box 3">
          <a:extLst>
            <a:ext uri="{FF2B5EF4-FFF2-40B4-BE49-F238E27FC236}">
              <a16:creationId xmlns:a16="http://schemas.microsoft.com/office/drawing/2014/main" id="{A595601B-77ED-4E37-A3B8-B42F915CFA65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952" name="Text Box 3">
          <a:extLst>
            <a:ext uri="{FF2B5EF4-FFF2-40B4-BE49-F238E27FC236}">
              <a16:creationId xmlns:a16="http://schemas.microsoft.com/office/drawing/2014/main" id="{49231C0C-74F2-44D0-AD22-53DC3FD6AF99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953" name="Text Box 3">
          <a:extLst>
            <a:ext uri="{FF2B5EF4-FFF2-40B4-BE49-F238E27FC236}">
              <a16:creationId xmlns:a16="http://schemas.microsoft.com/office/drawing/2014/main" id="{54F0060F-6C66-49CE-8700-FE42E9B5EEB0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954" name="Text Box 3">
          <a:extLst>
            <a:ext uri="{FF2B5EF4-FFF2-40B4-BE49-F238E27FC236}">
              <a16:creationId xmlns:a16="http://schemas.microsoft.com/office/drawing/2014/main" id="{1892182A-287A-40B3-88BF-7C94B09F6384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955" name="Text Box 3">
          <a:extLst>
            <a:ext uri="{FF2B5EF4-FFF2-40B4-BE49-F238E27FC236}">
              <a16:creationId xmlns:a16="http://schemas.microsoft.com/office/drawing/2014/main" id="{7053B80D-BC74-45E3-9580-48491E7C8DA7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6956" name="Text Box 3">
          <a:extLst>
            <a:ext uri="{FF2B5EF4-FFF2-40B4-BE49-F238E27FC236}">
              <a16:creationId xmlns:a16="http://schemas.microsoft.com/office/drawing/2014/main" id="{67DCBB6F-8A1A-4248-9FFC-9D2BAC795C7F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6957" name="Text Box 3">
          <a:extLst>
            <a:ext uri="{FF2B5EF4-FFF2-40B4-BE49-F238E27FC236}">
              <a16:creationId xmlns:a16="http://schemas.microsoft.com/office/drawing/2014/main" id="{BA89C55A-254A-4247-8AE2-6C6B323D8656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958" name="Text Box 3">
          <a:extLst>
            <a:ext uri="{FF2B5EF4-FFF2-40B4-BE49-F238E27FC236}">
              <a16:creationId xmlns:a16="http://schemas.microsoft.com/office/drawing/2014/main" id="{D5F1631C-1CD9-4D80-BDEF-F904DCC3B195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959" name="Text Box 3">
          <a:extLst>
            <a:ext uri="{FF2B5EF4-FFF2-40B4-BE49-F238E27FC236}">
              <a16:creationId xmlns:a16="http://schemas.microsoft.com/office/drawing/2014/main" id="{3804E52F-0807-4BDD-BEAB-3570D5AC326F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960" name="Text Box 3">
          <a:extLst>
            <a:ext uri="{FF2B5EF4-FFF2-40B4-BE49-F238E27FC236}">
              <a16:creationId xmlns:a16="http://schemas.microsoft.com/office/drawing/2014/main" id="{9F82A54C-6FB8-4ACD-86AD-E8B3AE396DF0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961" name="Text Box 3">
          <a:extLst>
            <a:ext uri="{FF2B5EF4-FFF2-40B4-BE49-F238E27FC236}">
              <a16:creationId xmlns:a16="http://schemas.microsoft.com/office/drawing/2014/main" id="{2FD818EA-EE7A-4247-B8BE-629B58AC0336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6962" name="Text Box 3">
          <a:extLst>
            <a:ext uri="{FF2B5EF4-FFF2-40B4-BE49-F238E27FC236}">
              <a16:creationId xmlns:a16="http://schemas.microsoft.com/office/drawing/2014/main" id="{164EF363-1475-4032-9519-5C55834A33ED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6963" name="Text Box 3">
          <a:extLst>
            <a:ext uri="{FF2B5EF4-FFF2-40B4-BE49-F238E27FC236}">
              <a16:creationId xmlns:a16="http://schemas.microsoft.com/office/drawing/2014/main" id="{B0B8F7B8-93A7-425B-AA97-B5D6DFECCA70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6964" name="Text Box 3">
          <a:extLst>
            <a:ext uri="{FF2B5EF4-FFF2-40B4-BE49-F238E27FC236}">
              <a16:creationId xmlns:a16="http://schemas.microsoft.com/office/drawing/2014/main" id="{07265586-C1A6-4F75-9415-B98CC34A227F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6965" name="Text Box 3">
          <a:extLst>
            <a:ext uri="{FF2B5EF4-FFF2-40B4-BE49-F238E27FC236}">
              <a16:creationId xmlns:a16="http://schemas.microsoft.com/office/drawing/2014/main" id="{485E66C0-E3DC-47D6-A180-B62768DA2C9D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966" name="Text Box 3">
          <a:extLst>
            <a:ext uri="{FF2B5EF4-FFF2-40B4-BE49-F238E27FC236}">
              <a16:creationId xmlns:a16="http://schemas.microsoft.com/office/drawing/2014/main" id="{18CCE6A6-7A3A-4946-A81E-52F8A3734A9D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967" name="Text Box 3">
          <a:extLst>
            <a:ext uri="{FF2B5EF4-FFF2-40B4-BE49-F238E27FC236}">
              <a16:creationId xmlns:a16="http://schemas.microsoft.com/office/drawing/2014/main" id="{D36DA172-8E39-48C5-85A8-F90A2F8FB9B0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968" name="Text Box 3">
          <a:extLst>
            <a:ext uri="{FF2B5EF4-FFF2-40B4-BE49-F238E27FC236}">
              <a16:creationId xmlns:a16="http://schemas.microsoft.com/office/drawing/2014/main" id="{6DC64D1A-0118-430D-8477-F8706246E5A7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969" name="Text Box 3">
          <a:extLst>
            <a:ext uri="{FF2B5EF4-FFF2-40B4-BE49-F238E27FC236}">
              <a16:creationId xmlns:a16="http://schemas.microsoft.com/office/drawing/2014/main" id="{14EC74CD-3C63-4E81-85EB-7CD5D5222D75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6970" name="Text Box 3">
          <a:extLst>
            <a:ext uri="{FF2B5EF4-FFF2-40B4-BE49-F238E27FC236}">
              <a16:creationId xmlns:a16="http://schemas.microsoft.com/office/drawing/2014/main" id="{FA698D99-C2DA-4463-8CAD-A0D3B04A9969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6971" name="Text Box 3">
          <a:extLst>
            <a:ext uri="{FF2B5EF4-FFF2-40B4-BE49-F238E27FC236}">
              <a16:creationId xmlns:a16="http://schemas.microsoft.com/office/drawing/2014/main" id="{153638FB-35A6-44F2-BFA3-5F1E63B7574B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6972" name="Text Box 3">
          <a:extLst>
            <a:ext uri="{FF2B5EF4-FFF2-40B4-BE49-F238E27FC236}">
              <a16:creationId xmlns:a16="http://schemas.microsoft.com/office/drawing/2014/main" id="{96BE7398-3CF2-4386-91EE-2CCEA69753A7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6973" name="Text Box 3">
          <a:extLst>
            <a:ext uri="{FF2B5EF4-FFF2-40B4-BE49-F238E27FC236}">
              <a16:creationId xmlns:a16="http://schemas.microsoft.com/office/drawing/2014/main" id="{327FD320-49E9-402C-954F-B229BF7441DA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974" name="Text Box 3">
          <a:extLst>
            <a:ext uri="{FF2B5EF4-FFF2-40B4-BE49-F238E27FC236}">
              <a16:creationId xmlns:a16="http://schemas.microsoft.com/office/drawing/2014/main" id="{C086BB5A-87EB-4E83-8B72-2900D0F756E3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975" name="Text Box 3">
          <a:extLst>
            <a:ext uri="{FF2B5EF4-FFF2-40B4-BE49-F238E27FC236}">
              <a16:creationId xmlns:a16="http://schemas.microsoft.com/office/drawing/2014/main" id="{E7008CBA-0686-44DC-953B-1E0303089D5E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976" name="Text Box 3">
          <a:extLst>
            <a:ext uri="{FF2B5EF4-FFF2-40B4-BE49-F238E27FC236}">
              <a16:creationId xmlns:a16="http://schemas.microsoft.com/office/drawing/2014/main" id="{D21AABAE-10BB-4820-83C5-0FA80EAFC4BC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977" name="Text Box 3">
          <a:extLst>
            <a:ext uri="{FF2B5EF4-FFF2-40B4-BE49-F238E27FC236}">
              <a16:creationId xmlns:a16="http://schemas.microsoft.com/office/drawing/2014/main" id="{1A32ABCD-6013-4526-8C6D-A5BB79813EA6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6978" name="Text Box 3">
          <a:extLst>
            <a:ext uri="{FF2B5EF4-FFF2-40B4-BE49-F238E27FC236}">
              <a16:creationId xmlns:a16="http://schemas.microsoft.com/office/drawing/2014/main" id="{0D50DA1A-2D92-46D1-870D-DADFA789BCE5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6979" name="Text Box 3">
          <a:extLst>
            <a:ext uri="{FF2B5EF4-FFF2-40B4-BE49-F238E27FC236}">
              <a16:creationId xmlns:a16="http://schemas.microsoft.com/office/drawing/2014/main" id="{3B97556C-8096-4053-97EB-D7E747F4B453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6980" name="Text Box 3">
          <a:extLst>
            <a:ext uri="{FF2B5EF4-FFF2-40B4-BE49-F238E27FC236}">
              <a16:creationId xmlns:a16="http://schemas.microsoft.com/office/drawing/2014/main" id="{07F7D163-2A2C-47FF-9112-D216842B0FB0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981" name="Text Box 3">
          <a:extLst>
            <a:ext uri="{FF2B5EF4-FFF2-40B4-BE49-F238E27FC236}">
              <a16:creationId xmlns:a16="http://schemas.microsoft.com/office/drawing/2014/main" id="{B99C51A8-1A74-4156-A04D-378B07A27A21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982" name="Text Box 3">
          <a:extLst>
            <a:ext uri="{FF2B5EF4-FFF2-40B4-BE49-F238E27FC236}">
              <a16:creationId xmlns:a16="http://schemas.microsoft.com/office/drawing/2014/main" id="{1814BFB4-E2B4-4D9E-8C5E-A369C7B48274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983" name="Text Box 3">
          <a:extLst>
            <a:ext uri="{FF2B5EF4-FFF2-40B4-BE49-F238E27FC236}">
              <a16:creationId xmlns:a16="http://schemas.microsoft.com/office/drawing/2014/main" id="{4E3D5BB1-0352-437E-BBD3-37ACD1101D40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984" name="Text Box 3">
          <a:extLst>
            <a:ext uri="{FF2B5EF4-FFF2-40B4-BE49-F238E27FC236}">
              <a16:creationId xmlns:a16="http://schemas.microsoft.com/office/drawing/2014/main" id="{B14F7B29-FE16-4C45-944B-6E33BB17A586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6985" name="Text Box 3">
          <a:extLst>
            <a:ext uri="{FF2B5EF4-FFF2-40B4-BE49-F238E27FC236}">
              <a16:creationId xmlns:a16="http://schemas.microsoft.com/office/drawing/2014/main" id="{92456517-06DB-4971-82E1-BE5CE7387ABC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6986" name="Text Box 3">
          <a:extLst>
            <a:ext uri="{FF2B5EF4-FFF2-40B4-BE49-F238E27FC236}">
              <a16:creationId xmlns:a16="http://schemas.microsoft.com/office/drawing/2014/main" id="{A67479A4-0340-4270-8993-01F1B4F04FCB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987" name="Text Box 3">
          <a:extLst>
            <a:ext uri="{FF2B5EF4-FFF2-40B4-BE49-F238E27FC236}">
              <a16:creationId xmlns:a16="http://schemas.microsoft.com/office/drawing/2014/main" id="{C9E2A6E3-2641-47EB-9258-374505165F50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988" name="Text Box 3">
          <a:extLst>
            <a:ext uri="{FF2B5EF4-FFF2-40B4-BE49-F238E27FC236}">
              <a16:creationId xmlns:a16="http://schemas.microsoft.com/office/drawing/2014/main" id="{BEC90089-88C8-43A0-BC29-3A589CC3A076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989" name="Text Box 3">
          <a:extLst>
            <a:ext uri="{FF2B5EF4-FFF2-40B4-BE49-F238E27FC236}">
              <a16:creationId xmlns:a16="http://schemas.microsoft.com/office/drawing/2014/main" id="{7CA02449-EA0A-43B5-B123-B82C013C260D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990" name="Text Box 3">
          <a:extLst>
            <a:ext uri="{FF2B5EF4-FFF2-40B4-BE49-F238E27FC236}">
              <a16:creationId xmlns:a16="http://schemas.microsoft.com/office/drawing/2014/main" id="{DAA2DBDE-5A65-4FE2-ABCC-7F9522D9202F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6991" name="Text Box 3">
          <a:extLst>
            <a:ext uri="{FF2B5EF4-FFF2-40B4-BE49-F238E27FC236}">
              <a16:creationId xmlns:a16="http://schemas.microsoft.com/office/drawing/2014/main" id="{233986D0-F110-4925-8302-0E275BFB32E9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6992" name="Text Box 3">
          <a:extLst>
            <a:ext uri="{FF2B5EF4-FFF2-40B4-BE49-F238E27FC236}">
              <a16:creationId xmlns:a16="http://schemas.microsoft.com/office/drawing/2014/main" id="{62613D2E-6F66-4896-B709-333E7E69D195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993" name="Text Box 3">
          <a:extLst>
            <a:ext uri="{FF2B5EF4-FFF2-40B4-BE49-F238E27FC236}">
              <a16:creationId xmlns:a16="http://schemas.microsoft.com/office/drawing/2014/main" id="{29E7FE2E-0FDA-4B8B-B420-B7163B4AD676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994" name="Text Box 3">
          <a:extLst>
            <a:ext uri="{FF2B5EF4-FFF2-40B4-BE49-F238E27FC236}">
              <a16:creationId xmlns:a16="http://schemas.microsoft.com/office/drawing/2014/main" id="{A3DBF247-842D-4DD0-8384-91A1BF8A766E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995" name="Text Box 3">
          <a:extLst>
            <a:ext uri="{FF2B5EF4-FFF2-40B4-BE49-F238E27FC236}">
              <a16:creationId xmlns:a16="http://schemas.microsoft.com/office/drawing/2014/main" id="{285A6F6F-25CE-4372-89A9-D31BBD4309DA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996" name="Text Box 3">
          <a:extLst>
            <a:ext uri="{FF2B5EF4-FFF2-40B4-BE49-F238E27FC236}">
              <a16:creationId xmlns:a16="http://schemas.microsoft.com/office/drawing/2014/main" id="{545941F0-D3F6-47CF-8FD1-A52671CA3E5B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6997" name="Text Box 3">
          <a:extLst>
            <a:ext uri="{FF2B5EF4-FFF2-40B4-BE49-F238E27FC236}">
              <a16:creationId xmlns:a16="http://schemas.microsoft.com/office/drawing/2014/main" id="{D9044731-2E05-4592-948E-BE0277287D30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6998" name="Text Box 3">
          <a:extLst>
            <a:ext uri="{FF2B5EF4-FFF2-40B4-BE49-F238E27FC236}">
              <a16:creationId xmlns:a16="http://schemas.microsoft.com/office/drawing/2014/main" id="{DF17EDA7-9B98-4D60-B5C4-4BB3357954BE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6999" name="Text Box 3">
          <a:extLst>
            <a:ext uri="{FF2B5EF4-FFF2-40B4-BE49-F238E27FC236}">
              <a16:creationId xmlns:a16="http://schemas.microsoft.com/office/drawing/2014/main" id="{E40EFD1B-26FD-4C0B-BC2D-102A26EDC6EA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7000" name="Text Box 3">
          <a:extLst>
            <a:ext uri="{FF2B5EF4-FFF2-40B4-BE49-F238E27FC236}">
              <a16:creationId xmlns:a16="http://schemas.microsoft.com/office/drawing/2014/main" id="{941B0EC0-6022-474C-B7AE-C5D4AF491918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7001" name="Text Box 3">
          <a:extLst>
            <a:ext uri="{FF2B5EF4-FFF2-40B4-BE49-F238E27FC236}">
              <a16:creationId xmlns:a16="http://schemas.microsoft.com/office/drawing/2014/main" id="{88A22E28-EA61-49BE-9980-58C32E32B2D6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7002" name="Text Box 3">
          <a:extLst>
            <a:ext uri="{FF2B5EF4-FFF2-40B4-BE49-F238E27FC236}">
              <a16:creationId xmlns:a16="http://schemas.microsoft.com/office/drawing/2014/main" id="{0C3E116D-EDFF-4BBB-8963-833C9C71D01C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7003" name="Text Box 3">
          <a:extLst>
            <a:ext uri="{FF2B5EF4-FFF2-40B4-BE49-F238E27FC236}">
              <a16:creationId xmlns:a16="http://schemas.microsoft.com/office/drawing/2014/main" id="{7123BC9F-1E06-48E0-875D-0A191104A0A2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7004" name="Text Box 3">
          <a:extLst>
            <a:ext uri="{FF2B5EF4-FFF2-40B4-BE49-F238E27FC236}">
              <a16:creationId xmlns:a16="http://schemas.microsoft.com/office/drawing/2014/main" id="{FC97F5AD-2C0D-4F22-AA8C-A38DE4C1D838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7005" name="Text Box 3">
          <a:extLst>
            <a:ext uri="{FF2B5EF4-FFF2-40B4-BE49-F238E27FC236}">
              <a16:creationId xmlns:a16="http://schemas.microsoft.com/office/drawing/2014/main" id="{C7074803-677B-4CF2-91DA-D59FADCE4C23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7006" name="Text Box 3">
          <a:extLst>
            <a:ext uri="{FF2B5EF4-FFF2-40B4-BE49-F238E27FC236}">
              <a16:creationId xmlns:a16="http://schemas.microsoft.com/office/drawing/2014/main" id="{F9F1CF53-CF93-413B-BEAD-751774AB7CA0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7007" name="Text Box 3">
          <a:extLst>
            <a:ext uri="{FF2B5EF4-FFF2-40B4-BE49-F238E27FC236}">
              <a16:creationId xmlns:a16="http://schemas.microsoft.com/office/drawing/2014/main" id="{28766366-DF90-41BD-B963-A10D169EC7C2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7008" name="Text Box 3">
          <a:extLst>
            <a:ext uri="{FF2B5EF4-FFF2-40B4-BE49-F238E27FC236}">
              <a16:creationId xmlns:a16="http://schemas.microsoft.com/office/drawing/2014/main" id="{413B0134-C1E8-4780-B9E4-456F43D6801D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7009" name="Text Box 3">
          <a:extLst>
            <a:ext uri="{FF2B5EF4-FFF2-40B4-BE49-F238E27FC236}">
              <a16:creationId xmlns:a16="http://schemas.microsoft.com/office/drawing/2014/main" id="{E10E0CDE-B8F3-4D12-BDA1-F90725089EA9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7010" name="Text Box 3">
          <a:extLst>
            <a:ext uri="{FF2B5EF4-FFF2-40B4-BE49-F238E27FC236}">
              <a16:creationId xmlns:a16="http://schemas.microsoft.com/office/drawing/2014/main" id="{AE1B33A7-79FB-4831-906D-416FB64790C2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7011" name="Text Box 3">
          <a:extLst>
            <a:ext uri="{FF2B5EF4-FFF2-40B4-BE49-F238E27FC236}">
              <a16:creationId xmlns:a16="http://schemas.microsoft.com/office/drawing/2014/main" id="{45E17BC3-F7D0-43B1-88A9-4B06B6A2C114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7012" name="Text Box 3">
          <a:extLst>
            <a:ext uri="{FF2B5EF4-FFF2-40B4-BE49-F238E27FC236}">
              <a16:creationId xmlns:a16="http://schemas.microsoft.com/office/drawing/2014/main" id="{F3E33EDC-4024-46AC-AA4C-80415621D0CA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7013" name="Text Box 3">
          <a:extLst>
            <a:ext uri="{FF2B5EF4-FFF2-40B4-BE49-F238E27FC236}">
              <a16:creationId xmlns:a16="http://schemas.microsoft.com/office/drawing/2014/main" id="{C1CDD79F-F0F9-490A-AEBB-A5C0E28EC518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7014" name="Text Box 3">
          <a:extLst>
            <a:ext uri="{FF2B5EF4-FFF2-40B4-BE49-F238E27FC236}">
              <a16:creationId xmlns:a16="http://schemas.microsoft.com/office/drawing/2014/main" id="{25648E24-7FFC-41A2-A839-7A0787CD044D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301191"/>
    <xdr:sp macro="" textlink="">
      <xdr:nvSpPr>
        <xdr:cNvPr id="7015" name="Text Box 3">
          <a:extLst>
            <a:ext uri="{FF2B5EF4-FFF2-40B4-BE49-F238E27FC236}">
              <a16:creationId xmlns:a16="http://schemas.microsoft.com/office/drawing/2014/main" id="{3F9E8EB2-0291-47C8-A0CA-B33BA5AE95F5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301191"/>
    <xdr:sp macro="" textlink="">
      <xdr:nvSpPr>
        <xdr:cNvPr id="7016" name="Text Box 3">
          <a:extLst>
            <a:ext uri="{FF2B5EF4-FFF2-40B4-BE49-F238E27FC236}">
              <a16:creationId xmlns:a16="http://schemas.microsoft.com/office/drawing/2014/main" id="{1A14F423-4C5A-4F63-9139-3A7E82FA9BE7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301191"/>
    <xdr:sp macro="" textlink="">
      <xdr:nvSpPr>
        <xdr:cNvPr id="7017" name="Text Box 3">
          <a:extLst>
            <a:ext uri="{FF2B5EF4-FFF2-40B4-BE49-F238E27FC236}">
              <a16:creationId xmlns:a16="http://schemas.microsoft.com/office/drawing/2014/main" id="{3E047155-A929-48C4-B5C8-9DC628FA37D7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301191"/>
    <xdr:sp macro="" textlink="">
      <xdr:nvSpPr>
        <xdr:cNvPr id="7018" name="Text Box 3">
          <a:extLst>
            <a:ext uri="{FF2B5EF4-FFF2-40B4-BE49-F238E27FC236}">
              <a16:creationId xmlns:a16="http://schemas.microsoft.com/office/drawing/2014/main" id="{A046D7F5-7F65-449D-AF06-F7BDAE936D8A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301191"/>
    <xdr:sp macro="" textlink="">
      <xdr:nvSpPr>
        <xdr:cNvPr id="7019" name="Text Box 3">
          <a:extLst>
            <a:ext uri="{FF2B5EF4-FFF2-40B4-BE49-F238E27FC236}">
              <a16:creationId xmlns:a16="http://schemas.microsoft.com/office/drawing/2014/main" id="{8AB262AB-888A-41AE-8037-3D01B56358FD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301191"/>
    <xdr:sp macro="" textlink="">
      <xdr:nvSpPr>
        <xdr:cNvPr id="7020" name="Text Box 3">
          <a:extLst>
            <a:ext uri="{FF2B5EF4-FFF2-40B4-BE49-F238E27FC236}">
              <a16:creationId xmlns:a16="http://schemas.microsoft.com/office/drawing/2014/main" id="{52C78401-4C8A-4B28-A0FD-1AB3F8D7C39A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301191"/>
    <xdr:sp macro="" textlink="">
      <xdr:nvSpPr>
        <xdr:cNvPr id="7021" name="Text Box 3">
          <a:extLst>
            <a:ext uri="{FF2B5EF4-FFF2-40B4-BE49-F238E27FC236}">
              <a16:creationId xmlns:a16="http://schemas.microsoft.com/office/drawing/2014/main" id="{1EE6D72F-D307-4997-92B2-DD6532F1B8F3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301191"/>
    <xdr:sp macro="" textlink="">
      <xdr:nvSpPr>
        <xdr:cNvPr id="7022" name="Text Box 3">
          <a:extLst>
            <a:ext uri="{FF2B5EF4-FFF2-40B4-BE49-F238E27FC236}">
              <a16:creationId xmlns:a16="http://schemas.microsoft.com/office/drawing/2014/main" id="{CAF39712-9CBB-4926-A0BC-3882C3003F62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301191"/>
    <xdr:sp macro="" textlink="">
      <xdr:nvSpPr>
        <xdr:cNvPr id="7023" name="Text Box 3">
          <a:extLst>
            <a:ext uri="{FF2B5EF4-FFF2-40B4-BE49-F238E27FC236}">
              <a16:creationId xmlns:a16="http://schemas.microsoft.com/office/drawing/2014/main" id="{5F25FFB6-CBE8-4438-B4A0-2370482740F7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301191"/>
    <xdr:sp macro="" textlink="">
      <xdr:nvSpPr>
        <xdr:cNvPr id="7024" name="Text Box 3">
          <a:extLst>
            <a:ext uri="{FF2B5EF4-FFF2-40B4-BE49-F238E27FC236}">
              <a16:creationId xmlns:a16="http://schemas.microsoft.com/office/drawing/2014/main" id="{31F47416-4FCF-4315-80EC-CDC2134213AA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301191"/>
    <xdr:sp macro="" textlink="">
      <xdr:nvSpPr>
        <xdr:cNvPr id="7025" name="Text Box 3">
          <a:extLst>
            <a:ext uri="{FF2B5EF4-FFF2-40B4-BE49-F238E27FC236}">
              <a16:creationId xmlns:a16="http://schemas.microsoft.com/office/drawing/2014/main" id="{267B6206-34F7-4FD1-8843-9FC55776BE14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659</xdr:row>
      <xdr:rowOff>0</xdr:rowOff>
    </xdr:from>
    <xdr:ext cx="563880" cy="301191"/>
    <xdr:sp macro="" textlink="">
      <xdr:nvSpPr>
        <xdr:cNvPr id="7026" name="Text Box 3">
          <a:extLst>
            <a:ext uri="{FF2B5EF4-FFF2-40B4-BE49-F238E27FC236}">
              <a16:creationId xmlns:a16="http://schemas.microsoft.com/office/drawing/2014/main" id="{86C68AA1-88B4-46D2-993A-6A485BFB03C4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027" name="Text Box 3">
          <a:extLst>
            <a:ext uri="{FF2B5EF4-FFF2-40B4-BE49-F238E27FC236}">
              <a16:creationId xmlns:a16="http://schemas.microsoft.com/office/drawing/2014/main" id="{90AD1A82-BA82-42EB-86A4-2E9388A3F069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028" name="Text Box 3">
          <a:extLst>
            <a:ext uri="{FF2B5EF4-FFF2-40B4-BE49-F238E27FC236}">
              <a16:creationId xmlns:a16="http://schemas.microsoft.com/office/drawing/2014/main" id="{BED6F426-65A6-4343-ABF3-9ABB19731F95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029" name="Text Box 3">
          <a:extLst>
            <a:ext uri="{FF2B5EF4-FFF2-40B4-BE49-F238E27FC236}">
              <a16:creationId xmlns:a16="http://schemas.microsoft.com/office/drawing/2014/main" id="{E117E5F8-FA2E-475A-A8C2-034DD8965893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030" name="Text Box 3">
          <a:extLst>
            <a:ext uri="{FF2B5EF4-FFF2-40B4-BE49-F238E27FC236}">
              <a16:creationId xmlns:a16="http://schemas.microsoft.com/office/drawing/2014/main" id="{C1634641-5630-4341-85F3-DA0B22A2834D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031" name="Text Box 3">
          <a:extLst>
            <a:ext uri="{FF2B5EF4-FFF2-40B4-BE49-F238E27FC236}">
              <a16:creationId xmlns:a16="http://schemas.microsoft.com/office/drawing/2014/main" id="{D28541DD-D96C-411A-A6B1-E9A150FACE5D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032" name="Text Box 3">
          <a:extLst>
            <a:ext uri="{FF2B5EF4-FFF2-40B4-BE49-F238E27FC236}">
              <a16:creationId xmlns:a16="http://schemas.microsoft.com/office/drawing/2014/main" id="{14A01977-7199-46FA-B184-17D674E15482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033" name="Text Box 3">
          <a:extLst>
            <a:ext uri="{FF2B5EF4-FFF2-40B4-BE49-F238E27FC236}">
              <a16:creationId xmlns:a16="http://schemas.microsoft.com/office/drawing/2014/main" id="{1F42FA1A-0685-48D9-AE26-3492E2FC574A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034" name="Text Box 3">
          <a:extLst>
            <a:ext uri="{FF2B5EF4-FFF2-40B4-BE49-F238E27FC236}">
              <a16:creationId xmlns:a16="http://schemas.microsoft.com/office/drawing/2014/main" id="{8EF61171-1EDE-402F-B00B-399FF4E075C7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035" name="Text Box 3">
          <a:extLst>
            <a:ext uri="{FF2B5EF4-FFF2-40B4-BE49-F238E27FC236}">
              <a16:creationId xmlns:a16="http://schemas.microsoft.com/office/drawing/2014/main" id="{DD298C9D-374F-4260-A222-FC83BE67DFB1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036" name="Text Box 3">
          <a:extLst>
            <a:ext uri="{FF2B5EF4-FFF2-40B4-BE49-F238E27FC236}">
              <a16:creationId xmlns:a16="http://schemas.microsoft.com/office/drawing/2014/main" id="{9888EC4E-F860-47CB-B5FA-BDE1B6E696ED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037" name="Text Box 3">
          <a:extLst>
            <a:ext uri="{FF2B5EF4-FFF2-40B4-BE49-F238E27FC236}">
              <a16:creationId xmlns:a16="http://schemas.microsoft.com/office/drawing/2014/main" id="{1985F832-BDC6-4D75-BF85-884A6058A441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038" name="Text Box 3">
          <a:extLst>
            <a:ext uri="{FF2B5EF4-FFF2-40B4-BE49-F238E27FC236}">
              <a16:creationId xmlns:a16="http://schemas.microsoft.com/office/drawing/2014/main" id="{2EAF1DE3-3EC6-40BA-BA7E-017E678052FB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039" name="Text Box 3">
          <a:extLst>
            <a:ext uri="{FF2B5EF4-FFF2-40B4-BE49-F238E27FC236}">
              <a16:creationId xmlns:a16="http://schemas.microsoft.com/office/drawing/2014/main" id="{4DF4C7E1-3DB9-4090-B75E-04A1019EE948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040" name="Text Box 3">
          <a:extLst>
            <a:ext uri="{FF2B5EF4-FFF2-40B4-BE49-F238E27FC236}">
              <a16:creationId xmlns:a16="http://schemas.microsoft.com/office/drawing/2014/main" id="{01DA7267-D22D-4962-AC3D-7696EFF22523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041" name="Text Box 3">
          <a:extLst>
            <a:ext uri="{FF2B5EF4-FFF2-40B4-BE49-F238E27FC236}">
              <a16:creationId xmlns:a16="http://schemas.microsoft.com/office/drawing/2014/main" id="{8567F3B7-FE41-49B6-B27D-5ABBEF444FA7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042" name="Text Box 3">
          <a:extLst>
            <a:ext uri="{FF2B5EF4-FFF2-40B4-BE49-F238E27FC236}">
              <a16:creationId xmlns:a16="http://schemas.microsoft.com/office/drawing/2014/main" id="{4FDEA821-2430-4A43-AD03-996A12B9A0B6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043" name="Text Box 3">
          <a:extLst>
            <a:ext uri="{FF2B5EF4-FFF2-40B4-BE49-F238E27FC236}">
              <a16:creationId xmlns:a16="http://schemas.microsoft.com/office/drawing/2014/main" id="{9114B33A-D65E-4DBD-B9A7-01AF1C361CCA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044" name="Text Box 3">
          <a:extLst>
            <a:ext uri="{FF2B5EF4-FFF2-40B4-BE49-F238E27FC236}">
              <a16:creationId xmlns:a16="http://schemas.microsoft.com/office/drawing/2014/main" id="{57A55B8C-8E54-42A0-83C6-D50EDDE4C51F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045" name="Text Box 3">
          <a:extLst>
            <a:ext uri="{FF2B5EF4-FFF2-40B4-BE49-F238E27FC236}">
              <a16:creationId xmlns:a16="http://schemas.microsoft.com/office/drawing/2014/main" id="{E4EE1B32-C1BD-441B-B910-44B219A9E037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046" name="Text Box 3">
          <a:extLst>
            <a:ext uri="{FF2B5EF4-FFF2-40B4-BE49-F238E27FC236}">
              <a16:creationId xmlns:a16="http://schemas.microsoft.com/office/drawing/2014/main" id="{E71666A7-73AC-4916-9C0A-A4ABB9F6F394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047" name="Text Box 3">
          <a:extLst>
            <a:ext uri="{FF2B5EF4-FFF2-40B4-BE49-F238E27FC236}">
              <a16:creationId xmlns:a16="http://schemas.microsoft.com/office/drawing/2014/main" id="{1E957D67-BA5D-480D-A0C1-A7463AB4A7C2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048" name="Text Box 3">
          <a:extLst>
            <a:ext uri="{FF2B5EF4-FFF2-40B4-BE49-F238E27FC236}">
              <a16:creationId xmlns:a16="http://schemas.microsoft.com/office/drawing/2014/main" id="{72691544-CF46-42A9-BAD9-DC26208C70A3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049" name="Text Box 3">
          <a:extLst>
            <a:ext uri="{FF2B5EF4-FFF2-40B4-BE49-F238E27FC236}">
              <a16:creationId xmlns:a16="http://schemas.microsoft.com/office/drawing/2014/main" id="{795F0048-398C-4065-AD7B-02EB3F1D4CC6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050" name="Text Box 3">
          <a:extLst>
            <a:ext uri="{FF2B5EF4-FFF2-40B4-BE49-F238E27FC236}">
              <a16:creationId xmlns:a16="http://schemas.microsoft.com/office/drawing/2014/main" id="{B0D431A4-3FB4-4C9E-921C-41625C1BAF97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051" name="Text Box 3">
          <a:extLst>
            <a:ext uri="{FF2B5EF4-FFF2-40B4-BE49-F238E27FC236}">
              <a16:creationId xmlns:a16="http://schemas.microsoft.com/office/drawing/2014/main" id="{4A482C32-0DF9-4187-8202-F8F2744955F9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052" name="Text Box 3">
          <a:extLst>
            <a:ext uri="{FF2B5EF4-FFF2-40B4-BE49-F238E27FC236}">
              <a16:creationId xmlns:a16="http://schemas.microsoft.com/office/drawing/2014/main" id="{F2B2922A-7FA1-4DB9-BD1A-CCD32F5AFEBC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053" name="Text Box 3">
          <a:extLst>
            <a:ext uri="{FF2B5EF4-FFF2-40B4-BE49-F238E27FC236}">
              <a16:creationId xmlns:a16="http://schemas.microsoft.com/office/drawing/2014/main" id="{78A1319E-7EB4-40BA-BAE1-E91E862E25C8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054" name="Text Box 3">
          <a:extLst>
            <a:ext uri="{FF2B5EF4-FFF2-40B4-BE49-F238E27FC236}">
              <a16:creationId xmlns:a16="http://schemas.microsoft.com/office/drawing/2014/main" id="{42AC48AF-E880-492B-B195-FD33531289D1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055" name="Text Box 3">
          <a:extLst>
            <a:ext uri="{FF2B5EF4-FFF2-40B4-BE49-F238E27FC236}">
              <a16:creationId xmlns:a16="http://schemas.microsoft.com/office/drawing/2014/main" id="{904ED44E-2492-4808-997D-9B4510233805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056" name="Text Box 3">
          <a:extLst>
            <a:ext uri="{FF2B5EF4-FFF2-40B4-BE49-F238E27FC236}">
              <a16:creationId xmlns:a16="http://schemas.microsoft.com/office/drawing/2014/main" id="{0D674479-2D52-4BED-BF48-044D5A503EB7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057" name="Text Box 3">
          <a:extLst>
            <a:ext uri="{FF2B5EF4-FFF2-40B4-BE49-F238E27FC236}">
              <a16:creationId xmlns:a16="http://schemas.microsoft.com/office/drawing/2014/main" id="{BF6B6749-6133-4DD4-B63F-1CA901B7C2AF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058" name="Text Box 3">
          <a:extLst>
            <a:ext uri="{FF2B5EF4-FFF2-40B4-BE49-F238E27FC236}">
              <a16:creationId xmlns:a16="http://schemas.microsoft.com/office/drawing/2014/main" id="{E37A09D4-3333-40BC-83B5-4B6BDF2770CF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059" name="Text Box 3">
          <a:extLst>
            <a:ext uri="{FF2B5EF4-FFF2-40B4-BE49-F238E27FC236}">
              <a16:creationId xmlns:a16="http://schemas.microsoft.com/office/drawing/2014/main" id="{C7A72BB4-BA43-473A-88A9-BD325D1CCED8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060" name="Text Box 3">
          <a:extLst>
            <a:ext uri="{FF2B5EF4-FFF2-40B4-BE49-F238E27FC236}">
              <a16:creationId xmlns:a16="http://schemas.microsoft.com/office/drawing/2014/main" id="{6170BE32-B4B7-40A1-9CA8-078A781D141E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061" name="Text Box 3">
          <a:extLst>
            <a:ext uri="{FF2B5EF4-FFF2-40B4-BE49-F238E27FC236}">
              <a16:creationId xmlns:a16="http://schemas.microsoft.com/office/drawing/2014/main" id="{5D5C57CF-031F-436E-93E4-E6FB92B7F4A7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062" name="Text Box 3">
          <a:extLst>
            <a:ext uri="{FF2B5EF4-FFF2-40B4-BE49-F238E27FC236}">
              <a16:creationId xmlns:a16="http://schemas.microsoft.com/office/drawing/2014/main" id="{834A1A49-F826-4EC2-80FF-60B69AF502D6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063" name="Text Box 3">
          <a:extLst>
            <a:ext uri="{FF2B5EF4-FFF2-40B4-BE49-F238E27FC236}">
              <a16:creationId xmlns:a16="http://schemas.microsoft.com/office/drawing/2014/main" id="{221D5410-EBB3-4A9C-BE07-7B1166F8A86C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064" name="Text Box 3">
          <a:extLst>
            <a:ext uri="{FF2B5EF4-FFF2-40B4-BE49-F238E27FC236}">
              <a16:creationId xmlns:a16="http://schemas.microsoft.com/office/drawing/2014/main" id="{127C4151-619E-4844-9A53-1D8A363ADF83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065" name="Text Box 3">
          <a:extLst>
            <a:ext uri="{FF2B5EF4-FFF2-40B4-BE49-F238E27FC236}">
              <a16:creationId xmlns:a16="http://schemas.microsoft.com/office/drawing/2014/main" id="{88D347D7-87A5-4DC6-AEDF-258DAE80F25E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066" name="Text Box 3">
          <a:extLst>
            <a:ext uri="{FF2B5EF4-FFF2-40B4-BE49-F238E27FC236}">
              <a16:creationId xmlns:a16="http://schemas.microsoft.com/office/drawing/2014/main" id="{E72E4F02-3DF0-4945-8BC0-DDDAC0CD4FAE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067" name="Text Box 3">
          <a:extLst>
            <a:ext uri="{FF2B5EF4-FFF2-40B4-BE49-F238E27FC236}">
              <a16:creationId xmlns:a16="http://schemas.microsoft.com/office/drawing/2014/main" id="{10D7E393-B86D-4977-8EE2-2138987F2494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068" name="Text Box 3">
          <a:extLst>
            <a:ext uri="{FF2B5EF4-FFF2-40B4-BE49-F238E27FC236}">
              <a16:creationId xmlns:a16="http://schemas.microsoft.com/office/drawing/2014/main" id="{6E711CA4-1C0A-460A-885C-9A8C90CBA7C5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069" name="Text Box 3">
          <a:extLst>
            <a:ext uri="{FF2B5EF4-FFF2-40B4-BE49-F238E27FC236}">
              <a16:creationId xmlns:a16="http://schemas.microsoft.com/office/drawing/2014/main" id="{90B7BB99-5A7E-4531-97DD-8EC25ED7879F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070" name="Text Box 3">
          <a:extLst>
            <a:ext uri="{FF2B5EF4-FFF2-40B4-BE49-F238E27FC236}">
              <a16:creationId xmlns:a16="http://schemas.microsoft.com/office/drawing/2014/main" id="{33F11662-2AFA-48D0-A562-77A7218BE6D0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071" name="Text Box 3">
          <a:extLst>
            <a:ext uri="{FF2B5EF4-FFF2-40B4-BE49-F238E27FC236}">
              <a16:creationId xmlns:a16="http://schemas.microsoft.com/office/drawing/2014/main" id="{BAA16B56-EE98-4BE8-985C-43986A1EB1EC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072" name="Text Box 3">
          <a:extLst>
            <a:ext uri="{FF2B5EF4-FFF2-40B4-BE49-F238E27FC236}">
              <a16:creationId xmlns:a16="http://schemas.microsoft.com/office/drawing/2014/main" id="{CA627B36-8A60-46B8-93A0-393729961D0A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073" name="Text Box 3">
          <a:extLst>
            <a:ext uri="{FF2B5EF4-FFF2-40B4-BE49-F238E27FC236}">
              <a16:creationId xmlns:a16="http://schemas.microsoft.com/office/drawing/2014/main" id="{4A5F9E71-5791-4447-9B38-628FF1AF8E46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074" name="Text Box 3">
          <a:extLst>
            <a:ext uri="{FF2B5EF4-FFF2-40B4-BE49-F238E27FC236}">
              <a16:creationId xmlns:a16="http://schemas.microsoft.com/office/drawing/2014/main" id="{68CCFEEE-812C-4818-ADF3-70788ECBEB5B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075" name="Text Box 3">
          <a:extLst>
            <a:ext uri="{FF2B5EF4-FFF2-40B4-BE49-F238E27FC236}">
              <a16:creationId xmlns:a16="http://schemas.microsoft.com/office/drawing/2014/main" id="{5069289D-2617-4503-BD0F-8DAADA171007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076" name="Text Box 3">
          <a:extLst>
            <a:ext uri="{FF2B5EF4-FFF2-40B4-BE49-F238E27FC236}">
              <a16:creationId xmlns:a16="http://schemas.microsoft.com/office/drawing/2014/main" id="{4F8283DB-1F9E-485A-B652-9DE10D943E68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077" name="Text Box 3">
          <a:extLst>
            <a:ext uri="{FF2B5EF4-FFF2-40B4-BE49-F238E27FC236}">
              <a16:creationId xmlns:a16="http://schemas.microsoft.com/office/drawing/2014/main" id="{FF45EDA4-EC07-4BE2-83CF-1FD5C6558E81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078" name="Text Box 3">
          <a:extLst>
            <a:ext uri="{FF2B5EF4-FFF2-40B4-BE49-F238E27FC236}">
              <a16:creationId xmlns:a16="http://schemas.microsoft.com/office/drawing/2014/main" id="{46C69934-0E54-4190-9560-325FD218219B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079" name="Text Box 3">
          <a:extLst>
            <a:ext uri="{FF2B5EF4-FFF2-40B4-BE49-F238E27FC236}">
              <a16:creationId xmlns:a16="http://schemas.microsoft.com/office/drawing/2014/main" id="{C39ABD26-7D5D-4D2F-ABAD-4A627094D5F7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080" name="Text Box 3">
          <a:extLst>
            <a:ext uri="{FF2B5EF4-FFF2-40B4-BE49-F238E27FC236}">
              <a16:creationId xmlns:a16="http://schemas.microsoft.com/office/drawing/2014/main" id="{4E742636-238D-43D9-960C-41C566F63AAD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081" name="Text Box 3">
          <a:extLst>
            <a:ext uri="{FF2B5EF4-FFF2-40B4-BE49-F238E27FC236}">
              <a16:creationId xmlns:a16="http://schemas.microsoft.com/office/drawing/2014/main" id="{375DBDB0-0B97-41E3-AB50-52F10823686D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082" name="Text Box 3">
          <a:extLst>
            <a:ext uri="{FF2B5EF4-FFF2-40B4-BE49-F238E27FC236}">
              <a16:creationId xmlns:a16="http://schemas.microsoft.com/office/drawing/2014/main" id="{B0EF94A9-BDB0-4E4D-BA15-EECB3BC3B8C1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083" name="Text Box 3">
          <a:extLst>
            <a:ext uri="{FF2B5EF4-FFF2-40B4-BE49-F238E27FC236}">
              <a16:creationId xmlns:a16="http://schemas.microsoft.com/office/drawing/2014/main" id="{EB76A009-787D-4C15-8DDB-88674F6715EA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084" name="Text Box 3">
          <a:extLst>
            <a:ext uri="{FF2B5EF4-FFF2-40B4-BE49-F238E27FC236}">
              <a16:creationId xmlns:a16="http://schemas.microsoft.com/office/drawing/2014/main" id="{7F7207C8-9BC9-425D-9014-6C553DF279D3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085" name="Text Box 3">
          <a:extLst>
            <a:ext uri="{FF2B5EF4-FFF2-40B4-BE49-F238E27FC236}">
              <a16:creationId xmlns:a16="http://schemas.microsoft.com/office/drawing/2014/main" id="{31E9CBAB-9118-41E6-AAE2-3FB18881E4B3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086" name="Text Box 3">
          <a:extLst>
            <a:ext uri="{FF2B5EF4-FFF2-40B4-BE49-F238E27FC236}">
              <a16:creationId xmlns:a16="http://schemas.microsoft.com/office/drawing/2014/main" id="{3B70BE1F-91FF-46A9-BAE0-487683FE0B68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087" name="Text Box 3">
          <a:extLst>
            <a:ext uri="{FF2B5EF4-FFF2-40B4-BE49-F238E27FC236}">
              <a16:creationId xmlns:a16="http://schemas.microsoft.com/office/drawing/2014/main" id="{D89BAE8D-E45E-4A1C-A335-CD3ED358812A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088" name="Text Box 3">
          <a:extLst>
            <a:ext uri="{FF2B5EF4-FFF2-40B4-BE49-F238E27FC236}">
              <a16:creationId xmlns:a16="http://schemas.microsoft.com/office/drawing/2014/main" id="{470F50AA-2246-4769-8059-1A42032768CA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089" name="Text Box 3">
          <a:extLst>
            <a:ext uri="{FF2B5EF4-FFF2-40B4-BE49-F238E27FC236}">
              <a16:creationId xmlns:a16="http://schemas.microsoft.com/office/drawing/2014/main" id="{0C33F562-00A3-4E3E-9F00-FC2ACD3793DC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090" name="Text Box 3">
          <a:extLst>
            <a:ext uri="{FF2B5EF4-FFF2-40B4-BE49-F238E27FC236}">
              <a16:creationId xmlns:a16="http://schemas.microsoft.com/office/drawing/2014/main" id="{711497BD-4E80-4378-8EE3-223856067806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091" name="Text Box 3">
          <a:extLst>
            <a:ext uri="{FF2B5EF4-FFF2-40B4-BE49-F238E27FC236}">
              <a16:creationId xmlns:a16="http://schemas.microsoft.com/office/drawing/2014/main" id="{86D7A1EB-78EF-44B8-8E73-C54CE3D3953C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092" name="Text Box 3">
          <a:extLst>
            <a:ext uri="{FF2B5EF4-FFF2-40B4-BE49-F238E27FC236}">
              <a16:creationId xmlns:a16="http://schemas.microsoft.com/office/drawing/2014/main" id="{EFFC93B3-7AB7-44CD-9331-765D60147AE7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093" name="Text Box 3">
          <a:extLst>
            <a:ext uri="{FF2B5EF4-FFF2-40B4-BE49-F238E27FC236}">
              <a16:creationId xmlns:a16="http://schemas.microsoft.com/office/drawing/2014/main" id="{68B33FE6-7C55-4993-B288-D0E8CA99D5E3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094" name="Text Box 3">
          <a:extLst>
            <a:ext uri="{FF2B5EF4-FFF2-40B4-BE49-F238E27FC236}">
              <a16:creationId xmlns:a16="http://schemas.microsoft.com/office/drawing/2014/main" id="{0F8BCCDC-1520-468A-8CD5-65DE8913CCEF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095" name="Text Box 3">
          <a:extLst>
            <a:ext uri="{FF2B5EF4-FFF2-40B4-BE49-F238E27FC236}">
              <a16:creationId xmlns:a16="http://schemas.microsoft.com/office/drawing/2014/main" id="{E04EE47E-4F27-4AD7-A755-02F89E20325D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096" name="Text Box 3">
          <a:extLst>
            <a:ext uri="{FF2B5EF4-FFF2-40B4-BE49-F238E27FC236}">
              <a16:creationId xmlns:a16="http://schemas.microsoft.com/office/drawing/2014/main" id="{0DC5B495-8EE2-4B94-BCD1-79393CB2A5F4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097" name="Text Box 3">
          <a:extLst>
            <a:ext uri="{FF2B5EF4-FFF2-40B4-BE49-F238E27FC236}">
              <a16:creationId xmlns:a16="http://schemas.microsoft.com/office/drawing/2014/main" id="{37D7E0C5-1BF8-4889-B250-EA774F8CD222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098" name="Text Box 3">
          <a:extLst>
            <a:ext uri="{FF2B5EF4-FFF2-40B4-BE49-F238E27FC236}">
              <a16:creationId xmlns:a16="http://schemas.microsoft.com/office/drawing/2014/main" id="{814A62AD-C5E9-403F-A81B-9CC2D0A39B27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099" name="Text Box 3">
          <a:extLst>
            <a:ext uri="{FF2B5EF4-FFF2-40B4-BE49-F238E27FC236}">
              <a16:creationId xmlns:a16="http://schemas.microsoft.com/office/drawing/2014/main" id="{12783B33-61C1-419C-B11B-8AE776B71146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100" name="Text Box 3">
          <a:extLst>
            <a:ext uri="{FF2B5EF4-FFF2-40B4-BE49-F238E27FC236}">
              <a16:creationId xmlns:a16="http://schemas.microsoft.com/office/drawing/2014/main" id="{0648D576-1009-4D7A-994E-E26236408D68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101" name="Text Box 3">
          <a:extLst>
            <a:ext uri="{FF2B5EF4-FFF2-40B4-BE49-F238E27FC236}">
              <a16:creationId xmlns:a16="http://schemas.microsoft.com/office/drawing/2014/main" id="{8D28B817-70B0-47B7-9315-85A5020936E3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102" name="Text Box 3">
          <a:extLst>
            <a:ext uri="{FF2B5EF4-FFF2-40B4-BE49-F238E27FC236}">
              <a16:creationId xmlns:a16="http://schemas.microsoft.com/office/drawing/2014/main" id="{0ECA8066-AAEC-498E-B4A5-232F9ED743A8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103" name="Text Box 3">
          <a:extLst>
            <a:ext uri="{FF2B5EF4-FFF2-40B4-BE49-F238E27FC236}">
              <a16:creationId xmlns:a16="http://schemas.microsoft.com/office/drawing/2014/main" id="{8F345459-55C1-4409-A321-2DB4540F60FB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104" name="Text Box 3">
          <a:extLst>
            <a:ext uri="{FF2B5EF4-FFF2-40B4-BE49-F238E27FC236}">
              <a16:creationId xmlns:a16="http://schemas.microsoft.com/office/drawing/2014/main" id="{A5230A4F-D1E0-4A44-8F34-2428E7B7F8C0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105" name="Text Box 3">
          <a:extLst>
            <a:ext uri="{FF2B5EF4-FFF2-40B4-BE49-F238E27FC236}">
              <a16:creationId xmlns:a16="http://schemas.microsoft.com/office/drawing/2014/main" id="{DA9138EA-D661-4251-953C-7941F9A1A6D6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106" name="Text Box 3">
          <a:extLst>
            <a:ext uri="{FF2B5EF4-FFF2-40B4-BE49-F238E27FC236}">
              <a16:creationId xmlns:a16="http://schemas.microsoft.com/office/drawing/2014/main" id="{6AE65A94-B9B2-4FD0-9F3E-92AA5FA81A0F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107" name="Text Box 3">
          <a:extLst>
            <a:ext uri="{FF2B5EF4-FFF2-40B4-BE49-F238E27FC236}">
              <a16:creationId xmlns:a16="http://schemas.microsoft.com/office/drawing/2014/main" id="{C32EBB5B-8FD2-4AAC-B611-6583FE9D1BEA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108" name="Text Box 3">
          <a:extLst>
            <a:ext uri="{FF2B5EF4-FFF2-40B4-BE49-F238E27FC236}">
              <a16:creationId xmlns:a16="http://schemas.microsoft.com/office/drawing/2014/main" id="{2BD19205-40DE-4D13-B4D3-D3AD2282B28E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109" name="Text Box 3">
          <a:extLst>
            <a:ext uri="{FF2B5EF4-FFF2-40B4-BE49-F238E27FC236}">
              <a16:creationId xmlns:a16="http://schemas.microsoft.com/office/drawing/2014/main" id="{5EF1259D-F3CC-4978-98A3-B238632F981E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110" name="Text Box 3">
          <a:extLst>
            <a:ext uri="{FF2B5EF4-FFF2-40B4-BE49-F238E27FC236}">
              <a16:creationId xmlns:a16="http://schemas.microsoft.com/office/drawing/2014/main" id="{ABE377B5-F8E8-47AA-B14A-BDFBFB772ACC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111" name="Text Box 3">
          <a:extLst>
            <a:ext uri="{FF2B5EF4-FFF2-40B4-BE49-F238E27FC236}">
              <a16:creationId xmlns:a16="http://schemas.microsoft.com/office/drawing/2014/main" id="{1CDDFD8A-046B-4AB6-9A9A-E52C2847EF2F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112" name="Text Box 3">
          <a:extLst>
            <a:ext uri="{FF2B5EF4-FFF2-40B4-BE49-F238E27FC236}">
              <a16:creationId xmlns:a16="http://schemas.microsoft.com/office/drawing/2014/main" id="{3171C2A5-3602-4072-BEA5-0FA12D467975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113" name="Text Box 3">
          <a:extLst>
            <a:ext uri="{FF2B5EF4-FFF2-40B4-BE49-F238E27FC236}">
              <a16:creationId xmlns:a16="http://schemas.microsoft.com/office/drawing/2014/main" id="{D8BBA800-9B4A-4EF6-A588-C2568A409371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114" name="Text Box 3">
          <a:extLst>
            <a:ext uri="{FF2B5EF4-FFF2-40B4-BE49-F238E27FC236}">
              <a16:creationId xmlns:a16="http://schemas.microsoft.com/office/drawing/2014/main" id="{853B088E-9F61-4DDB-B93E-DA2AC4815DAA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115" name="Text Box 3">
          <a:extLst>
            <a:ext uri="{FF2B5EF4-FFF2-40B4-BE49-F238E27FC236}">
              <a16:creationId xmlns:a16="http://schemas.microsoft.com/office/drawing/2014/main" id="{1D8B3DED-4116-47F3-9D59-53B098CD401D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116" name="Text Box 3">
          <a:extLst>
            <a:ext uri="{FF2B5EF4-FFF2-40B4-BE49-F238E27FC236}">
              <a16:creationId xmlns:a16="http://schemas.microsoft.com/office/drawing/2014/main" id="{100E5D4C-BF9C-4730-A898-052DDEE20ED1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117" name="Text Box 3">
          <a:extLst>
            <a:ext uri="{FF2B5EF4-FFF2-40B4-BE49-F238E27FC236}">
              <a16:creationId xmlns:a16="http://schemas.microsoft.com/office/drawing/2014/main" id="{4F6A24B2-C6E5-45A0-BB70-FCB4A9BF5E01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118" name="Text Box 3">
          <a:extLst>
            <a:ext uri="{FF2B5EF4-FFF2-40B4-BE49-F238E27FC236}">
              <a16:creationId xmlns:a16="http://schemas.microsoft.com/office/drawing/2014/main" id="{DEC510A1-DDFC-4B38-8D5C-2E6D2C7F61D2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119" name="Text Box 3">
          <a:extLst>
            <a:ext uri="{FF2B5EF4-FFF2-40B4-BE49-F238E27FC236}">
              <a16:creationId xmlns:a16="http://schemas.microsoft.com/office/drawing/2014/main" id="{B68CDA69-D693-4F33-A0CA-89731FC8E338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120" name="Text Box 3">
          <a:extLst>
            <a:ext uri="{FF2B5EF4-FFF2-40B4-BE49-F238E27FC236}">
              <a16:creationId xmlns:a16="http://schemas.microsoft.com/office/drawing/2014/main" id="{87610424-310F-472C-BD09-68CB75630940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121" name="Text Box 3">
          <a:extLst>
            <a:ext uri="{FF2B5EF4-FFF2-40B4-BE49-F238E27FC236}">
              <a16:creationId xmlns:a16="http://schemas.microsoft.com/office/drawing/2014/main" id="{E1BE85C5-89B7-4CCC-AC46-E0BD9D977D23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122" name="Text Box 3">
          <a:extLst>
            <a:ext uri="{FF2B5EF4-FFF2-40B4-BE49-F238E27FC236}">
              <a16:creationId xmlns:a16="http://schemas.microsoft.com/office/drawing/2014/main" id="{C1ED3807-5664-453C-9151-4B77D5A7722C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123" name="Text Box 3">
          <a:extLst>
            <a:ext uri="{FF2B5EF4-FFF2-40B4-BE49-F238E27FC236}">
              <a16:creationId xmlns:a16="http://schemas.microsoft.com/office/drawing/2014/main" id="{3318946D-86CC-4FE9-BBC5-5AF871DFD779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124" name="Text Box 3">
          <a:extLst>
            <a:ext uri="{FF2B5EF4-FFF2-40B4-BE49-F238E27FC236}">
              <a16:creationId xmlns:a16="http://schemas.microsoft.com/office/drawing/2014/main" id="{3B9B3CC5-A467-41A5-8835-E8C149A6598E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125" name="Text Box 3">
          <a:extLst>
            <a:ext uri="{FF2B5EF4-FFF2-40B4-BE49-F238E27FC236}">
              <a16:creationId xmlns:a16="http://schemas.microsoft.com/office/drawing/2014/main" id="{38940612-A430-4A0D-8DD8-FFC90EEE89BC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126" name="Text Box 3">
          <a:extLst>
            <a:ext uri="{FF2B5EF4-FFF2-40B4-BE49-F238E27FC236}">
              <a16:creationId xmlns:a16="http://schemas.microsoft.com/office/drawing/2014/main" id="{6B942A09-016F-40E7-96CE-008A883BB284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127" name="Text Box 3">
          <a:extLst>
            <a:ext uri="{FF2B5EF4-FFF2-40B4-BE49-F238E27FC236}">
              <a16:creationId xmlns:a16="http://schemas.microsoft.com/office/drawing/2014/main" id="{968F2CDF-45E9-4B92-A957-DC105C61F4F4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128" name="Text Box 3">
          <a:extLst>
            <a:ext uri="{FF2B5EF4-FFF2-40B4-BE49-F238E27FC236}">
              <a16:creationId xmlns:a16="http://schemas.microsoft.com/office/drawing/2014/main" id="{7E14CE25-8473-4CA2-9990-45AAEDB4A204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129" name="Text Box 3">
          <a:extLst>
            <a:ext uri="{FF2B5EF4-FFF2-40B4-BE49-F238E27FC236}">
              <a16:creationId xmlns:a16="http://schemas.microsoft.com/office/drawing/2014/main" id="{D7B1BE4A-9EF8-4CE0-8AAE-DA5FD86893E1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130" name="Text Box 3">
          <a:extLst>
            <a:ext uri="{FF2B5EF4-FFF2-40B4-BE49-F238E27FC236}">
              <a16:creationId xmlns:a16="http://schemas.microsoft.com/office/drawing/2014/main" id="{B03238C6-9A07-46BF-8EED-32B316CED04C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131" name="Text Box 3">
          <a:extLst>
            <a:ext uri="{FF2B5EF4-FFF2-40B4-BE49-F238E27FC236}">
              <a16:creationId xmlns:a16="http://schemas.microsoft.com/office/drawing/2014/main" id="{36F913C0-A64C-4152-9920-844AD04867C9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132" name="Text Box 3">
          <a:extLst>
            <a:ext uri="{FF2B5EF4-FFF2-40B4-BE49-F238E27FC236}">
              <a16:creationId xmlns:a16="http://schemas.microsoft.com/office/drawing/2014/main" id="{53521F1C-6A83-441C-9AA7-2842CD487001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133" name="Text Box 3">
          <a:extLst>
            <a:ext uri="{FF2B5EF4-FFF2-40B4-BE49-F238E27FC236}">
              <a16:creationId xmlns:a16="http://schemas.microsoft.com/office/drawing/2014/main" id="{A7B1DD7C-9F2C-4878-8D70-793B4C5DE58C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134" name="Text Box 3">
          <a:extLst>
            <a:ext uri="{FF2B5EF4-FFF2-40B4-BE49-F238E27FC236}">
              <a16:creationId xmlns:a16="http://schemas.microsoft.com/office/drawing/2014/main" id="{74E9DD6E-B5BF-4197-8905-C8B3BA976D8D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135" name="Text Box 3">
          <a:extLst>
            <a:ext uri="{FF2B5EF4-FFF2-40B4-BE49-F238E27FC236}">
              <a16:creationId xmlns:a16="http://schemas.microsoft.com/office/drawing/2014/main" id="{7967ACA0-2C52-4162-A743-ABCCF102CA03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136" name="Text Box 3">
          <a:extLst>
            <a:ext uri="{FF2B5EF4-FFF2-40B4-BE49-F238E27FC236}">
              <a16:creationId xmlns:a16="http://schemas.microsoft.com/office/drawing/2014/main" id="{DF5F3AD8-CCB3-4F86-855A-BAF78E09757D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137" name="Text Box 3">
          <a:extLst>
            <a:ext uri="{FF2B5EF4-FFF2-40B4-BE49-F238E27FC236}">
              <a16:creationId xmlns:a16="http://schemas.microsoft.com/office/drawing/2014/main" id="{247B2672-7929-46E1-8FAC-4D01B1A9F723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138" name="Text Box 3">
          <a:extLst>
            <a:ext uri="{FF2B5EF4-FFF2-40B4-BE49-F238E27FC236}">
              <a16:creationId xmlns:a16="http://schemas.microsoft.com/office/drawing/2014/main" id="{62437A1C-7359-493E-8CFF-B494DB218D5E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139" name="Text Box 3">
          <a:extLst>
            <a:ext uri="{FF2B5EF4-FFF2-40B4-BE49-F238E27FC236}">
              <a16:creationId xmlns:a16="http://schemas.microsoft.com/office/drawing/2014/main" id="{574D478B-A616-4668-9E2E-E156DCF8F329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140" name="Text Box 3">
          <a:extLst>
            <a:ext uri="{FF2B5EF4-FFF2-40B4-BE49-F238E27FC236}">
              <a16:creationId xmlns:a16="http://schemas.microsoft.com/office/drawing/2014/main" id="{2860070E-E56D-4266-9AD6-F149E4C2A8E1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141" name="Text Box 3">
          <a:extLst>
            <a:ext uri="{FF2B5EF4-FFF2-40B4-BE49-F238E27FC236}">
              <a16:creationId xmlns:a16="http://schemas.microsoft.com/office/drawing/2014/main" id="{8959920A-7668-4896-9EA3-CAA4395B5419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142" name="Text Box 3">
          <a:extLst>
            <a:ext uri="{FF2B5EF4-FFF2-40B4-BE49-F238E27FC236}">
              <a16:creationId xmlns:a16="http://schemas.microsoft.com/office/drawing/2014/main" id="{D22ED1DF-7BA3-4EFC-9F1B-E6842A6BFFA3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143" name="Text Box 3">
          <a:extLst>
            <a:ext uri="{FF2B5EF4-FFF2-40B4-BE49-F238E27FC236}">
              <a16:creationId xmlns:a16="http://schemas.microsoft.com/office/drawing/2014/main" id="{6FB8A01D-DEFB-4D2E-9A44-B18947F74DFF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144" name="Text Box 3">
          <a:extLst>
            <a:ext uri="{FF2B5EF4-FFF2-40B4-BE49-F238E27FC236}">
              <a16:creationId xmlns:a16="http://schemas.microsoft.com/office/drawing/2014/main" id="{929A462E-B09F-4509-8137-08D4F153D4E5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145" name="Text Box 3">
          <a:extLst>
            <a:ext uri="{FF2B5EF4-FFF2-40B4-BE49-F238E27FC236}">
              <a16:creationId xmlns:a16="http://schemas.microsoft.com/office/drawing/2014/main" id="{9082CDF5-3A4C-4559-91C0-C0AB3D538796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146" name="Text Box 3">
          <a:extLst>
            <a:ext uri="{FF2B5EF4-FFF2-40B4-BE49-F238E27FC236}">
              <a16:creationId xmlns:a16="http://schemas.microsoft.com/office/drawing/2014/main" id="{32D0A0E3-B68C-4C46-895B-88A9C259DB3B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147" name="Text Box 3">
          <a:extLst>
            <a:ext uri="{FF2B5EF4-FFF2-40B4-BE49-F238E27FC236}">
              <a16:creationId xmlns:a16="http://schemas.microsoft.com/office/drawing/2014/main" id="{F848CEBD-C065-472D-99FB-A397C43CA0FD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148" name="Text Box 3">
          <a:extLst>
            <a:ext uri="{FF2B5EF4-FFF2-40B4-BE49-F238E27FC236}">
              <a16:creationId xmlns:a16="http://schemas.microsoft.com/office/drawing/2014/main" id="{BB1831D5-1CB6-4668-A10F-062FE683E98E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149" name="Text Box 3">
          <a:extLst>
            <a:ext uri="{FF2B5EF4-FFF2-40B4-BE49-F238E27FC236}">
              <a16:creationId xmlns:a16="http://schemas.microsoft.com/office/drawing/2014/main" id="{2C407CC2-A485-4D0D-A352-F97018252DC1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150" name="Text Box 3">
          <a:extLst>
            <a:ext uri="{FF2B5EF4-FFF2-40B4-BE49-F238E27FC236}">
              <a16:creationId xmlns:a16="http://schemas.microsoft.com/office/drawing/2014/main" id="{475E9458-DDE2-46B5-906A-BFBBDE83EFA9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151" name="Text Box 3">
          <a:extLst>
            <a:ext uri="{FF2B5EF4-FFF2-40B4-BE49-F238E27FC236}">
              <a16:creationId xmlns:a16="http://schemas.microsoft.com/office/drawing/2014/main" id="{D4989B8A-C243-475C-9DA5-099982C16605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152" name="Text Box 3">
          <a:extLst>
            <a:ext uri="{FF2B5EF4-FFF2-40B4-BE49-F238E27FC236}">
              <a16:creationId xmlns:a16="http://schemas.microsoft.com/office/drawing/2014/main" id="{A38F4DE8-C4BA-4CD6-84D3-0EA6F9FE5D72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153" name="Text Box 3">
          <a:extLst>
            <a:ext uri="{FF2B5EF4-FFF2-40B4-BE49-F238E27FC236}">
              <a16:creationId xmlns:a16="http://schemas.microsoft.com/office/drawing/2014/main" id="{45E0182F-5866-4F4F-B343-012F06C1892C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154" name="Text Box 3">
          <a:extLst>
            <a:ext uri="{FF2B5EF4-FFF2-40B4-BE49-F238E27FC236}">
              <a16:creationId xmlns:a16="http://schemas.microsoft.com/office/drawing/2014/main" id="{5DC18953-B783-40D9-9336-8ACD8E1B7F22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155" name="Text Box 3">
          <a:extLst>
            <a:ext uri="{FF2B5EF4-FFF2-40B4-BE49-F238E27FC236}">
              <a16:creationId xmlns:a16="http://schemas.microsoft.com/office/drawing/2014/main" id="{38B4A6E3-7C68-4310-818A-2D8532E3F422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156" name="Text Box 3">
          <a:extLst>
            <a:ext uri="{FF2B5EF4-FFF2-40B4-BE49-F238E27FC236}">
              <a16:creationId xmlns:a16="http://schemas.microsoft.com/office/drawing/2014/main" id="{E0C35D72-F820-45A8-A0A5-EE40107B398F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157" name="Text Box 3">
          <a:extLst>
            <a:ext uri="{FF2B5EF4-FFF2-40B4-BE49-F238E27FC236}">
              <a16:creationId xmlns:a16="http://schemas.microsoft.com/office/drawing/2014/main" id="{B9C1054F-76FF-42D6-96CC-214603A85C86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158" name="Text Box 3">
          <a:extLst>
            <a:ext uri="{FF2B5EF4-FFF2-40B4-BE49-F238E27FC236}">
              <a16:creationId xmlns:a16="http://schemas.microsoft.com/office/drawing/2014/main" id="{E5132581-93E8-493B-A81F-B545E48CBE01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159" name="Text Box 3">
          <a:extLst>
            <a:ext uri="{FF2B5EF4-FFF2-40B4-BE49-F238E27FC236}">
              <a16:creationId xmlns:a16="http://schemas.microsoft.com/office/drawing/2014/main" id="{AA600F9C-8630-4136-83DD-89BF761D0502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160" name="Text Box 3">
          <a:extLst>
            <a:ext uri="{FF2B5EF4-FFF2-40B4-BE49-F238E27FC236}">
              <a16:creationId xmlns:a16="http://schemas.microsoft.com/office/drawing/2014/main" id="{C308E96D-2195-42E5-A827-96254734569E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161" name="Text Box 3">
          <a:extLst>
            <a:ext uri="{FF2B5EF4-FFF2-40B4-BE49-F238E27FC236}">
              <a16:creationId xmlns:a16="http://schemas.microsoft.com/office/drawing/2014/main" id="{EF5172B9-F1F9-4CF1-BAF6-C61A4CC0A94D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162" name="Text Box 3">
          <a:extLst>
            <a:ext uri="{FF2B5EF4-FFF2-40B4-BE49-F238E27FC236}">
              <a16:creationId xmlns:a16="http://schemas.microsoft.com/office/drawing/2014/main" id="{C0D378C9-2FA3-4CA5-89F5-5251B314CDD6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163" name="Text Box 3">
          <a:extLst>
            <a:ext uri="{FF2B5EF4-FFF2-40B4-BE49-F238E27FC236}">
              <a16:creationId xmlns:a16="http://schemas.microsoft.com/office/drawing/2014/main" id="{7E357F91-1BDB-461C-AF70-C5CF92C20C1F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164" name="Text Box 3">
          <a:extLst>
            <a:ext uri="{FF2B5EF4-FFF2-40B4-BE49-F238E27FC236}">
              <a16:creationId xmlns:a16="http://schemas.microsoft.com/office/drawing/2014/main" id="{681C90E3-13F0-4623-B71B-40FF32C75536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165" name="Text Box 3">
          <a:extLst>
            <a:ext uri="{FF2B5EF4-FFF2-40B4-BE49-F238E27FC236}">
              <a16:creationId xmlns:a16="http://schemas.microsoft.com/office/drawing/2014/main" id="{500839F4-B6E6-4564-9712-1CB27B3C4A44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166" name="Text Box 3">
          <a:extLst>
            <a:ext uri="{FF2B5EF4-FFF2-40B4-BE49-F238E27FC236}">
              <a16:creationId xmlns:a16="http://schemas.microsoft.com/office/drawing/2014/main" id="{27F3F7F8-FD10-4A09-BA4A-53D0C8BD6B44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167" name="Text Box 3">
          <a:extLst>
            <a:ext uri="{FF2B5EF4-FFF2-40B4-BE49-F238E27FC236}">
              <a16:creationId xmlns:a16="http://schemas.microsoft.com/office/drawing/2014/main" id="{AE8D80C8-3AA2-4E5A-8231-079B673D2891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168" name="Text Box 3">
          <a:extLst>
            <a:ext uri="{FF2B5EF4-FFF2-40B4-BE49-F238E27FC236}">
              <a16:creationId xmlns:a16="http://schemas.microsoft.com/office/drawing/2014/main" id="{27C2ECFB-D511-4D0F-A060-248CEC452DE6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169" name="Text Box 3">
          <a:extLst>
            <a:ext uri="{FF2B5EF4-FFF2-40B4-BE49-F238E27FC236}">
              <a16:creationId xmlns:a16="http://schemas.microsoft.com/office/drawing/2014/main" id="{F56E4D88-76B5-4BB1-8FA6-627DE523DACF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170" name="Text Box 3">
          <a:extLst>
            <a:ext uri="{FF2B5EF4-FFF2-40B4-BE49-F238E27FC236}">
              <a16:creationId xmlns:a16="http://schemas.microsoft.com/office/drawing/2014/main" id="{EE9B5095-E94B-4788-8080-B34313C8CE1E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171" name="Text Box 3">
          <a:extLst>
            <a:ext uri="{FF2B5EF4-FFF2-40B4-BE49-F238E27FC236}">
              <a16:creationId xmlns:a16="http://schemas.microsoft.com/office/drawing/2014/main" id="{808ECFDD-663C-4F98-B025-B598D83A9ED5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172" name="Text Box 3">
          <a:extLst>
            <a:ext uri="{FF2B5EF4-FFF2-40B4-BE49-F238E27FC236}">
              <a16:creationId xmlns:a16="http://schemas.microsoft.com/office/drawing/2014/main" id="{76EAD05A-5133-4F63-97FE-A301B016EF2B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173" name="Text Box 3">
          <a:extLst>
            <a:ext uri="{FF2B5EF4-FFF2-40B4-BE49-F238E27FC236}">
              <a16:creationId xmlns:a16="http://schemas.microsoft.com/office/drawing/2014/main" id="{808F009E-27FB-49A3-A1A7-20D3880BFBF7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174" name="Text Box 3">
          <a:extLst>
            <a:ext uri="{FF2B5EF4-FFF2-40B4-BE49-F238E27FC236}">
              <a16:creationId xmlns:a16="http://schemas.microsoft.com/office/drawing/2014/main" id="{77C69C18-21BE-45BB-84F3-C5BF97B514EA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175" name="Text Box 3">
          <a:extLst>
            <a:ext uri="{FF2B5EF4-FFF2-40B4-BE49-F238E27FC236}">
              <a16:creationId xmlns:a16="http://schemas.microsoft.com/office/drawing/2014/main" id="{D57267CF-34E5-45CE-A487-64841EB54C06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176" name="Text Box 3">
          <a:extLst>
            <a:ext uri="{FF2B5EF4-FFF2-40B4-BE49-F238E27FC236}">
              <a16:creationId xmlns:a16="http://schemas.microsoft.com/office/drawing/2014/main" id="{9C77D6F5-0FDD-416A-A086-0B2D910EDD77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177" name="Text Box 3">
          <a:extLst>
            <a:ext uri="{FF2B5EF4-FFF2-40B4-BE49-F238E27FC236}">
              <a16:creationId xmlns:a16="http://schemas.microsoft.com/office/drawing/2014/main" id="{EB80B69C-95B6-4B73-9F44-C70198B3BDF8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178" name="Text Box 3">
          <a:extLst>
            <a:ext uri="{FF2B5EF4-FFF2-40B4-BE49-F238E27FC236}">
              <a16:creationId xmlns:a16="http://schemas.microsoft.com/office/drawing/2014/main" id="{E2607942-7C61-4171-A7D2-1555532ABF9C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179" name="Text Box 3">
          <a:extLst>
            <a:ext uri="{FF2B5EF4-FFF2-40B4-BE49-F238E27FC236}">
              <a16:creationId xmlns:a16="http://schemas.microsoft.com/office/drawing/2014/main" id="{946388C7-C4C5-430C-AD09-50AF7ACEFED3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180" name="Text Box 3">
          <a:extLst>
            <a:ext uri="{FF2B5EF4-FFF2-40B4-BE49-F238E27FC236}">
              <a16:creationId xmlns:a16="http://schemas.microsoft.com/office/drawing/2014/main" id="{6BE0302F-0942-4AE2-9075-685377892E43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181" name="Text Box 3">
          <a:extLst>
            <a:ext uri="{FF2B5EF4-FFF2-40B4-BE49-F238E27FC236}">
              <a16:creationId xmlns:a16="http://schemas.microsoft.com/office/drawing/2014/main" id="{084B8FDA-3499-49C4-B4AF-5C2B31DEDAE7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182" name="Text Box 3">
          <a:extLst>
            <a:ext uri="{FF2B5EF4-FFF2-40B4-BE49-F238E27FC236}">
              <a16:creationId xmlns:a16="http://schemas.microsoft.com/office/drawing/2014/main" id="{B3D2AFBA-7B14-4DA0-A13C-5F8FA4A00256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183" name="Text Box 3">
          <a:extLst>
            <a:ext uri="{FF2B5EF4-FFF2-40B4-BE49-F238E27FC236}">
              <a16:creationId xmlns:a16="http://schemas.microsoft.com/office/drawing/2014/main" id="{353F8588-886B-47AB-A803-48914EA27ADD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184" name="Text Box 3">
          <a:extLst>
            <a:ext uri="{FF2B5EF4-FFF2-40B4-BE49-F238E27FC236}">
              <a16:creationId xmlns:a16="http://schemas.microsoft.com/office/drawing/2014/main" id="{70F42F06-25A7-48F3-B6E3-0B8FE3A4B83C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185" name="Text Box 3">
          <a:extLst>
            <a:ext uri="{FF2B5EF4-FFF2-40B4-BE49-F238E27FC236}">
              <a16:creationId xmlns:a16="http://schemas.microsoft.com/office/drawing/2014/main" id="{5A6D5C19-8F02-4B68-8A2A-825A4B16F242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186" name="Text Box 3">
          <a:extLst>
            <a:ext uri="{FF2B5EF4-FFF2-40B4-BE49-F238E27FC236}">
              <a16:creationId xmlns:a16="http://schemas.microsoft.com/office/drawing/2014/main" id="{99A43208-27F3-4F8B-A77D-3D59F27AC37E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187" name="Text Box 3">
          <a:extLst>
            <a:ext uri="{FF2B5EF4-FFF2-40B4-BE49-F238E27FC236}">
              <a16:creationId xmlns:a16="http://schemas.microsoft.com/office/drawing/2014/main" id="{72C785CA-6DD1-4CD3-B32A-F819A424FF72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188" name="Text Box 3">
          <a:extLst>
            <a:ext uri="{FF2B5EF4-FFF2-40B4-BE49-F238E27FC236}">
              <a16:creationId xmlns:a16="http://schemas.microsoft.com/office/drawing/2014/main" id="{5EC3DC77-AF1C-4FDA-B4A0-373BB1AF803A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189" name="Text Box 3">
          <a:extLst>
            <a:ext uri="{FF2B5EF4-FFF2-40B4-BE49-F238E27FC236}">
              <a16:creationId xmlns:a16="http://schemas.microsoft.com/office/drawing/2014/main" id="{96425BB3-67F3-43F3-89A1-62AD11CD56A0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190" name="Text Box 3">
          <a:extLst>
            <a:ext uri="{FF2B5EF4-FFF2-40B4-BE49-F238E27FC236}">
              <a16:creationId xmlns:a16="http://schemas.microsoft.com/office/drawing/2014/main" id="{0C89A3E3-8D07-4FBE-8E8D-685FD9E7BA24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191" name="Text Box 3">
          <a:extLst>
            <a:ext uri="{FF2B5EF4-FFF2-40B4-BE49-F238E27FC236}">
              <a16:creationId xmlns:a16="http://schemas.microsoft.com/office/drawing/2014/main" id="{CBD5014F-EEFC-4265-B00A-A280C862EBF8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192" name="Text Box 3">
          <a:extLst>
            <a:ext uri="{FF2B5EF4-FFF2-40B4-BE49-F238E27FC236}">
              <a16:creationId xmlns:a16="http://schemas.microsoft.com/office/drawing/2014/main" id="{605BCB9F-6D66-47B4-9CCF-5B8E07110900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193" name="Text Box 3">
          <a:extLst>
            <a:ext uri="{FF2B5EF4-FFF2-40B4-BE49-F238E27FC236}">
              <a16:creationId xmlns:a16="http://schemas.microsoft.com/office/drawing/2014/main" id="{171F82A6-BD90-4BB2-AF9E-ABB81B602F47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194" name="Text Box 3">
          <a:extLst>
            <a:ext uri="{FF2B5EF4-FFF2-40B4-BE49-F238E27FC236}">
              <a16:creationId xmlns:a16="http://schemas.microsoft.com/office/drawing/2014/main" id="{44A29778-9C1D-4F79-8BA8-86FC0E21C0CF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195" name="Text Box 3">
          <a:extLst>
            <a:ext uri="{FF2B5EF4-FFF2-40B4-BE49-F238E27FC236}">
              <a16:creationId xmlns:a16="http://schemas.microsoft.com/office/drawing/2014/main" id="{BB92164A-2F29-4FA5-A47E-C97A540E9AFF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196" name="Text Box 3">
          <a:extLst>
            <a:ext uri="{FF2B5EF4-FFF2-40B4-BE49-F238E27FC236}">
              <a16:creationId xmlns:a16="http://schemas.microsoft.com/office/drawing/2014/main" id="{628F38C1-81B2-4847-B17D-0290D497C366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197" name="Text Box 3">
          <a:extLst>
            <a:ext uri="{FF2B5EF4-FFF2-40B4-BE49-F238E27FC236}">
              <a16:creationId xmlns:a16="http://schemas.microsoft.com/office/drawing/2014/main" id="{59480410-43CA-4367-9FC1-FACE3A2C78A1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198" name="Text Box 3">
          <a:extLst>
            <a:ext uri="{FF2B5EF4-FFF2-40B4-BE49-F238E27FC236}">
              <a16:creationId xmlns:a16="http://schemas.microsoft.com/office/drawing/2014/main" id="{4E1D7FB0-89E7-44D5-8458-117420110E82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199" name="Text Box 3">
          <a:extLst>
            <a:ext uri="{FF2B5EF4-FFF2-40B4-BE49-F238E27FC236}">
              <a16:creationId xmlns:a16="http://schemas.microsoft.com/office/drawing/2014/main" id="{DA8F9B8F-5B72-4EAD-9894-7E0BC1C62B3A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200" name="Text Box 3">
          <a:extLst>
            <a:ext uri="{FF2B5EF4-FFF2-40B4-BE49-F238E27FC236}">
              <a16:creationId xmlns:a16="http://schemas.microsoft.com/office/drawing/2014/main" id="{9E2331DA-926F-4C69-8EE6-B6FAD0C219AF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7201" name="Text Box 3">
          <a:extLst>
            <a:ext uri="{FF2B5EF4-FFF2-40B4-BE49-F238E27FC236}">
              <a16:creationId xmlns:a16="http://schemas.microsoft.com/office/drawing/2014/main" id="{C19625E3-1830-4774-BBB3-37ED73C8A418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7202" name="Text Box 3">
          <a:extLst>
            <a:ext uri="{FF2B5EF4-FFF2-40B4-BE49-F238E27FC236}">
              <a16:creationId xmlns:a16="http://schemas.microsoft.com/office/drawing/2014/main" id="{C7C4A0AB-B76D-4CB7-871A-D3B4BB16DBC9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7203" name="Text Box 3">
          <a:extLst>
            <a:ext uri="{FF2B5EF4-FFF2-40B4-BE49-F238E27FC236}">
              <a16:creationId xmlns:a16="http://schemas.microsoft.com/office/drawing/2014/main" id="{0B5FAD91-6060-4F0C-A8AE-59B50D870A38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7204" name="Text Box 3">
          <a:extLst>
            <a:ext uri="{FF2B5EF4-FFF2-40B4-BE49-F238E27FC236}">
              <a16:creationId xmlns:a16="http://schemas.microsoft.com/office/drawing/2014/main" id="{6F577058-D7C0-4812-B818-15EA4D227AB8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7205" name="Text Box 3">
          <a:extLst>
            <a:ext uri="{FF2B5EF4-FFF2-40B4-BE49-F238E27FC236}">
              <a16:creationId xmlns:a16="http://schemas.microsoft.com/office/drawing/2014/main" id="{740EA080-FE43-4AD1-A59E-9C5837B17893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7206" name="Text Box 3">
          <a:extLst>
            <a:ext uri="{FF2B5EF4-FFF2-40B4-BE49-F238E27FC236}">
              <a16:creationId xmlns:a16="http://schemas.microsoft.com/office/drawing/2014/main" id="{3D092DBA-0180-4033-8075-437CDD95E6E5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7207" name="Text Box 3">
          <a:extLst>
            <a:ext uri="{FF2B5EF4-FFF2-40B4-BE49-F238E27FC236}">
              <a16:creationId xmlns:a16="http://schemas.microsoft.com/office/drawing/2014/main" id="{A6B979C5-6FF0-43D0-875D-C7740DB98DB2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7208" name="Text Box 3">
          <a:extLst>
            <a:ext uri="{FF2B5EF4-FFF2-40B4-BE49-F238E27FC236}">
              <a16:creationId xmlns:a16="http://schemas.microsoft.com/office/drawing/2014/main" id="{78AFAFDB-AC1E-495E-A5AA-3C44279317C7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7209" name="Text Box 3">
          <a:extLst>
            <a:ext uri="{FF2B5EF4-FFF2-40B4-BE49-F238E27FC236}">
              <a16:creationId xmlns:a16="http://schemas.microsoft.com/office/drawing/2014/main" id="{9B2EA7D5-F410-4E64-828F-CAE52E53F68B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7210" name="Text Box 3">
          <a:extLst>
            <a:ext uri="{FF2B5EF4-FFF2-40B4-BE49-F238E27FC236}">
              <a16:creationId xmlns:a16="http://schemas.microsoft.com/office/drawing/2014/main" id="{A6D462B3-A338-4B6C-A116-7647442C3748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7211" name="Text Box 3">
          <a:extLst>
            <a:ext uri="{FF2B5EF4-FFF2-40B4-BE49-F238E27FC236}">
              <a16:creationId xmlns:a16="http://schemas.microsoft.com/office/drawing/2014/main" id="{60B2C272-891F-4364-9C42-7BBE12A6D2A5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7212" name="Text Box 3">
          <a:extLst>
            <a:ext uri="{FF2B5EF4-FFF2-40B4-BE49-F238E27FC236}">
              <a16:creationId xmlns:a16="http://schemas.microsoft.com/office/drawing/2014/main" id="{8AEBA0B4-70C9-4C3C-9D7F-D544B5CF3F08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7213" name="Text Box 3">
          <a:extLst>
            <a:ext uri="{FF2B5EF4-FFF2-40B4-BE49-F238E27FC236}">
              <a16:creationId xmlns:a16="http://schemas.microsoft.com/office/drawing/2014/main" id="{69E490E9-5D60-4DAB-A08D-9E6C53CC1E07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7214" name="Text Box 3">
          <a:extLst>
            <a:ext uri="{FF2B5EF4-FFF2-40B4-BE49-F238E27FC236}">
              <a16:creationId xmlns:a16="http://schemas.microsoft.com/office/drawing/2014/main" id="{C8AA7307-11A8-4414-9249-741FEF4A3620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7215" name="Text Box 3">
          <a:extLst>
            <a:ext uri="{FF2B5EF4-FFF2-40B4-BE49-F238E27FC236}">
              <a16:creationId xmlns:a16="http://schemas.microsoft.com/office/drawing/2014/main" id="{9EB44CAE-AFBA-4223-9FD4-9535A6F29081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7216" name="Text Box 3">
          <a:extLst>
            <a:ext uri="{FF2B5EF4-FFF2-40B4-BE49-F238E27FC236}">
              <a16:creationId xmlns:a16="http://schemas.microsoft.com/office/drawing/2014/main" id="{CD1916BD-9606-4306-A0A9-CF5053FA000D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7217" name="Text Box 3">
          <a:extLst>
            <a:ext uri="{FF2B5EF4-FFF2-40B4-BE49-F238E27FC236}">
              <a16:creationId xmlns:a16="http://schemas.microsoft.com/office/drawing/2014/main" id="{3E366A70-FA40-4634-B189-223605CE33C0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7218" name="Text Box 3">
          <a:extLst>
            <a:ext uri="{FF2B5EF4-FFF2-40B4-BE49-F238E27FC236}">
              <a16:creationId xmlns:a16="http://schemas.microsoft.com/office/drawing/2014/main" id="{7397F441-1CB2-44B8-9266-9396E101D80D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7219" name="Text Box 3">
          <a:extLst>
            <a:ext uri="{FF2B5EF4-FFF2-40B4-BE49-F238E27FC236}">
              <a16:creationId xmlns:a16="http://schemas.microsoft.com/office/drawing/2014/main" id="{31E5E03D-1BFD-40AE-B9F3-9EB4493B6980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7220" name="Text Box 3">
          <a:extLst>
            <a:ext uri="{FF2B5EF4-FFF2-40B4-BE49-F238E27FC236}">
              <a16:creationId xmlns:a16="http://schemas.microsoft.com/office/drawing/2014/main" id="{A6B636AD-7BAE-4CF8-B4AC-B793B335510C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7221" name="Text Box 3">
          <a:extLst>
            <a:ext uri="{FF2B5EF4-FFF2-40B4-BE49-F238E27FC236}">
              <a16:creationId xmlns:a16="http://schemas.microsoft.com/office/drawing/2014/main" id="{D89D5555-260C-4892-A22B-88F428ECAFB4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7222" name="Text Box 3">
          <a:extLst>
            <a:ext uri="{FF2B5EF4-FFF2-40B4-BE49-F238E27FC236}">
              <a16:creationId xmlns:a16="http://schemas.microsoft.com/office/drawing/2014/main" id="{676A3BA2-0D3F-444B-A25B-98FAB42B3612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7223" name="Text Box 3">
          <a:extLst>
            <a:ext uri="{FF2B5EF4-FFF2-40B4-BE49-F238E27FC236}">
              <a16:creationId xmlns:a16="http://schemas.microsoft.com/office/drawing/2014/main" id="{04927FD8-5905-4475-8A8D-B842B6E2C4C7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7224" name="Text Box 3">
          <a:extLst>
            <a:ext uri="{FF2B5EF4-FFF2-40B4-BE49-F238E27FC236}">
              <a16:creationId xmlns:a16="http://schemas.microsoft.com/office/drawing/2014/main" id="{B52A9C17-673C-48F8-95DC-4E9495E8BC32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7225" name="Text Box 3">
          <a:extLst>
            <a:ext uri="{FF2B5EF4-FFF2-40B4-BE49-F238E27FC236}">
              <a16:creationId xmlns:a16="http://schemas.microsoft.com/office/drawing/2014/main" id="{BF94D5F1-1A79-4EBC-8151-EEA7BDD5373A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7226" name="Text Box 3">
          <a:extLst>
            <a:ext uri="{FF2B5EF4-FFF2-40B4-BE49-F238E27FC236}">
              <a16:creationId xmlns:a16="http://schemas.microsoft.com/office/drawing/2014/main" id="{3F637C00-DEB2-470A-A412-6A5C8D2A51FE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7227" name="Text Box 3">
          <a:extLst>
            <a:ext uri="{FF2B5EF4-FFF2-40B4-BE49-F238E27FC236}">
              <a16:creationId xmlns:a16="http://schemas.microsoft.com/office/drawing/2014/main" id="{3C843202-DB40-452C-85F4-EF51D96FB37A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7228" name="Text Box 3">
          <a:extLst>
            <a:ext uri="{FF2B5EF4-FFF2-40B4-BE49-F238E27FC236}">
              <a16:creationId xmlns:a16="http://schemas.microsoft.com/office/drawing/2014/main" id="{3F1A6F59-610A-4772-9699-88803858EF40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7229" name="Text Box 3">
          <a:extLst>
            <a:ext uri="{FF2B5EF4-FFF2-40B4-BE49-F238E27FC236}">
              <a16:creationId xmlns:a16="http://schemas.microsoft.com/office/drawing/2014/main" id="{9DED0F11-8F60-4B36-A6D8-4A3E073B2419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7230" name="Text Box 3">
          <a:extLst>
            <a:ext uri="{FF2B5EF4-FFF2-40B4-BE49-F238E27FC236}">
              <a16:creationId xmlns:a16="http://schemas.microsoft.com/office/drawing/2014/main" id="{0775E554-A4C5-40BF-A46E-00730783E89E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7231" name="Text Box 3">
          <a:extLst>
            <a:ext uri="{FF2B5EF4-FFF2-40B4-BE49-F238E27FC236}">
              <a16:creationId xmlns:a16="http://schemas.microsoft.com/office/drawing/2014/main" id="{E44BC8D8-F19C-4EB1-83AB-9F2A51112EC2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7232" name="Text Box 3">
          <a:extLst>
            <a:ext uri="{FF2B5EF4-FFF2-40B4-BE49-F238E27FC236}">
              <a16:creationId xmlns:a16="http://schemas.microsoft.com/office/drawing/2014/main" id="{E0807D75-CA56-4EBC-9C32-70EDE657C759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7233" name="Text Box 3">
          <a:extLst>
            <a:ext uri="{FF2B5EF4-FFF2-40B4-BE49-F238E27FC236}">
              <a16:creationId xmlns:a16="http://schemas.microsoft.com/office/drawing/2014/main" id="{433F664F-210D-4C65-98C7-63BFE67D99B1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7234" name="Text Box 3">
          <a:extLst>
            <a:ext uri="{FF2B5EF4-FFF2-40B4-BE49-F238E27FC236}">
              <a16:creationId xmlns:a16="http://schemas.microsoft.com/office/drawing/2014/main" id="{F8616DD2-4BCC-42AA-9356-028D1EE11919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7235" name="Text Box 3">
          <a:extLst>
            <a:ext uri="{FF2B5EF4-FFF2-40B4-BE49-F238E27FC236}">
              <a16:creationId xmlns:a16="http://schemas.microsoft.com/office/drawing/2014/main" id="{59C552C5-7A52-40D8-BEDE-C2A9EE8A22BF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7236" name="Text Box 3">
          <a:extLst>
            <a:ext uri="{FF2B5EF4-FFF2-40B4-BE49-F238E27FC236}">
              <a16:creationId xmlns:a16="http://schemas.microsoft.com/office/drawing/2014/main" id="{9071E0AC-013C-4321-8FB4-31E2DF9F2910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7237" name="Text Box 3">
          <a:extLst>
            <a:ext uri="{FF2B5EF4-FFF2-40B4-BE49-F238E27FC236}">
              <a16:creationId xmlns:a16="http://schemas.microsoft.com/office/drawing/2014/main" id="{7196C92B-FF52-401A-BBBA-7CCF86D6B96A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7238" name="Text Box 3">
          <a:extLst>
            <a:ext uri="{FF2B5EF4-FFF2-40B4-BE49-F238E27FC236}">
              <a16:creationId xmlns:a16="http://schemas.microsoft.com/office/drawing/2014/main" id="{01347334-90E5-4E2C-95C6-D33031CEC438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7239" name="Text Box 3">
          <a:extLst>
            <a:ext uri="{FF2B5EF4-FFF2-40B4-BE49-F238E27FC236}">
              <a16:creationId xmlns:a16="http://schemas.microsoft.com/office/drawing/2014/main" id="{2B0A3CC4-E95C-4EE6-ADC2-9ABBCB942335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7240" name="Text Box 3">
          <a:extLst>
            <a:ext uri="{FF2B5EF4-FFF2-40B4-BE49-F238E27FC236}">
              <a16:creationId xmlns:a16="http://schemas.microsoft.com/office/drawing/2014/main" id="{5CE5797B-9A1A-464B-835F-AC78CD3F34B7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7241" name="Text Box 3">
          <a:extLst>
            <a:ext uri="{FF2B5EF4-FFF2-40B4-BE49-F238E27FC236}">
              <a16:creationId xmlns:a16="http://schemas.microsoft.com/office/drawing/2014/main" id="{6DB9563E-D6C5-4336-9AAB-F29E62AD6CBA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7242" name="Text Box 3">
          <a:extLst>
            <a:ext uri="{FF2B5EF4-FFF2-40B4-BE49-F238E27FC236}">
              <a16:creationId xmlns:a16="http://schemas.microsoft.com/office/drawing/2014/main" id="{A698A017-B2EF-463A-8DBB-24BE967310B1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7243" name="Text Box 3">
          <a:extLst>
            <a:ext uri="{FF2B5EF4-FFF2-40B4-BE49-F238E27FC236}">
              <a16:creationId xmlns:a16="http://schemas.microsoft.com/office/drawing/2014/main" id="{BF0022E0-A6E3-48E8-919B-2EEB2F78C1BC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7244" name="Text Box 3">
          <a:extLst>
            <a:ext uri="{FF2B5EF4-FFF2-40B4-BE49-F238E27FC236}">
              <a16:creationId xmlns:a16="http://schemas.microsoft.com/office/drawing/2014/main" id="{F8F1DAB7-BF42-481E-9E9B-5A8F60CA9F2E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7245" name="Text Box 3">
          <a:extLst>
            <a:ext uri="{FF2B5EF4-FFF2-40B4-BE49-F238E27FC236}">
              <a16:creationId xmlns:a16="http://schemas.microsoft.com/office/drawing/2014/main" id="{AE323A5D-C762-4337-8FFD-B7DF809A6F18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7246" name="Text Box 3">
          <a:extLst>
            <a:ext uri="{FF2B5EF4-FFF2-40B4-BE49-F238E27FC236}">
              <a16:creationId xmlns:a16="http://schemas.microsoft.com/office/drawing/2014/main" id="{CEEFF971-09FB-4E7D-8C0E-D50C1F4865F3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7247" name="Text Box 3">
          <a:extLst>
            <a:ext uri="{FF2B5EF4-FFF2-40B4-BE49-F238E27FC236}">
              <a16:creationId xmlns:a16="http://schemas.microsoft.com/office/drawing/2014/main" id="{181FFCB1-CF84-4BDC-BEF1-5EF34CE9F0DD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7248" name="Text Box 3">
          <a:extLst>
            <a:ext uri="{FF2B5EF4-FFF2-40B4-BE49-F238E27FC236}">
              <a16:creationId xmlns:a16="http://schemas.microsoft.com/office/drawing/2014/main" id="{0409D012-FF7F-4573-BA5E-B168EF1B7CED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7249" name="Text Box 3">
          <a:extLst>
            <a:ext uri="{FF2B5EF4-FFF2-40B4-BE49-F238E27FC236}">
              <a16:creationId xmlns:a16="http://schemas.microsoft.com/office/drawing/2014/main" id="{EA2C71E9-EF47-4909-A46E-EA69663A8006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7250" name="Text Box 3">
          <a:extLst>
            <a:ext uri="{FF2B5EF4-FFF2-40B4-BE49-F238E27FC236}">
              <a16:creationId xmlns:a16="http://schemas.microsoft.com/office/drawing/2014/main" id="{70CA2325-E138-46CF-8288-C5654CBF0AE4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7251" name="Text Box 3">
          <a:extLst>
            <a:ext uri="{FF2B5EF4-FFF2-40B4-BE49-F238E27FC236}">
              <a16:creationId xmlns:a16="http://schemas.microsoft.com/office/drawing/2014/main" id="{8540970F-FB41-46EC-8A1D-7BD1F5C2EBDB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7252" name="Text Box 3">
          <a:extLst>
            <a:ext uri="{FF2B5EF4-FFF2-40B4-BE49-F238E27FC236}">
              <a16:creationId xmlns:a16="http://schemas.microsoft.com/office/drawing/2014/main" id="{79111812-BACF-4B14-ABD8-07017B5D4162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7253" name="Text Box 3">
          <a:extLst>
            <a:ext uri="{FF2B5EF4-FFF2-40B4-BE49-F238E27FC236}">
              <a16:creationId xmlns:a16="http://schemas.microsoft.com/office/drawing/2014/main" id="{E23EF080-EEE1-4E7D-8E49-A9182EFDD71F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7254" name="Text Box 3">
          <a:extLst>
            <a:ext uri="{FF2B5EF4-FFF2-40B4-BE49-F238E27FC236}">
              <a16:creationId xmlns:a16="http://schemas.microsoft.com/office/drawing/2014/main" id="{7AA712E3-26C2-483D-B610-F6357675BB27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7255" name="Text Box 3">
          <a:extLst>
            <a:ext uri="{FF2B5EF4-FFF2-40B4-BE49-F238E27FC236}">
              <a16:creationId xmlns:a16="http://schemas.microsoft.com/office/drawing/2014/main" id="{D9507767-68D4-4B70-96FF-F34A20771037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7256" name="Text Box 3">
          <a:extLst>
            <a:ext uri="{FF2B5EF4-FFF2-40B4-BE49-F238E27FC236}">
              <a16:creationId xmlns:a16="http://schemas.microsoft.com/office/drawing/2014/main" id="{F7961CA6-BC23-41FF-8AFC-F7ABB24352D6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7257" name="Text Box 3">
          <a:extLst>
            <a:ext uri="{FF2B5EF4-FFF2-40B4-BE49-F238E27FC236}">
              <a16:creationId xmlns:a16="http://schemas.microsoft.com/office/drawing/2014/main" id="{EEC2AFA9-BC8E-4324-86B6-84FB53BA5A33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7258" name="Text Box 3">
          <a:extLst>
            <a:ext uri="{FF2B5EF4-FFF2-40B4-BE49-F238E27FC236}">
              <a16:creationId xmlns:a16="http://schemas.microsoft.com/office/drawing/2014/main" id="{79203458-C1CE-4F4B-A604-1C159B95B4B7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7259" name="Text Box 3">
          <a:extLst>
            <a:ext uri="{FF2B5EF4-FFF2-40B4-BE49-F238E27FC236}">
              <a16:creationId xmlns:a16="http://schemas.microsoft.com/office/drawing/2014/main" id="{95108252-20C7-4F3F-B87C-99A3E2EF60FB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7260" name="Text Box 3">
          <a:extLst>
            <a:ext uri="{FF2B5EF4-FFF2-40B4-BE49-F238E27FC236}">
              <a16:creationId xmlns:a16="http://schemas.microsoft.com/office/drawing/2014/main" id="{69C1348D-BF1E-4781-A2F0-3AA241D90489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7261" name="Text Box 3">
          <a:extLst>
            <a:ext uri="{FF2B5EF4-FFF2-40B4-BE49-F238E27FC236}">
              <a16:creationId xmlns:a16="http://schemas.microsoft.com/office/drawing/2014/main" id="{BAAED227-17B3-4B1D-A0DB-1DED317B48F2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7262" name="Text Box 3">
          <a:extLst>
            <a:ext uri="{FF2B5EF4-FFF2-40B4-BE49-F238E27FC236}">
              <a16:creationId xmlns:a16="http://schemas.microsoft.com/office/drawing/2014/main" id="{283A3E31-B5A7-49E9-A994-37B032B8EE2C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7263" name="Text Box 3">
          <a:extLst>
            <a:ext uri="{FF2B5EF4-FFF2-40B4-BE49-F238E27FC236}">
              <a16:creationId xmlns:a16="http://schemas.microsoft.com/office/drawing/2014/main" id="{5D5FC719-2FE3-4255-94C4-A9E9A830E359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7264" name="Text Box 3">
          <a:extLst>
            <a:ext uri="{FF2B5EF4-FFF2-40B4-BE49-F238E27FC236}">
              <a16:creationId xmlns:a16="http://schemas.microsoft.com/office/drawing/2014/main" id="{D76261F8-905A-4C13-B9BC-AE075DF12FBE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7265" name="Text Box 3">
          <a:extLst>
            <a:ext uri="{FF2B5EF4-FFF2-40B4-BE49-F238E27FC236}">
              <a16:creationId xmlns:a16="http://schemas.microsoft.com/office/drawing/2014/main" id="{F983BFD4-1A7D-4F74-9FEB-C8C2CC90A6EE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7266" name="Text Box 3">
          <a:extLst>
            <a:ext uri="{FF2B5EF4-FFF2-40B4-BE49-F238E27FC236}">
              <a16:creationId xmlns:a16="http://schemas.microsoft.com/office/drawing/2014/main" id="{83AC17DD-DEED-4D9D-A0FD-F429292D0381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7267" name="Text Box 3">
          <a:extLst>
            <a:ext uri="{FF2B5EF4-FFF2-40B4-BE49-F238E27FC236}">
              <a16:creationId xmlns:a16="http://schemas.microsoft.com/office/drawing/2014/main" id="{6B1A746E-E705-4458-A080-CE497A5B2AC2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7268" name="Text Box 3">
          <a:extLst>
            <a:ext uri="{FF2B5EF4-FFF2-40B4-BE49-F238E27FC236}">
              <a16:creationId xmlns:a16="http://schemas.microsoft.com/office/drawing/2014/main" id="{366082F3-1383-4E7E-B3EF-0F07741763EB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7269" name="Text Box 3">
          <a:extLst>
            <a:ext uri="{FF2B5EF4-FFF2-40B4-BE49-F238E27FC236}">
              <a16:creationId xmlns:a16="http://schemas.microsoft.com/office/drawing/2014/main" id="{8A2E804E-5BE2-48C1-AE5B-FDBE92ECAE55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7270" name="Text Box 3">
          <a:extLst>
            <a:ext uri="{FF2B5EF4-FFF2-40B4-BE49-F238E27FC236}">
              <a16:creationId xmlns:a16="http://schemas.microsoft.com/office/drawing/2014/main" id="{61F9FC12-B9B9-4CA4-B9B5-6451196D15DE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7271" name="Text Box 3">
          <a:extLst>
            <a:ext uri="{FF2B5EF4-FFF2-40B4-BE49-F238E27FC236}">
              <a16:creationId xmlns:a16="http://schemas.microsoft.com/office/drawing/2014/main" id="{ABB174DE-A228-44E3-9565-890CFCC08D33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7272" name="Text Box 3">
          <a:extLst>
            <a:ext uri="{FF2B5EF4-FFF2-40B4-BE49-F238E27FC236}">
              <a16:creationId xmlns:a16="http://schemas.microsoft.com/office/drawing/2014/main" id="{56B3616D-5D92-46D9-8E57-B944C4C35665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7273" name="Text Box 3">
          <a:extLst>
            <a:ext uri="{FF2B5EF4-FFF2-40B4-BE49-F238E27FC236}">
              <a16:creationId xmlns:a16="http://schemas.microsoft.com/office/drawing/2014/main" id="{32719D9A-44B0-40E3-95EB-FDE22259A03D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7274" name="Text Box 3">
          <a:extLst>
            <a:ext uri="{FF2B5EF4-FFF2-40B4-BE49-F238E27FC236}">
              <a16:creationId xmlns:a16="http://schemas.microsoft.com/office/drawing/2014/main" id="{10B0F92B-5819-4DE2-BD69-FD3385B0F2E1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7275" name="Text Box 3">
          <a:extLst>
            <a:ext uri="{FF2B5EF4-FFF2-40B4-BE49-F238E27FC236}">
              <a16:creationId xmlns:a16="http://schemas.microsoft.com/office/drawing/2014/main" id="{C899733E-6CE8-4ADE-96B8-D0988CCF15D8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7276" name="Text Box 3">
          <a:extLst>
            <a:ext uri="{FF2B5EF4-FFF2-40B4-BE49-F238E27FC236}">
              <a16:creationId xmlns:a16="http://schemas.microsoft.com/office/drawing/2014/main" id="{FB3B1873-8575-427F-A052-78A236D763A0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7277" name="Text Box 3">
          <a:extLst>
            <a:ext uri="{FF2B5EF4-FFF2-40B4-BE49-F238E27FC236}">
              <a16:creationId xmlns:a16="http://schemas.microsoft.com/office/drawing/2014/main" id="{B2A42766-0F68-4A83-8126-50FF9E851031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7278" name="Text Box 3">
          <a:extLst>
            <a:ext uri="{FF2B5EF4-FFF2-40B4-BE49-F238E27FC236}">
              <a16:creationId xmlns:a16="http://schemas.microsoft.com/office/drawing/2014/main" id="{DF65BCE3-7FAB-4871-A0BE-1F659F53AA81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7279" name="Text Box 3">
          <a:extLst>
            <a:ext uri="{FF2B5EF4-FFF2-40B4-BE49-F238E27FC236}">
              <a16:creationId xmlns:a16="http://schemas.microsoft.com/office/drawing/2014/main" id="{B360D02D-3302-4D51-A1C7-0A89FF9774AE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7280" name="Text Box 3">
          <a:extLst>
            <a:ext uri="{FF2B5EF4-FFF2-40B4-BE49-F238E27FC236}">
              <a16:creationId xmlns:a16="http://schemas.microsoft.com/office/drawing/2014/main" id="{DCFD0D6A-58C3-429C-8EE4-A84B072495A8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7281" name="Text Box 3">
          <a:extLst>
            <a:ext uri="{FF2B5EF4-FFF2-40B4-BE49-F238E27FC236}">
              <a16:creationId xmlns:a16="http://schemas.microsoft.com/office/drawing/2014/main" id="{B0FA9E63-4EA7-44A2-9E99-2E0CE6E15374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7282" name="Text Box 3">
          <a:extLst>
            <a:ext uri="{FF2B5EF4-FFF2-40B4-BE49-F238E27FC236}">
              <a16:creationId xmlns:a16="http://schemas.microsoft.com/office/drawing/2014/main" id="{BF7AFF06-DAAD-4F78-84AA-AA1D3B975BCC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7283" name="Text Box 3">
          <a:extLst>
            <a:ext uri="{FF2B5EF4-FFF2-40B4-BE49-F238E27FC236}">
              <a16:creationId xmlns:a16="http://schemas.microsoft.com/office/drawing/2014/main" id="{D0D32E94-EA01-4356-A9B3-78461B3045F0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7284" name="Text Box 3">
          <a:extLst>
            <a:ext uri="{FF2B5EF4-FFF2-40B4-BE49-F238E27FC236}">
              <a16:creationId xmlns:a16="http://schemas.microsoft.com/office/drawing/2014/main" id="{9BF11962-8CE8-44B6-85C5-36DEE7BA91A5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7285" name="Text Box 3">
          <a:extLst>
            <a:ext uri="{FF2B5EF4-FFF2-40B4-BE49-F238E27FC236}">
              <a16:creationId xmlns:a16="http://schemas.microsoft.com/office/drawing/2014/main" id="{A8650A83-F461-4699-8ACF-3600315B42B2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7286" name="Text Box 3">
          <a:extLst>
            <a:ext uri="{FF2B5EF4-FFF2-40B4-BE49-F238E27FC236}">
              <a16:creationId xmlns:a16="http://schemas.microsoft.com/office/drawing/2014/main" id="{944185BD-C8D1-4C14-AA8A-EC0015019783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7287" name="Text Box 3">
          <a:extLst>
            <a:ext uri="{FF2B5EF4-FFF2-40B4-BE49-F238E27FC236}">
              <a16:creationId xmlns:a16="http://schemas.microsoft.com/office/drawing/2014/main" id="{B51AEF53-31E9-433A-A141-A99F5C16140B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288" name="Text Box 3">
          <a:extLst>
            <a:ext uri="{FF2B5EF4-FFF2-40B4-BE49-F238E27FC236}">
              <a16:creationId xmlns:a16="http://schemas.microsoft.com/office/drawing/2014/main" id="{70ED876B-5E7F-4A24-A8C1-466D597834C2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289" name="Text Box 3">
          <a:extLst>
            <a:ext uri="{FF2B5EF4-FFF2-40B4-BE49-F238E27FC236}">
              <a16:creationId xmlns:a16="http://schemas.microsoft.com/office/drawing/2014/main" id="{BC0F16D2-9C19-4784-A06E-492C411742D5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290" name="Text Box 3">
          <a:extLst>
            <a:ext uri="{FF2B5EF4-FFF2-40B4-BE49-F238E27FC236}">
              <a16:creationId xmlns:a16="http://schemas.microsoft.com/office/drawing/2014/main" id="{EB7FE1CC-6F90-40BC-BD7E-BEF2AB76C5A8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291" name="Text Box 3">
          <a:extLst>
            <a:ext uri="{FF2B5EF4-FFF2-40B4-BE49-F238E27FC236}">
              <a16:creationId xmlns:a16="http://schemas.microsoft.com/office/drawing/2014/main" id="{717A2A3A-8B26-4700-90C6-30129DA3C470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292" name="Text Box 3">
          <a:extLst>
            <a:ext uri="{FF2B5EF4-FFF2-40B4-BE49-F238E27FC236}">
              <a16:creationId xmlns:a16="http://schemas.microsoft.com/office/drawing/2014/main" id="{DF3B1A11-E9AE-4BB4-9E7F-2A9D7A64E393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293" name="Text Box 3">
          <a:extLst>
            <a:ext uri="{FF2B5EF4-FFF2-40B4-BE49-F238E27FC236}">
              <a16:creationId xmlns:a16="http://schemas.microsoft.com/office/drawing/2014/main" id="{5FF541FF-04AD-494F-B175-6C1DF09CFCF6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294" name="Text Box 3">
          <a:extLst>
            <a:ext uri="{FF2B5EF4-FFF2-40B4-BE49-F238E27FC236}">
              <a16:creationId xmlns:a16="http://schemas.microsoft.com/office/drawing/2014/main" id="{16E9C058-8202-48D6-8F25-420B1ECCB612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295" name="Text Box 3">
          <a:extLst>
            <a:ext uri="{FF2B5EF4-FFF2-40B4-BE49-F238E27FC236}">
              <a16:creationId xmlns:a16="http://schemas.microsoft.com/office/drawing/2014/main" id="{A6B94387-E107-40D5-88B5-454A016B85EF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296" name="Text Box 3">
          <a:extLst>
            <a:ext uri="{FF2B5EF4-FFF2-40B4-BE49-F238E27FC236}">
              <a16:creationId xmlns:a16="http://schemas.microsoft.com/office/drawing/2014/main" id="{44996A7A-1401-447F-8646-4674006D93DF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297" name="Text Box 3">
          <a:extLst>
            <a:ext uri="{FF2B5EF4-FFF2-40B4-BE49-F238E27FC236}">
              <a16:creationId xmlns:a16="http://schemas.microsoft.com/office/drawing/2014/main" id="{02843697-3AD9-4C5A-90B2-E02A4FFB93CD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298" name="Text Box 3">
          <a:extLst>
            <a:ext uri="{FF2B5EF4-FFF2-40B4-BE49-F238E27FC236}">
              <a16:creationId xmlns:a16="http://schemas.microsoft.com/office/drawing/2014/main" id="{7531341B-4AAB-48CD-87B7-8F1197536DC7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299" name="Text Box 3">
          <a:extLst>
            <a:ext uri="{FF2B5EF4-FFF2-40B4-BE49-F238E27FC236}">
              <a16:creationId xmlns:a16="http://schemas.microsoft.com/office/drawing/2014/main" id="{34F650C6-8578-4FC2-B24F-2460135AB0CE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300" name="Text Box 3">
          <a:extLst>
            <a:ext uri="{FF2B5EF4-FFF2-40B4-BE49-F238E27FC236}">
              <a16:creationId xmlns:a16="http://schemas.microsoft.com/office/drawing/2014/main" id="{EB4FF4F4-7856-4139-A788-B3F5A900AEC6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301" name="Text Box 3">
          <a:extLst>
            <a:ext uri="{FF2B5EF4-FFF2-40B4-BE49-F238E27FC236}">
              <a16:creationId xmlns:a16="http://schemas.microsoft.com/office/drawing/2014/main" id="{A7094D2E-9F03-4408-8147-B43077CB43B4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302" name="Text Box 3">
          <a:extLst>
            <a:ext uri="{FF2B5EF4-FFF2-40B4-BE49-F238E27FC236}">
              <a16:creationId xmlns:a16="http://schemas.microsoft.com/office/drawing/2014/main" id="{60318B7A-295C-47A0-B6BF-9BEF3A00B110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303" name="Text Box 3">
          <a:extLst>
            <a:ext uri="{FF2B5EF4-FFF2-40B4-BE49-F238E27FC236}">
              <a16:creationId xmlns:a16="http://schemas.microsoft.com/office/drawing/2014/main" id="{576F0C62-DD5E-42FC-A373-D081B9EBD349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304" name="Text Box 3">
          <a:extLst>
            <a:ext uri="{FF2B5EF4-FFF2-40B4-BE49-F238E27FC236}">
              <a16:creationId xmlns:a16="http://schemas.microsoft.com/office/drawing/2014/main" id="{C77B5952-304C-4B47-8477-1897ADA32575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305" name="Text Box 3">
          <a:extLst>
            <a:ext uri="{FF2B5EF4-FFF2-40B4-BE49-F238E27FC236}">
              <a16:creationId xmlns:a16="http://schemas.microsoft.com/office/drawing/2014/main" id="{43E9AF35-FE52-4740-9A2C-A0BFF85ACC15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306" name="Text Box 3">
          <a:extLst>
            <a:ext uri="{FF2B5EF4-FFF2-40B4-BE49-F238E27FC236}">
              <a16:creationId xmlns:a16="http://schemas.microsoft.com/office/drawing/2014/main" id="{1C041268-0587-4A77-9EC1-1F8337153700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307" name="Text Box 3">
          <a:extLst>
            <a:ext uri="{FF2B5EF4-FFF2-40B4-BE49-F238E27FC236}">
              <a16:creationId xmlns:a16="http://schemas.microsoft.com/office/drawing/2014/main" id="{CEA486A9-EAE0-4D83-AAD3-4B1BFD439393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308" name="Text Box 3">
          <a:extLst>
            <a:ext uri="{FF2B5EF4-FFF2-40B4-BE49-F238E27FC236}">
              <a16:creationId xmlns:a16="http://schemas.microsoft.com/office/drawing/2014/main" id="{8DB3A506-6AED-43D3-87DB-36BC760CF060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309" name="Text Box 3">
          <a:extLst>
            <a:ext uri="{FF2B5EF4-FFF2-40B4-BE49-F238E27FC236}">
              <a16:creationId xmlns:a16="http://schemas.microsoft.com/office/drawing/2014/main" id="{59290FF3-CBEE-4F55-9023-83C7F034717B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310" name="Text Box 3">
          <a:extLst>
            <a:ext uri="{FF2B5EF4-FFF2-40B4-BE49-F238E27FC236}">
              <a16:creationId xmlns:a16="http://schemas.microsoft.com/office/drawing/2014/main" id="{344ED5BC-AA1D-43FF-98D7-1BA041E8A2EC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311" name="Text Box 3">
          <a:extLst>
            <a:ext uri="{FF2B5EF4-FFF2-40B4-BE49-F238E27FC236}">
              <a16:creationId xmlns:a16="http://schemas.microsoft.com/office/drawing/2014/main" id="{F4933DFF-5951-408B-9458-D93E231A1D9D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312" name="Text Box 3">
          <a:extLst>
            <a:ext uri="{FF2B5EF4-FFF2-40B4-BE49-F238E27FC236}">
              <a16:creationId xmlns:a16="http://schemas.microsoft.com/office/drawing/2014/main" id="{9EAE3B19-C460-4A92-A46C-79E7E0619D07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313" name="Text Box 3">
          <a:extLst>
            <a:ext uri="{FF2B5EF4-FFF2-40B4-BE49-F238E27FC236}">
              <a16:creationId xmlns:a16="http://schemas.microsoft.com/office/drawing/2014/main" id="{2DF8EA2D-2F39-4E57-9995-6EA2904CA6CA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314" name="Text Box 3">
          <a:extLst>
            <a:ext uri="{FF2B5EF4-FFF2-40B4-BE49-F238E27FC236}">
              <a16:creationId xmlns:a16="http://schemas.microsoft.com/office/drawing/2014/main" id="{BB641960-6C81-4808-8E83-32B772BBA386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315" name="Text Box 3">
          <a:extLst>
            <a:ext uri="{FF2B5EF4-FFF2-40B4-BE49-F238E27FC236}">
              <a16:creationId xmlns:a16="http://schemas.microsoft.com/office/drawing/2014/main" id="{BDE2B3EF-D187-4728-A364-94743D21C91C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316" name="Text Box 3">
          <a:extLst>
            <a:ext uri="{FF2B5EF4-FFF2-40B4-BE49-F238E27FC236}">
              <a16:creationId xmlns:a16="http://schemas.microsoft.com/office/drawing/2014/main" id="{673A0BDD-0D19-4A70-ACA9-45CD4DE174E3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317" name="Text Box 3">
          <a:extLst>
            <a:ext uri="{FF2B5EF4-FFF2-40B4-BE49-F238E27FC236}">
              <a16:creationId xmlns:a16="http://schemas.microsoft.com/office/drawing/2014/main" id="{F30AA429-DBE7-4F6D-B01E-75F0EF922888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318" name="Text Box 3">
          <a:extLst>
            <a:ext uri="{FF2B5EF4-FFF2-40B4-BE49-F238E27FC236}">
              <a16:creationId xmlns:a16="http://schemas.microsoft.com/office/drawing/2014/main" id="{F174FEAA-4819-409B-8B71-3BB25C5A5197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319" name="Text Box 3">
          <a:extLst>
            <a:ext uri="{FF2B5EF4-FFF2-40B4-BE49-F238E27FC236}">
              <a16:creationId xmlns:a16="http://schemas.microsoft.com/office/drawing/2014/main" id="{DD6E1669-2509-4DB6-91D9-24001908CC16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320" name="Text Box 3">
          <a:extLst>
            <a:ext uri="{FF2B5EF4-FFF2-40B4-BE49-F238E27FC236}">
              <a16:creationId xmlns:a16="http://schemas.microsoft.com/office/drawing/2014/main" id="{6803B140-70FF-44E9-B254-63900D4A21CF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321" name="Text Box 3">
          <a:extLst>
            <a:ext uri="{FF2B5EF4-FFF2-40B4-BE49-F238E27FC236}">
              <a16:creationId xmlns:a16="http://schemas.microsoft.com/office/drawing/2014/main" id="{C496A27D-146A-4D48-9849-933B0FD05483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322" name="Text Box 3">
          <a:extLst>
            <a:ext uri="{FF2B5EF4-FFF2-40B4-BE49-F238E27FC236}">
              <a16:creationId xmlns:a16="http://schemas.microsoft.com/office/drawing/2014/main" id="{C407E5FB-322E-4A3B-AD59-EECDE45F7521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323" name="Text Box 3">
          <a:extLst>
            <a:ext uri="{FF2B5EF4-FFF2-40B4-BE49-F238E27FC236}">
              <a16:creationId xmlns:a16="http://schemas.microsoft.com/office/drawing/2014/main" id="{565673F1-81AF-4E9E-AC9E-79735578BDE6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324" name="Text Box 3">
          <a:extLst>
            <a:ext uri="{FF2B5EF4-FFF2-40B4-BE49-F238E27FC236}">
              <a16:creationId xmlns:a16="http://schemas.microsoft.com/office/drawing/2014/main" id="{79C31B95-A895-4C95-A336-692F7C3424DD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325" name="Text Box 3">
          <a:extLst>
            <a:ext uri="{FF2B5EF4-FFF2-40B4-BE49-F238E27FC236}">
              <a16:creationId xmlns:a16="http://schemas.microsoft.com/office/drawing/2014/main" id="{2330F7A9-5612-4CDF-8597-BD046988160B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326" name="Text Box 3">
          <a:extLst>
            <a:ext uri="{FF2B5EF4-FFF2-40B4-BE49-F238E27FC236}">
              <a16:creationId xmlns:a16="http://schemas.microsoft.com/office/drawing/2014/main" id="{4841CB2A-7B89-41AC-9BCA-AE3909CCF9A7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327" name="Text Box 3">
          <a:extLst>
            <a:ext uri="{FF2B5EF4-FFF2-40B4-BE49-F238E27FC236}">
              <a16:creationId xmlns:a16="http://schemas.microsoft.com/office/drawing/2014/main" id="{A91B5390-6F5C-4816-8516-FC4768445113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328" name="Text Box 3">
          <a:extLst>
            <a:ext uri="{FF2B5EF4-FFF2-40B4-BE49-F238E27FC236}">
              <a16:creationId xmlns:a16="http://schemas.microsoft.com/office/drawing/2014/main" id="{23B3F20D-C572-454F-8F41-2D562FBA834F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329" name="Text Box 3">
          <a:extLst>
            <a:ext uri="{FF2B5EF4-FFF2-40B4-BE49-F238E27FC236}">
              <a16:creationId xmlns:a16="http://schemas.microsoft.com/office/drawing/2014/main" id="{5349C012-ED56-41F5-B34C-CDD7028086BA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330" name="Text Box 3">
          <a:extLst>
            <a:ext uri="{FF2B5EF4-FFF2-40B4-BE49-F238E27FC236}">
              <a16:creationId xmlns:a16="http://schemas.microsoft.com/office/drawing/2014/main" id="{01272901-9A17-49E7-BC51-7363BD08901A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331" name="Text Box 3">
          <a:extLst>
            <a:ext uri="{FF2B5EF4-FFF2-40B4-BE49-F238E27FC236}">
              <a16:creationId xmlns:a16="http://schemas.microsoft.com/office/drawing/2014/main" id="{1DB93899-F973-4897-86D1-A71E9FD27F3A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332" name="Text Box 3">
          <a:extLst>
            <a:ext uri="{FF2B5EF4-FFF2-40B4-BE49-F238E27FC236}">
              <a16:creationId xmlns:a16="http://schemas.microsoft.com/office/drawing/2014/main" id="{6B0A8541-9C26-4591-9295-B5A53FC2F91C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333" name="Text Box 3">
          <a:extLst>
            <a:ext uri="{FF2B5EF4-FFF2-40B4-BE49-F238E27FC236}">
              <a16:creationId xmlns:a16="http://schemas.microsoft.com/office/drawing/2014/main" id="{8BA871C7-C261-459A-AB07-497F0601E731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334" name="Text Box 3">
          <a:extLst>
            <a:ext uri="{FF2B5EF4-FFF2-40B4-BE49-F238E27FC236}">
              <a16:creationId xmlns:a16="http://schemas.microsoft.com/office/drawing/2014/main" id="{4EEAA608-7157-4D8B-AD08-4B821928DD85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335" name="Text Box 3">
          <a:extLst>
            <a:ext uri="{FF2B5EF4-FFF2-40B4-BE49-F238E27FC236}">
              <a16:creationId xmlns:a16="http://schemas.microsoft.com/office/drawing/2014/main" id="{CDEEDC24-C160-451E-AD2E-9C8C46EFC563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336" name="Text Box 3">
          <a:extLst>
            <a:ext uri="{FF2B5EF4-FFF2-40B4-BE49-F238E27FC236}">
              <a16:creationId xmlns:a16="http://schemas.microsoft.com/office/drawing/2014/main" id="{8E953B87-FD18-4DF5-94A3-97C64E0A2708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337" name="Text Box 3">
          <a:extLst>
            <a:ext uri="{FF2B5EF4-FFF2-40B4-BE49-F238E27FC236}">
              <a16:creationId xmlns:a16="http://schemas.microsoft.com/office/drawing/2014/main" id="{1A8DEAB8-95C3-43FC-BE21-9702E22DDDEB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338" name="Text Box 3">
          <a:extLst>
            <a:ext uri="{FF2B5EF4-FFF2-40B4-BE49-F238E27FC236}">
              <a16:creationId xmlns:a16="http://schemas.microsoft.com/office/drawing/2014/main" id="{616C523C-6D84-4FCF-A3FC-8180F9CC555B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339" name="Text Box 3">
          <a:extLst>
            <a:ext uri="{FF2B5EF4-FFF2-40B4-BE49-F238E27FC236}">
              <a16:creationId xmlns:a16="http://schemas.microsoft.com/office/drawing/2014/main" id="{3816A8A0-C157-429B-81CB-7B1D79EBCA8A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340" name="Text Box 3">
          <a:extLst>
            <a:ext uri="{FF2B5EF4-FFF2-40B4-BE49-F238E27FC236}">
              <a16:creationId xmlns:a16="http://schemas.microsoft.com/office/drawing/2014/main" id="{04E8F9D3-DA40-44B2-BAE8-2FEAE5703553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341" name="Text Box 3">
          <a:extLst>
            <a:ext uri="{FF2B5EF4-FFF2-40B4-BE49-F238E27FC236}">
              <a16:creationId xmlns:a16="http://schemas.microsoft.com/office/drawing/2014/main" id="{6F711DF5-4FEE-4EFA-80F5-A461F9E8FA75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342" name="Text Box 3">
          <a:extLst>
            <a:ext uri="{FF2B5EF4-FFF2-40B4-BE49-F238E27FC236}">
              <a16:creationId xmlns:a16="http://schemas.microsoft.com/office/drawing/2014/main" id="{01CB9438-A4D3-42F0-952D-0E1BF848E3CE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343" name="Text Box 3">
          <a:extLst>
            <a:ext uri="{FF2B5EF4-FFF2-40B4-BE49-F238E27FC236}">
              <a16:creationId xmlns:a16="http://schemas.microsoft.com/office/drawing/2014/main" id="{DB536D15-09D7-4EFC-AED6-C437BE684FF8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344" name="Text Box 3">
          <a:extLst>
            <a:ext uri="{FF2B5EF4-FFF2-40B4-BE49-F238E27FC236}">
              <a16:creationId xmlns:a16="http://schemas.microsoft.com/office/drawing/2014/main" id="{880B9F31-2091-4B49-8EE3-8844A634DF51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345" name="Text Box 3">
          <a:extLst>
            <a:ext uri="{FF2B5EF4-FFF2-40B4-BE49-F238E27FC236}">
              <a16:creationId xmlns:a16="http://schemas.microsoft.com/office/drawing/2014/main" id="{D032CB70-D0EA-4DDA-89F7-492FD92B4E3C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346" name="Text Box 3">
          <a:extLst>
            <a:ext uri="{FF2B5EF4-FFF2-40B4-BE49-F238E27FC236}">
              <a16:creationId xmlns:a16="http://schemas.microsoft.com/office/drawing/2014/main" id="{60AB1750-8C30-4E3F-A4AB-F68FE4A9E613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347" name="Text Box 3">
          <a:extLst>
            <a:ext uri="{FF2B5EF4-FFF2-40B4-BE49-F238E27FC236}">
              <a16:creationId xmlns:a16="http://schemas.microsoft.com/office/drawing/2014/main" id="{ECC1FD11-1025-400A-8A04-DAADFF0EA7E0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348" name="Text Box 3">
          <a:extLst>
            <a:ext uri="{FF2B5EF4-FFF2-40B4-BE49-F238E27FC236}">
              <a16:creationId xmlns:a16="http://schemas.microsoft.com/office/drawing/2014/main" id="{5C80F69F-0DE6-4B5B-B093-C96D3E2E8B83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349" name="Text Box 3">
          <a:extLst>
            <a:ext uri="{FF2B5EF4-FFF2-40B4-BE49-F238E27FC236}">
              <a16:creationId xmlns:a16="http://schemas.microsoft.com/office/drawing/2014/main" id="{9A6EBDE7-9E5E-4FA7-B3AC-61CE8FCE6E08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350" name="Text Box 3">
          <a:extLst>
            <a:ext uri="{FF2B5EF4-FFF2-40B4-BE49-F238E27FC236}">
              <a16:creationId xmlns:a16="http://schemas.microsoft.com/office/drawing/2014/main" id="{687C312A-3925-4481-9CB4-720FE57606B2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351" name="Text Box 3">
          <a:extLst>
            <a:ext uri="{FF2B5EF4-FFF2-40B4-BE49-F238E27FC236}">
              <a16:creationId xmlns:a16="http://schemas.microsoft.com/office/drawing/2014/main" id="{D9D2CA53-090B-4089-9B4C-F89F153FA19A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352" name="Text Box 3">
          <a:extLst>
            <a:ext uri="{FF2B5EF4-FFF2-40B4-BE49-F238E27FC236}">
              <a16:creationId xmlns:a16="http://schemas.microsoft.com/office/drawing/2014/main" id="{D6E05A1C-6919-4564-AC8F-F563EEDE36D0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353" name="Text Box 3">
          <a:extLst>
            <a:ext uri="{FF2B5EF4-FFF2-40B4-BE49-F238E27FC236}">
              <a16:creationId xmlns:a16="http://schemas.microsoft.com/office/drawing/2014/main" id="{796CF7C7-2955-4A9B-9B78-40D9B007CEFD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354" name="Text Box 3">
          <a:extLst>
            <a:ext uri="{FF2B5EF4-FFF2-40B4-BE49-F238E27FC236}">
              <a16:creationId xmlns:a16="http://schemas.microsoft.com/office/drawing/2014/main" id="{A50D947A-DC40-4241-B9C2-43F31D4089FB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355" name="Text Box 3">
          <a:extLst>
            <a:ext uri="{FF2B5EF4-FFF2-40B4-BE49-F238E27FC236}">
              <a16:creationId xmlns:a16="http://schemas.microsoft.com/office/drawing/2014/main" id="{96CCFDC5-F89E-48FD-8974-CCA285F116A8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356" name="Text Box 3">
          <a:extLst>
            <a:ext uri="{FF2B5EF4-FFF2-40B4-BE49-F238E27FC236}">
              <a16:creationId xmlns:a16="http://schemas.microsoft.com/office/drawing/2014/main" id="{9D6A20C3-14E4-4F69-9617-08AB3F26FE50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357" name="Text Box 3">
          <a:extLst>
            <a:ext uri="{FF2B5EF4-FFF2-40B4-BE49-F238E27FC236}">
              <a16:creationId xmlns:a16="http://schemas.microsoft.com/office/drawing/2014/main" id="{5A8DA65E-C16C-42B8-9EB1-964774A2F9C3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358" name="Text Box 3">
          <a:extLst>
            <a:ext uri="{FF2B5EF4-FFF2-40B4-BE49-F238E27FC236}">
              <a16:creationId xmlns:a16="http://schemas.microsoft.com/office/drawing/2014/main" id="{69DD6FBD-B89D-4FE2-8FE0-0C9090E7D5D5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359" name="Text Box 3">
          <a:extLst>
            <a:ext uri="{FF2B5EF4-FFF2-40B4-BE49-F238E27FC236}">
              <a16:creationId xmlns:a16="http://schemas.microsoft.com/office/drawing/2014/main" id="{4F0E04D0-A176-49C4-A132-043047E63FE3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360" name="Text Box 3">
          <a:extLst>
            <a:ext uri="{FF2B5EF4-FFF2-40B4-BE49-F238E27FC236}">
              <a16:creationId xmlns:a16="http://schemas.microsoft.com/office/drawing/2014/main" id="{07044B30-4F62-4EB7-91CA-611292210E10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361" name="Text Box 3">
          <a:extLst>
            <a:ext uri="{FF2B5EF4-FFF2-40B4-BE49-F238E27FC236}">
              <a16:creationId xmlns:a16="http://schemas.microsoft.com/office/drawing/2014/main" id="{C9BDF04B-742D-4EDD-872F-E654F93160D6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362" name="Text Box 3">
          <a:extLst>
            <a:ext uri="{FF2B5EF4-FFF2-40B4-BE49-F238E27FC236}">
              <a16:creationId xmlns:a16="http://schemas.microsoft.com/office/drawing/2014/main" id="{A6DD78BE-91FD-4F8C-A74E-61B48EBAE121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363" name="Text Box 3">
          <a:extLst>
            <a:ext uri="{FF2B5EF4-FFF2-40B4-BE49-F238E27FC236}">
              <a16:creationId xmlns:a16="http://schemas.microsoft.com/office/drawing/2014/main" id="{48D95635-C7DA-493E-9715-6029BA29A973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364" name="Text Box 3">
          <a:extLst>
            <a:ext uri="{FF2B5EF4-FFF2-40B4-BE49-F238E27FC236}">
              <a16:creationId xmlns:a16="http://schemas.microsoft.com/office/drawing/2014/main" id="{9FB21DC0-0BE3-4BEF-90EB-2B08C6513EA2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365" name="Text Box 3">
          <a:extLst>
            <a:ext uri="{FF2B5EF4-FFF2-40B4-BE49-F238E27FC236}">
              <a16:creationId xmlns:a16="http://schemas.microsoft.com/office/drawing/2014/main" id="{B7D2C45F-8832-4588-B265-BDC20F15DD7B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366" name="Text Box 3">
          <a:extLst>
            <a:ext uri="{FF2B5EF4-FFF2-40B4-BE49-F238E27FC236}">
              <a16:creationId xmlns:a16="http://schemas.microsoft.com/office/drawing/2014/main" id="{D2A69AE7-7A4F-4766-92F6-8ECF69ADF316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367" name="Text Box 3">
          <a:extLst>
            <a:ext uri="{FF2B5EF4-FFF2-40B4-BE49-F238E27FC236}">
              <a16:creationId xmlns:a16="http://schemas.microsoft.com/office/drawing/2014/main" id="{2AD40ABB-1C84-4C2F-84F5-F0C90DD967E7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368" name="Text Box 3">
          <a:extLst>
            <a:ext uri="{FF2B5EF4-FFF2-40B4-BE49-F238E27FC236}">
              <a16:creationId xmlns:a16="http://schemas.microsoft.com/office/drawing/2014/main" id="{8DD7E0B9-8A33-4303-8CCA-133D3F03D30C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369" name="Text Box 3">
          <a:extLst>
            <a:ext uri="{FF2B5EF4-FFF2-40B4-BE49-F238E27FC236}">
              <a16:creationId xmlns:a16="http://schemas.microsoft.com/office/drawing/2014/main" id="{0AD959E6-E1B5-4BCE-9353-BCA6A2A38627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370" name="Text Box 3">
          <a:extLst>
            <a:ext uri="{FF2B5EF4-FFF2-40B4-BE49-F238E27FC236}">
              <a16:creationId xmlns:a16="http://schemas.microsoft.com/office/drawing/2014/main" id="{38385079-51DA-4464-A725-4368BDC498CB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371" name="Text Box 3">
          <a:extLst>
            <a:ext uri="{FF2B5EF4-FFF2-40B4-BE49-F238E27FC236}">
              <a16:creationId xmlns:a16="http://schemas.microsoft.com/office/drawing/2014/main" id="{3CC9F06D-8589-4758-9D7A-E928FD393A35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372" name="Text Box 3">
          <a:extLst>
            <a:ext uri="{FF2B5EF4-FFF2-40B4-BE49-F238E27FC236}">
              <a16:creationId xmlns:a16="http://schemas.microsoft.com/office/drawing/2014/main" id="{16B67691-4DA8-4DD6-9CAF-F458CA498482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373" name="Text Box 3">
          <a:extLst>
            <a:ext uri="{FF2B5EF4-FFF2-40B4-BE49-F238E27FC236}">
              <a16:creationId xmlns:a16="http://schemas.microsoft.com/office/drawing/2014/main" id="{22F96AFA-56E6-4C8C-B667-666C95214FA7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374" name="Text Box 3">
          <a:extLst>
            <a:ext uri="{FF2B5EF4-FFF2-40B4-BE49-F238E27FC236}">
              <a16:creationId xmlns:a16="http://schemas.microsoft.com/office/drawing/2014/main" id="{6798797E-6A42-4AAC-A1FC-4BC94F3C4448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375" name="Text Box 3">
          <a:extLst>
            <a:ext uri="{FF2B5EF4-FFF2-40B4-BE49-F238E27FC236}">
              <a16:creationId xmlns:a16="http://schemas.microsoft.com/office/drawing/2014/main" id="{292DFD76-CFCB-437D-989D-3716E987BF67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376" name="Text Box 3">
          <a:extLst>
            <a:ext uri="{FF2B5EF4-FFF2-40B4-BE49-F238E27FC236}">
              <a16:creationId xmlns:a16="http://schemas.microsoft.com/office/drawing/2014/main" id="{5B4B20AD-A9F3-4CD8-94C4-90245CE04E40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377" name="Text Box 3">
          <a:extLst>
            <a:ext uri="{FF2B5EF4-FFF2-40B4-BE49-F238E27FC236}">
              <a16:creationId xmlns:a16="http://schemas.microsoft.com/office/drawing/2014/main" id="{59F8A5BA-5AC8-4616-8F13-D232781EEDD5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378" name="Text Box 3">
          <a:extLst>
            <a:ext uri="{FF2B5EF4-FFF2-40B4-BE49-F238E27FC236}">
              <a16:creationId xmlns:a16="http://schemas.microsoft.com/office/drawing/2014/main" id="{85FE41C6-2C67-41FE-A411-DBED68C8B377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379" name="Text Box 3">
          <a:extLst>
            <a:ext uri="{FF2B5EF4-FFF2-40B4-BE49-F238E27FC236}">
              <a16:creationId xmlns:a16="http://schemas.microsoft.com/office/drawing/2014/main" id="{8426AE87-3776-4433-A31C-DB8F93D8EDB7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380" name="Text Box 3">
          <a:extLst>
            <a:ext uri="{FF2B5EF4-FFF2-40B4-BE49-F238E27FC236}">
              <a16:creationId xmlns:a16="http://schemas.microsoft.com/office/drawing/2014/main" id="{ECAC0F79-247B-439E-92A4-7859514713FB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381" name="Text Box 3">
          <a:extLst>
            <a:ext uri="{FF2B5EF4-FFF2-40B4-BE49-F238E27FC236}">
              <a16:creationId xmlns:a16="http://schemas.microsoft.com/office/drawing/2014/main" id="{52EAFA87-1233-42E3-8790-27DDD3D07582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382" name="Text Box 3">
          <a:extLst>
            <a:ext uri="{FF2B5EF4-FFF2-40B4-BE49-F238E27FC236}">
              <a16:creationId xmlns:a16="http://schemas.microsoft.com/office/drawing/2014/main" id="{928F25B6-697A-42AA-AA95-630B35722427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383" name="Text Box 3">
          <a:extLst>
            <a:ext uri="{FF2B5EF4-FFF2-40B4-BE49-F238E27FC236}">
              <a16:creationId xmlns:a16="http://schemas.microsoft.com/office/drawing/2014/main" id="{C2E5EBD1-F52F-4FFA-BA35-B08DCFA78DE2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384" name="Text Box 3">
          <a:extLst>
            <a:ext uri="{FF2B5EF4-FFF2-40B4-BE49-F238E27FC236}">
              <a16:creationId xmlns:a16="http://schemas.microsoft.com/office/drawing/2014/main" id="{6D7790AF-7A87-47A3-B0F1-0A8A056C88D3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385" name="Text Box 3">
          <a:extLst>
            <a:ext uri="{FF2B5EF4-FFF2-40B4-BE49-F238E27FC236}">
              <a16:creationId xmlns:a16="http://schemas.microsoft.com/office/drawing/2014/main" id="{9B3592AE-A796-4608-A4D1-AF604BBC561E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386" name="Text Box 3">
          <a:extLst>
            <a:ext uri="{FF2B5EF4-FFF2-40B4-BE49-F238E27FC236}">
              <a16:creationId xmlns:a16="http://schemas.microsoft.com/office/drawing/2014/main" id="{8FFC8DC7-8CB5-4AAB-9663-2399381F1D0E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387" name="Text Box 3">
          <a:extLst>
            <a:ext uri="{FF2B5EF4-FFF2-40B4-BE49-F238E27FC236}">
              <a16:creationId xmlns:a16="http://schemas.microsoft.com/office/drawing/2014/main" id="{91CE642C-FB21-4EF1-AEF0-6C14E7AF7C35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388" name="Text Box 3">
          <a:extLst>
            <a:ext uri="{FF2B5EF4-FFF2-40B4-BE49-F238E27FC236}">
              <a16:creationId xmlns:a16="http://schemas.microsoft.com/office/drawing/2014/main" id="{26C94B76-4A98-4C56-994F-FFF7B340C5EB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389" name="Text Box 3">
          <a:extLst>
            <a:ext uri="{FF2B5EF4-FFF2-40B4-BE49-F238E27FC236}">
              <a16:creationId xmlns:a16="http://schemas.microsoft.com/office/drawing/2014/main" id="{872E74E8-3B86-4A5B-A9A6-4F24A60B97FF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390" name="Text Box 3">
          <a:extLst>
            <a:ext uri="{FF2B5EF4-FFF2-40B4-BE49-F238E27FC236}">
              <a16:creationId xmlns:a16="http://schemas.microsoft.com/office/drawing/2014/main" id="{AA212C42-763F-49EC-A1C2-C9D9A1B0332A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391" name="Text Box 3">
          <a:extLst>
            <a:ext uri="{FF2B5EF4-FFF2-40B4-BE49-F238E27FC236}">
              <a16:creationId xmlns:a16="http://schemas.microsoft.com/office/drawing/2014/main" id="{6B528EB2-4C80-411D-A85B-0A6DF231F308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392" name="Text Box 3">
          <a:extLst>
            <a:ext uri="{FF2B5EF4-FFF2-40B4-BE49-F238E27FC236}">
              <a16:creationId xmlns:a16="http://schemas.microsoft.com/office/drawing/2014/main" id="{B13B2C98-E0DF-432B-94FE-CAB22D7A9C13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393" name="Text Box 3">
          <a:extLst>
            <a:ext uri="{FF2B5EF4-FFF2-40B4-BE49-F238E27FC236}">
              <a16:creationId xmlns:a16="http://schemas.microsoft.com/office/drawing/2014/main" id="{11CD41F9-432F-4873-8768-2DADC3BCD8CA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394" name="Text Box 3">
          <a:extLst>
            <a:ext uri="{FF2B5EF4-FFF2-40B4-BE49-F238E27FC236}">
              <a16:creationId xmlns:a16="http://schemas.microsoft.com/office/drawing/2014/main" id="{FC8C02F3-2805-48D5-A4F0-4EC1C90742BD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395" name="Text Box 3">
          <a:extLst>
            <a:ext uri="{FF2B5EF4-FFF2-40B4-BE49-F238E27FC236}">
              <a16:creationId xmlns:a16="http://schemas.microsoft.com/office/drawing/2014/main" id="{F657DE64-61C7-48F2-88CF-AD94AFFB17DB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396" name="Text Box 3">
          <a:extLst>
            <a:ext uri="{FF2B5EF4-FFF2-40B4-BE49-F238E27FC236}">
              <a16:creationId xmlns:a16="http://schemas.microsoft.com/office/drawing/2014/main" id="{83F9EDBC-924A-427B-8E0B-AC0B548062D1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397" name="Text Box 3">
          <a:extLst>
            <a:ext uri="{FF2B5EF4-FFF2-40B4-BE49-F238E27FC236}">
              <a16:creationId xmlns:a16="http://schemas.microsoft.com/office/drawing/2014/main" id="{9906AA95-607E-4FFE-9FC5-3363564C5A56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398" name="Text Box 3">
          <a:extLst>
            <a:ext uri="{FF2B5EF4-FFF2-40B4-BE49-F238E27FC236}">
              <a16:creationId xmlns:a16="http://schemas.microsoft.com/office/drawing/2014/main" id="{B540D742-D338-4740-92F1-547509D346C6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399" name="Text Box 3">
          <a:extLst>
            <a:ext uri="{FF2B5EF4-FFF2-40B4-BE49-F238E27FC236}">
              <a16:creationId xmlns:a16="http://schemas.microsoft.com/office/drawing/2014/main" id="{273FED96-AA01-4C32-B45F-41D498469440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400" name="Text Box 3">
          <a:extLst>
            <a:ext uri="{FF2B5EF4-FFF2-40B4-BE49-F238E27FC236}">
              <a16:creationId xmlns:a16="http://schemas.microsoft.com/office/drawing/2014/main" id="{BC780CEF-B1D1-4930-8D68-CEAF73BE40D3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401" name="Text Box 3">
          <a:extLst>
            <a:ext uri="{FF2B5EF4-FFF2-40B4-BE49-F238E27FC236}">
              <a16:creationId xmlns:a16="http://schemas.microsoft.com/office/drawing/2014/main" id="{524D10A1-86AB-46F6-8F1F-88BA97976052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402" name="Text Box 3">
          <a:extLst>
            <a:ext uri="{FF2B5EF4-FFF2-40B4-BE49-F238E27FC236}">
              <a16:creationId xmlns:a16="http://schemas.microsoft.com/office/drawing/2014/main" id="{3EE8FA8D-CBF0-47D7-8236-166C78EE6335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403" name="Text Box 3">
          <a:extLst>
            <a:ext uri="{FF2B5EF4-FFF2-40B4-BE49-F238E27FC236}">
              <a16:creationId xmlns:a16="http://schemas.microsoft.com/office/drawing/2014/main" id="{E4C15FDA-2E69-41A5-8274-33C18FE93A0F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404" name="Text Box 3">
          <a:extLst>
            <a:ext uri="{FF2B5EF4-FFF2-40B4-BE49-F238E27FC236}">
              <a16:creationId xmlns:a16="http://schemas.microsoft.com/office/drawing/2014/main" id="{3695C031-A928-4AA4-B74E-3D86C0BBAC6B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405" name="Text Box 3">
          <a:extLst>
            <a:ext uri="{FF2B5EF4-FFF2-40B4-BE49-F238E27FC236}">
              <a16:creationId xmlns:a16="http://schemas.microsoft.com/office/drawing/2014/main" id="{E424024A-8902-4FE5-B42D-40B1D50BEF32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406" name="Text Box 3">
          <a:extLst>
            <a:ext uri="{FF2B5EF4-FFF2-40B4-BE49-F238E27FC236}">
              <a16:creationId xmlns:a16="http://schemas.microsoft.com/office/drawing/2014/main" id="{4CFD17D0-E649-44E8-B51D-31B44B860190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407" name="Text Box 3">
          <a:extLst>
            <a:ext uri="{FF2B5EF4-FFF2-40B4-BE49-F238E27FC236}">
              <a16:creationId xmlns:a16="http://schemas.microsoft.com/office/drawing/2014/main" id="{F1786043-CD41-49D5-A677-F1F136AFFB05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408" name="Text Box 3">
          <a:extLst>
            <a:ext uri="{FF2B5EF4-FFF2-40B4-BE49-F238E27FC236}">
              <a16:creationId xmlns:a16="http://schemas.microsoft.com/office/drawing/2014/main" id="{49814E8D-16A9-4C7C-9B2E-955D7B424983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409" name="Text Box 3">
          <a:extLst>
            <a:ext uri="{FF2B5EF4-FFF2-40B4-BE49-F238E27FC236}">
              <a16:creationId xmlns:a16="http://schemas.microsoft.com/office/drawing/2014/main" id="{077B2301-5662-4DA0-89FA-0EE3F13AF6E2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410" name="Text Box 3">
          <a:extLst>
            <a:ext uri="{FF2B5EF4-FFF2-40B4-BE49-F238E27FC236}">
              <a16:creationId xmlns:a16="http://schemas.microsoft.com/office/drawing/2014/main" id="{746D1114-981F-42F3-A553-24D2B99860F5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411" name="Text Box 3">
          <a:extLst>
            <a:ext uri="{FF2B5EF4-FFF2-40B4-BE49-F238E27FC236}">
              <a16:creationId xmlns:a16="http://schemas.microsoft.com/office/drawing/2014/main" id="{4E84BEC1-B3C7-46DC-AD6B-FEA186C1FFE6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412" name="Text Box 3">
          <a:extLst>
            <a:ext uri="{FF2B5EF4-FFF2-40B4-BE49-F238E27FC236}">
              <a16:creationId xmlns:a16="http://schemas.microsoft.com/office/drawing/2014/main" id="{40926702-5781-4130-B8C8-9F73A63EBFAF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413" name="Text Box 3">
          <a:extLst>
            <a:ext uri="{FF2B5EF4-FFF2-40B4-BE49-F238E27FC236}">
              <a16:creationId xmlns:a16="http://schemas.microsoft.com/office/drawing/2014/main" id="{50F99C79-D992-4A28-977A-3FBD574191D3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414" name="Text Box 3">
          <a:extLst>
            <a:ext uri="{FF2B5EF4-FFF2-40B4-BE49-F238E27FC236}">
              <a16:creationId xmlns:a16="http://schemas.microsoft.com/office/drawing/2014/main" id="{085A53B3-3541-4C63-8777-5D4F8E193CD2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415" name="Text Box 3">
          <a:extLst>
            <a:ext uri="{FF2B5EF4-FFF2-40B4-BE49-F238E27FC236}">
              <a16:creationId xmlns:a16="http://schemas.microsoft.com/office/drawing/2014/main" id="{48974A78-7437-4CEB-8BAE-A643A32462F5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416" name="Text Box 3">
          <a:extLst>
            <a:ext uri="{FF2B5EF4-FFF2-40B4-BE49-F238E27FC236}">
              <a16:creationId xmlns:a16="http://schemas.microsoft.com/office/drawing/2014/main" id="{2D82CDCF-393D-4C7C-9C4D-DE75541DD728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417" name="Text Box 3">
          <a:extLst>
            <a:ext uri="{FF2B5EF4-FFF2-40B4-BE49-F238E27FC236}">
              <a16:creationId xmlns:a16="http://schemas.microsoft.com/office/drawing/2014/main" id="{95A66539-A46E-4DF9-BCCF-1F59BCE4E90E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418" name="Text Box 3">
          <a:extLst>
            <a:ext uri="{FF2B5EF4-FFF2-40B4-BE49-F238E27FC236}">
              <a16:creationId xmlns:a16="http://schemas.microsoft.com/office/drawing/2014/main" id="{129A0735-9AA3-47A1-96B3-10EFA10E8D0F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419" name="Text Box 3">
          <a:extLst>
            <a:ext uri="{FF2B5EF4-FFF2-40B4-BE49-F238E27FC236}">
              <a16:creationId xmlns:a16="http://schemas.microsoft.com/office/drawing/2014/main" id="{8FC7307E-DB36-4687-816C-E525F2CE1C02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420" name="Text Box 3">
          <a:extLst>
            <a:ext uri="{FF2B5EF4-FFF2-40B4-BE49-F238E27FC236}">
              <a16:creationId xmlns:a16="http://schemas.microsoft.com/office/drawing/2014/main" id="{10BBD2F8-3070-470D-BEB4-1CE48CD1025B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421" name="Text Box 3">
          <a:extLst>
            <a:ext uri="{FF2B5EF4-FFF2-40B4-BE49-F238E27FC236}">
              <a16:creationId xmlns:a16="http://schemas.microsoft.com/office/drawing/2014/main" id="{E41CDF66-05BC-49AB-BCFC-F30405BC8E09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422" name="Text Box 3">
          <a:extLst>
            <a:ext uri="{FF2B5EF4-FFF2-40B4-BE49-F238E27FC236}">
              <a16:creationId xmlns:a16="http://schemas.microsoft.com/office/drawing/2014/main" id="{5366944D-8E04-4F80-8815-C2AD2B93B76D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423" name="Text Box 3">
          <a:extLst>
            <a:ext uri="{FF2B5EF4-FFF2-40B4-BE49-F238E27FC236}">
              <a16:creationId xmlns:a16="http://schemas.microsoft.com/office/drawing/2014/main" id="{2E909F41-0F11-4985-95AD-70C963F4512B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424" name="Text Box 3">
          <a:extLst>
            <a:ext uri="{FF2B5EF4-FFF2-40B4-BE49-F238E27FC236}">
              <a16:creationId xmlns:a16="http://schemas.microsoft.com/office/drawing/2014/main" id="{751CF4A7-26BA-4F49-87CD-F373DCEBA86C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425" name="Text Box 3">
          <a:extLst>
            <a:ext uri="{FF2B5EF4-FFF2-40B4-BE49-F238E27FC236}">
              <a16:creationId xmlns:a16="http://schemas.microsoft.com/office/drawing/2014/main" id="{33541EDE-626C-4A04-8B21-4F79EED3ACD5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426" name="Text Box 3">
          <a:extLst>
            <a:ext uri="{FF2B5EF4-FFF2-40B4-BE49-F238E27FC236}">
              <a16:creationId xmlns:a16="http://schemas.microsoft.com/office/drawing/2014/main" id="{624690BF-B449-4A57-A483-EF45C26E4898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427" name="Text Box 3">
          <a:extLst>
            <a:ext uri="{FF2B5EF4-FFF2-40B4-BE49-F238E27FC236}">
              <a16:creationId xmlns:a16="http://schemas.microsoft.com/office/drawing/2014/main" id="{D52AD0E3-3D8E-4D27-A83F-8799B17DA4A3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428" name="Text Box 3">
          <a:extLst>
            <a:ext uri="{FF2B5EF4-FFF2-40B4-BE49-F238E27FC236}">
              <a16:creationId xmlns:a16="http://schemas.microsoft.com/office/drawing/2014/main" id="{542A3AA7-390B-4125-BE01-0EB238477A16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429" name="Text Box 3">
          <a:extLst>
            <a:ext uri="{FF2B5EF4-FFF2-40B4-BE49-F238E27FC236}">
              <a16:creationId xmlns:a16="http://schemas.microsoft.com/office/drawing/2014/main" id="{B4469781-43C9-4A09-A1E5-93513F64B03D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430" name="Text Box 3">
          <a:extLst>
            <a:ext uri="{FF2B5EF4-FFF2-40B4-BE49-F238E27FC236}">
              <a16:creationId xmlns:a16="http://schemas.microsoft.com/office/drawing/2014/main" id="{3C60451E-37EC-4C62-A05C-08D83C823476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431" name="Text Box 3">
          <a:extLst>
            <a:ext uri="{FF2B5EF4-FFF2-40B4-BE49-F238E27FC236}">
              <a16:creationId xmlns:a16="http://schemas.microsoft.com/office/drawing/2014/main" id="{DFFEE400-FE68-4092-B29A-FD9285A586AE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432" name="Text Box 3">
          <a:extLst>
            <a:ext uri="{FF2B5EF4-FFF2-40B4-BE49-F238E27FC236}">
              <a16:creationId xmlns:a16="http://schemas.microsoft.com/office/drawing/2014/main" id="{E1858465-FFEE-4118-B30F-7A3D43DFB33D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433" name="Text Box 3">
          <a:extLst>
            <a:ext uri="{FF2B5EF4-FFF2-40B4-BE49-F238E27FC236}">
              <a16:creationId xmlns:a16="http://schemas.microsoft.com/office/drawing/2014/main" id="{CFC7268F-6296-4258-9F3C-5D5156D296B5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434" name="Text Box 3">
          <a:extLst>
            <a:ext uri="{FF2B5EF4-FFF2-40B4-BE49-F238E27FC236}">
              <a16:creationId xmlns:a16="http://schemas.microsoft.com/office/drawing/2014/main" id="{D0A6BB67-4DF3-4BD7-93F3-C53F2D8FB43E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435" name="Text Box 3">
          <a:extLst>
            <a:ext uri="{FF2B5EF4-FFF2-40B4-BE49-F238E27FC236}">
              <a16:creationId xmlns:a16="http://schemas.microsoft.com/office/drawing/2014/main" id="{4A4721CD-B73F-4521-B00A-1C3536698CCA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436" name="Text Box 3">
          <a:extLst>
            <a:ext uri="{FF2B5EF4-FFF2-40B4-BE49-F238E27FC236}">
              <a16:creationId xmlns:a16="http://schemas.microsoft.com/office/drawing/2014/main" id="{6F34116B-6C39-498B-927F-B7B17C636CB6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437" name="Text Box 3">
          <a:extLst>
            <a:ext uri="{FF2B5EF4-FFF2-40B4-BE49-F238E27FC236}">
              <a16:creationId xmlns:a16="http://schemas.microsoft.com/office/drawing/2014/main" id="{AF80A077-458E-4E46-9F8B-DDAA0D6BDAEE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438" name="Text Box 3">
          <a:extLst>
            <a:ext uri="{FF2B5EF4-FFF2-40B4-BE49-F238E27FC236}">
              <a16:creationId xmlns:a16="http://schemas.microsoft.com/office/drawing/2014/main" id="{E4E8D271-D0D2-4312-9933-8A72C379F9DB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439" name="Text Box 3">
          <a:extLst>
            <a:ext uri="{FF2B5EF4-FFF2-40B4-BE49-F238E27FC236}">
              <a16:creationId xmlns:a16="http://schemas.microsoft.com/office/drawing/2014/main" id="{E72D396C-E9A8-4812-9FDD-B96AE0A8E6AE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440" name="Text Box 3">
          <a:extLst>
            <a:ext uri="{FF2B5EF4-FFF2-40B4-BE49-F238E27FC236}">
              <a16:creationId xmlns:a16="http://schemas.microsoft.com/office/drawing/2014/main" id="{D41CC70D-190F-44F6-B3DE-6585CBD344E0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441" name="Text Box 3">
          <a:extLst>
            <a:ext uri="{FF2B5EF4-FFF2-40B4-BE49-F238E27FC236}">
              <a16:creationId xmlns:a16="http://schemas.microsoft.com/office/drawing/2014/main" id="{F3D9FEDB-F901-4CAD-900F-16EEC78D9126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442" name="Text Box 3">
          <a:extLst>
            <a:ext uri="{FF2B5EF4-FFF2-40B4-BE49-F238E27FC236}">
              <a16:creationId xmlns:a16="http://schemas.microsoft.com/office/drawing/2014/main" id="{CF8D4E6A-3D45-4BD2-ACF3-78D230E1048C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443" name="Text Box 3">
          <a:extLst>
            <a:ext uri="{FF2B5EF4-FFF2-40B4-BE49-F238E27FC236}">
              <a16:creationId xmlns:a16="http://schemas.microsoft.com/office/drawing/2014/main" id="{C5F2C944-D6A8-4A5E-886A-FA07E0654E36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444" name="Text Box 3">
          <a:extLst>
            <a:ext uri="{FF2B5EF4-FFF2-40B4-BE49-F238E27FC236}">
              <a16:creationId xmlns:a16="http://schemas.microsoft.com/office/drawing/2014/main" id="{E5D6B3EC-0599-4BD2-8E01-525AD5D3EC94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445" name="Text Box 3">
          <a:extLst>
            <a:ext uri="{FF2B5EF4-FFF2-40B4-BE49-F238E27FC236}">
              <a16:creationId xmlns:a16="http://schemas.microsoft.com/office/drawing/2014/main" id="{7AE7F321-119B-4555-A9F1-3802F6BEE723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446" name="Text Box 3">
          <a:extLst>
            <a:ext uri="{FF2B5EF4-FFF2-40B4-BE49-F238E27FC236}">
              <a16:creationId xmlns:a16="http://schemas.microsoft.com/office/drawing/2014/main" id="{34F01F97-2EAD-4162-9CD2-73A45D7C061D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447" name="Text Box 3">
          <a:extLst>
            <a:ext uri="{FF2B5EF4-FFF2-40B4-BE49-F238E27FC236}">
              <a16:creationId xmlns:a16="http://schemas.microsoft.com/office/drawing/2014/main" id="{5F7B9AE0-95EA-432E-9F25-B014A093A8A5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448" name="Text Box 3">
          <a:extLst>
            <a:ext uri="{FF2B5EF4-FFF2-40B4-BE49-F238E27FC236}">
              <a16:creationId xmlns:a16="http://schemas.microsoft.com/office/drawing/2014/main" id="{7F83C555-091C-4B75-A2DC-1C15B3CBFC35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449" name="Text Box 3">
          <a:extLst>
            <a:ext uri="{FF2B5EF4-FFF2-40B4-BE49-F238E27FC236}">
              <a16:creationId xmlns:a16="http://schemas.microsoft.com/office/drawing/2014/main" id="{97750C92-E13F-4CC4-8585-B146DD3739FF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450" name="Text Box 3">
          <a:extLst>
            <a:ext uri="{FF2B5EF4-FFF2-40B4-BE49-F238E27FC236}">
              <a16:creationId xmlns:a16="http://schemas.microsoft.com/office/drawing/2014/main" id="{C0254F7B-DF84-4ACD-AFA2-258D5223EB86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451" name="Text Box 3">
          <a:extLst>
            <a:ext uri="{FF2B5EF4-FFF2-40B4-BE49-F238E27FC236}">
              <a16:creationId xmlns:a16="http://schemas.microsoft.com/office/drawing/2014/main" id="{F16FE318-9433-40F2-BC0E-9623EBF96EF5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452" name="Text Box 3">
          <a:extLst>
            <a:ext uri="{FF2B5EF4-FFF2-40B4-BE49-F238E27FC236}">
              <a16:creationId xmlns:a16="http://schemas.microsoft.com/office/drawing/2014/main" id="{11CE27C6-5674-4222-96F4-A0A930984DF5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453" name="Text Box 3">
          <a:extLst>
            <a:ext uri="{FF2B5EF4-FFF2-40B4-BE49-F238E27FC236}">
              <a16:creationId xmlns:a16="http://schemas.microsoft.com/office/drawing/2014/main" id="{148E0B49-D374-4BF3-B379-56E308EB8A9B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454" name="Text Box 3">
          <a:extLst>
            <a:ext uri="{FF2B5EF4-FFF2-40B4-BE49-F238E27FC236}">
              <a16:creationId xmlns:a16="http://schemas.microsoft.com/office/drawing/2014/main" id="{E6B6F49B-6903-4F89-AD05-54CE17A708FD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455" name="Text Box 3">
          <a:extLst>
            <a:ext uri="{FF2B5EF4-FFF2-40B4-BE49-F238E27FC236}">
              <a16:creationId xmlns:a16="http://schemas.microsoft.com/office/drawing/2014/main" id="{2AF9F8C5-B81C-474F-8D1A-7F6F30694F10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456" name="Text Box 3">
          <a:extLst>
            <a:ext uri="{FF2B5EF4-FFF2-40B4-BE49-F238E27FC236}">
              <a16:creationId xmlns:a16="http://schemas.microsoft.com/office/drawing/2014/main" id="{D1065CAF-9AB7-471D-8953-B2598D08599F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457" name="Text Box 3">
          <a:extLst>
            <a:ext uri="{FF2B5EF4-FFF2-40B4-BE49-F238E27FC236}">
              <a16:creationId xmlns:a16="http://schemas.microsoft.com/office/drawing/2014/main" id="{72BE428C-B53E-4C29-BDD8-015EB5DF0E05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458" name="Text Box 3">
          <a:extLst>
            <a:ext uri="{FF2B5EF4-FFF2-40B4-BE49-F238E27FC236}">
              <a16:creationId xmlns:a16="http://schemas.microsoft.com/office/drawing/2014/main" id="{9F6C614F-E618-41FF-8D92-D5461CB7BA5E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39291"/>
    <xdr:sp macro="" textlink="">
      <xdr:nvSpPr>
        <xdr:cNvPr id="7459" name="Text Box 3">
          <a:extLst>
            <a:ext uri="{FF2B5EF4-FFF2-40B4-BE49-F238E27FC236}">
              <a16:creationId xmlns:a16="http://schemas.microsoft.com/office/drawing/2014/main" id="{41EA543A-79B5-4905-93D4-27731B1E21DB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460" name="Text Box 3">
          <a:extLst>
            <a:ext uri="{FF2B5EF4-FFF2-40B4-BE49-F238E27FC236}">
              <a16:creationId xmlns:a16="http://schemas.microsoft.com/office/drawing/2014/main" id="{B436EFCB-1188-4B18-BF94-522D1780E988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659</xdr:row>
      <xdr:rowOff>0</xdr:rowOff>
    </xdr:from>
    <xdr:ext cx="23662" cy="301191"/>
    <xdr:sp macro="" textlink="">
      <xdr:nvSpPr>
        <xdr:cNvPr id="7461" name="Text Box 3">
          <a:extLst>
            <a:ext uri="{FF2B5EF4-FFF2-40B4-BE49-F238E27FC236}">
              <a16:creationId xmlns:a16="http://schemas.microsoft.com/office/drawing/2014/main" id="{440F55BB-C95E-4A46-B337-60D3EFD29769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7462" name="Text Box 3">
          <a:extLst>
            <a:ext uri="{FF2B5EF4-FFF2-40B4-BE49-F238E27FC236}">
              <a16:creationId xmlns:a16="http://schemas.microsoft.com/office/drawing/2014/main" id="{63FE09BF-11D4-4B33-9B61-A6DE00475AFB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7463" name="Text Box 3">
          <a:extLst>
            <a:ext uri="{FF2B5EF4-FFF2-40B4-BE49-F238E27FC236}">
              <a16:creationId xmlns:a16="http://schemas.microsoft.com/office/drawing/2014/main" id="{0EAF17A7-B608-49FC-906C-8841A9340C08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7464" name="Text Box 3">
          <a:extLst>
            <a:ext uri="{FF2B5EF4-FFF2-40B4-BE49-F238E27FC236}">
              <a16:creationId xmlns:a16="http://schemas.microsoft.com/office/drawing/2014/main" id="{011298BE-DC05-4FF6-9A9D-030C33B6E75F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7465" name="Text Box 3">
          <a:extLst>
            <a:ext uri="{FF2B5EF4-FFF2-40B4-BE49-F238E27FC236}">
              <a16:creationId xmlns:a16="http://schemas.microsoft.com/office/drawing/2014/main" id="{8225A461-6DC0-4E21-8A93-931B55B662E4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7466" name="Text Box 3">
          <a:extLst>
            <a:ext uri="{FF2B5EF4-FFF2-40B4-BE49-F238E27FC236}">
              <a16:creationId xmlns:a16="http://schemas.microsoft.com/office/drawing/2014/main" id="{E940679A-6482-4CE1-AF2F-7FFA9E738B55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7467" name="Text Box 3">
          <a:extLst>
            <a:ext uri="{FF2B5EF4-FFF2-40B4-BE49-F238E27FC236}">
              <a16:creationId xmlns:a16="http://schemas.microsoft.com/office/drawing/2014/main" id="{3F070D83-CFD9-4021-BC31-FF7C30743C8C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7468" name="Text Box 3">
          <a:extLst>
            <a:ext uri="{FF2B5EF4-FFF2-40B4-BE49-F238E27FC236}">
              <a16:creationId xmlns:a16="http://schemas.microsoft.com/office/drawing/2014/main" id="{69D513F9-E327-4687-80AD-A5FC928C22A8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7469" name="Text Box 3">
          <a:extLst>
            <a:ext uri="{FF2B5EF4-FFF2-40B4-BE49-F238E27FC236}">
              <a16:creationId xmlns:a16="http://schemas.microsoft.com/office/drawing/2014/main" id="{49382099-1F75-44FF-8B4B-590C0D3A2E68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7470" name="Text Box 3">
          <a:extLst>
            <a:ext uri="{FF2B5EF4-FFF2-40B4-BE49-F238E27FC236}">
              <a16:creationId xmlns:a16="http://schemas.microsoft.com/office/drawing/2014/main" id="{5ABF3C00-C96A-415B-B144-6A29BD310257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7471" name="Text Box 3">
          <a:extLst>
            <a:ext uri="{FF2B5EF4-FFF2-40B4-BE49-F238E27FC236}">
              <a16:creationId xmlns:a16="http://schemas.microsoft.com/office/drawing/2014/main" id="{E00C6288-FE87-4B1F-831A-2121793A1D88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7472" name="Text Box 3">
          <a:extLst>
            <a:ext uri="{FF2B5EF4-FFF2-40B4-BE49-F238E27FC236}">
              <a16:creationId xmlns:a16="http://schemas.microsoft.com/office/drawing/2014/main" id="{C6B68ED0-6883-423E-8215-3A61AF9C2678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7473" name="Text Box 3">
          <a:extLst>
            <a:ext uri="{FF2B5EF4-FFF2-40B4-BE49-F238E27FC236}">
              <a16:creationId xmlns:a16="http://schemas.microsoft.com/office/drawing/2014/main" id="{CB6BACD2-97E8-45BF-8C1C-D9AE4F66C69C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7474" name="Text Box 3">
          <a:extLst>
            <a:ext uri="{FF2B5EF4-FFF2-40B4-BE49-F238E27FC236}">
              <a16:creationId xmlns:a16="http://schemas.microsoft.com/office/drawing/2014/main" id="{792D25DD-F14F-4D48-B5EC-6DB56779090B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7475" name="Text Box 3">
          <a:extLst>
            <a:ext uri="{FF2B5EF4-FFF2-40B4-BE49-F238E27FC236}">
              <a16:creationId xmlns:a16="http://schemas.microsoft.com/office/drawing/2014/main" id="{B1D4ED09-712B-442F-8BE9-D22676EB0685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7476" name="Text Box 3">
          <a:extLst>
            <a:ext uri="{FF2B5EF4-FFF2-40B4-BE49-F238E27FC236}">
              <a16:creationId xmlns:a16="http://schemas.microsoft.com/office/drawing/2014/main" id="{581A2741-2F34-4EC5-A95B-3FC58B44CB55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7477" name="Text Box 3">
          <a:extLst>
            <a:ext uri="{FF2B5EF4-FFF2-40B4-BE49-F238E27FC236}">
              <a16:creationId xmlns:a16="http://schemas.microsoft.com/office/drawing/2014/main" id="{DEA24219-8E40-4B8E-A05F-377772825B67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7478" name="Text Box 3">
          <a:extLst>
            <a:ext uri="{FF2B5EF4-FFF2-40B4-BE49-F238E27FC236}">
              <a16:creationId xmlns:a16="http://schemas.microsoft.com/office/drawing/2014/main" id="{02D607D2-DCBC-4FD7-A700-779550D4880E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7479" name="Text Box 3">
          <a:extLst>
            <a:ext uri="{FF2B5EF4-FFF2-40B4-BE49-F238E27FC236}">
              <a16:creationId xmlns:a16="http://schemas.microsoft.com/office/drawing/2014/main" id="{701FAE7B-979D-457A-B3EF-7138FED21196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7480" name="Text Box 3">
          <a:extLst>
            <a:ext uri="{FF2B5EF4-FFF2-40B4-BE49-F238E27FC236}">
              <a16:creationId xmlns:a16="http://schemas.microsoft.com/office/drawing/2014/main" id="{07ECC7DC-79B7-4E43-B16A-AFE5B114EF04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7481" name="Text Box 3">
          <a:extLst>
            <a:ext uri="{FF2B5EF4-FFF2-40B4-BE49-F238E27FC236}">
              <a16:creationId xmlns:a16="http://schemas.microsoft.com/office/drawing/2014/main" id="{1DF6D644-41DE-4B58-803D-EE681DBD30D4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7482" name="Text Box 3">
          <a:extLst>
            <a:ext uri="{FF2B5EF4-FFF2-40B4-BE49-F238E27FC236}">
              <a16:creationId xmlns:a16="http://schemas.microsoft.com/office/drawing/2014/main" id="{22529936-0D86-4ADE-891B-F977789281A5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7483" name="Text Box 3">
          <a:extLst>
            <a:ext uri="{FF2B5EF4-FFF2-40B4-BE49-F238E27FC236}">
              <a16:creationId xmlns:a16="http://schemas.microsoft.com/office/drawing/2014/main" id="{2B9F5BAD-1B08-4324-AE66-749A3BADC3F8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7484" name="Text Box 3">
          <a:extLst>
            <a:ext uri="{FF2B5EF4-FFF2-40B4-BE49-F238E27FC236}">
              <a16:creationId xmlns:a16="http://schemas.microsoft.com/office/drawing/2014/main" id="{6161AAD7-56E3-49A2-B469-76B07C7BA698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7485" name="Text Box 3">
          <a:extLst>
            <a:ext uri="{FF2B5EF4-FFF2-40B4-BE49-F238E27FC236}">
              <a16:creationId xmlns:a16="http://schemas.microsoft.com/office/drawing/2014/main" id="{D85D39D7-8AF7-4659-8A8C-A570BDBEBDBD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7486" name="Text Box 3">
          <a:extLst>
            <a:ext uri="{FF2B5EF4-FFF2-40B4-BE49-F238E27FC236}">
              <a16:creationId xmlns:a16="http://schemas.microsoft.com/office/drawing/2014/main" id="{75ABCA98-A761-404A-BBCD-9BDF9B17F312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7487" name="Text Box 3">
          <a:extLst>
            <a:ext uri="{FF2B5EF4-FFF2-40B4-BE49-F238E27FC236}">
              <a16:creationId xmlns:a16="http://schemas.microsoft.com/office/drawing/2014/main" id="{1FA6A915-B4CB-487D-9E80-EB04986F7204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7488" name="Text Box 3">
          <a:extLst>
            <a:ext uri="{FF2B5EF4-FFF2-40B4-BE49-F238E27FC236}">
              <a16:creationId xmlns:a16="http://schemas.microsoft.com/office/drawing/2014/main" id="{124C0E6D-784F-4A1F-B762-FD3A80674D4D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7489" name="Text Box 3">
          <a:extLst>
            <a:ext uri="{FF2B5EF4-FFF2-40B4-BE49-F238E27FC236}">
              <a16:creationId xmlns:a16="http://schemas.microsoft.com/office/drawing/2014/main" id="{4242A49F-638E-45DA-9FF8-C35D064257F9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7490" name="Text Box 3">
          <a:extLst>
            <a:ext uri="{FF2B5EF4-FFF2-40B4-BE49-F238E27FC236}">
              <a16:creationId xmlns:a16="http://schemas.microsoft.com/office/drawing/2014/main" id="{B4A4D08A-83B9-407B-9246-F8B610F32303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7491" name="Text Box 3">
          <a:extLst>
            <a:ext uri="{FF2B5EF4-FFF2-40B4-BE49-F238E27FC236}">
              <a16:creationId xmlns:a16="http://schemas.microsoft.com/office/drawing/2014/main" id="{FCDCA9E1-72FA-4EE2-9E3F-9BA0CFBA0A78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7492" name="Text Box 3">
          <a:extLst>
            <a:ext uri="{FF2B5EF4-FFF2-40B4-BE49-F238E27FC236}">
              <a16:creationId xmlns:a16="http://schemas.microsoft.com/office/drawing/2014/main" id="{9BB0D940-8C18-4389-8286-9D636C66239F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7493" name="Text Box 3">
          <a:extLst>
            <a:ext uri="{FF2B5EF4-FFF2-40B4-BE49-F238E27FC236}">
              <a16:creationId xmlns:a16="http://schemas.microsoft.com/office/drawing/2014/main" id="{748CB0BD-A903-4FD1-9015-1334FC30D796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7494" name="Text Box 3">
          <a:extLst>
            <a:ext uri="{FF2B5EF4-FFF2-40B4-BE49-F238E27FC236}">
              <a16:creationId xmlns:a16="http://schemas.microsoft.com/office/drawing/2014/main" id="{4F91AA97-B857-451E-B2F6-8980D60CB96A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7495" name="Text Box 3">
          <a:extLst>
            <a:ext uri="{FF2B5EF4-FFF2-40B4-BE49-F238E27FC236}">
              <a16:creationId xmlns:a16="http://schemas.microsoft.com/office/drawing/2014/main" id="{7A18A3A5-1996-4EC3-A887-A04804C268DE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7496" name="Text Box 3">
          <a:extLst>
            <a:ext uri="{FF2B5EF4-FFF2-40B4-BE49-F238E27FC236}">
              <a16:creationId xmlns:a16="http://schemas.microsoft.com/office/drawing/2014/main" id="{617B8BA2-74A9-4F1F-A8DF-F1914ABE0A38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7497" name="Text Box 3">
          <a:extLst>
            <a:ext uri="{FF2B5EF4-FFF2-40B4-BE49-F238E27FC236}">
              <a16:creationId xmlns:a16="http://schemas.microsoft.com/office/drawing/2014/main" id="{6C9C3574-84F8-47DD-A703-862CBF164DAD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7498" name="Text Box 3">
          <a:extLst>
            <a:ext uri="{FF2B5EF4-FFF2-40B4-BE49-F238E27FC236}">
              <a16:creationId xmlns:a16="http://schemas.microsoft.com/office/drawing/2014/main" id="{65E32459-CFD5-4EDE-B762-A78CB70837FE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7499" name="Text Box 3">
          <a:extLst>
            <a:ext uri="{FF2B5EF4-FFF2-40B4-BE49-F238E27FC236}">
              <a16:creationId xmlns:a16="http://schemas.microsoft.com/office/drawing/2014/main" id="{73721C66-B91E-4630-9F9C-0820BF3272C0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7500" name="Text Box 3">
          <a:extLst>
            <a:ext uri="{FF2B5EF4-FFF2-40B4-BE49-F238E27FC236}">
              <a16:creationId xmlns:a16="http://schemas.microsoft.com/office/drawing/2014/main" id="{80C42A58-FD57-4A11-83CC-DCFE41AFC0B3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7501" name="Text Box 3">
          <a:extLst>
            <a:ext uri="{FF2B5EF4-FFF2-40B4-BE49-F238E27FC236}">
              <a16:creationId xmlns:a16="http://schemas.microsoft.com/office/drawing/2014/main" id="{3D7FDED3-5F19-4A32-A9BD-13CE6C964D35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7502" name="Text Box 3">
          <a:extLst>
            <a:ext uri="{FF2B5EF4-FFF2-40B4-BE49-F238E27FC236}">
              <a16:creationId xmlns:a16="http://schemas.microsoft.com/office/drawing/2014/main" id="{B57B83BD-F190-4D0B-8A9C-E5C97457A716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7503" name="Text Box 3">
          <a:extLst>
            <a:ext uri="{FF2B5EF4-FFF2-40B4-BE49-F238E27FC236}">
              <a16:creationId xmlns:a16="http://schemas.microsoft.com/office/drawing/2014/main" id="{86CC4EC7-73DC-4E2A-BD69-233D35CF3C58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7504" name="Text Box 3">
          <a:extLst>
            <a:ext uri="{FF2B5EF4-FFF2-40B4-BE49-F238E27FC236}">
              <a16:creationId xmlns:a16="http://schemas.microsoft.com/office/drawing/2014/main" id="{4A3F92BF-5421-400A-9042-A687890725AF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7505" name="Text Box 3">
          <a:extLst>
            <a:ext uri="{FF2B5EF4-FFF2-40B4-BE49-F238E27FC236}">
              <a16:creationId xmlns:a16="http://schemas.microsoft.com/office/drawing/2014/main" id="{10151A62-A8C7-46C8-A8CE-FF60129BAA6A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7506" name="Text Box 3">
          <a:extLst>
            <a:ext uri="{FF2B5EF4-FFF2-40B4-BE49-F238E27FC236}">
              <a16:creationId xmlns:a16="http://schemas.microsoft.com/office/drawing/2014/main" id="{F2F23B25-960B-4836-9375-188EC5250EA1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7507" name="Text Box 3">
          <a:extLst>
            <a:ext uri="{FF2B5EF4-FFF2-40B4-BE49-F238E27FC236}">
              <a16:creationId xmlns:a16="http://schemas.microsoft.com/office/drawing/2014/main" id="{15624D2C-4AE7-4174-84F0-772D0DA8964A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7508" name="Text Box 3">
          <a:extLst>
            <a:ext uri="{FF2B5EF4-FFF2-40B4-BE49-F238E27FC236}">
              <a16:creationId xmlns:a16="http://schemas.microsoft.com/office/drawing/2014/main" id="{1B35AE1F-AD8E-4245-A503-B0845DE7E8FB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7509" name="Text Box 3">
          <a:extLst>
            <a:ext uri="{FF2B5EF4-FFF2-40B4-BE49-F238E27FC236}">
              <a16:creationId xmlns:a16="http://schemas.microsoft.com/office/drawing/2014/main" id="{5E55581C-D76B-4653-8E7C-524A900DC4DC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7510" name="Text Box 3">
          <a:extLst>
            <a:ext uri="{FF2B5EF4-FFF2-40B4-BE49-F238E27FC236}">
              <a16:creationId xmlns:a16="http://schemas.microsoft.com/office/drawing/2014/main" id="{498FF888-2BC8-437A-9835-21725852870D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7511" name="Text Box 3">
          <a:extLst>
            <a:ext uri="{FF2B5EF4-FFF2-40B4-BE49-F238E27FC236}">
              <a16:creationId xmlns:a16="http://schemas.microsoft.com/office/drawing/2014/main" id="{20BB8433-C2BC-4EAA-B206-0F99E0322FE2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7512" name="Text Box 3">
          <a:extLst>
            <a:ext uri="{FF2B5EF4-FFF2-40B4-BE49-F238E27FC236}">
              <a16:creationId xmlns:a16="http://schemas.microsoft.com/office/drawing/2014/main" id="{93332D1F-77AE-4F53-971C-C365737BADD5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7513" name="Text Box 3">
          <a:extLst>
            <a:ext uri="{FF2B5EF4-FFF2-40B4-BE49-F238E27FC236}">
              <a16:creationId xmlns:a16="http://schemas.microsoft.com/office/drawing/2014/main" id="{CDD6FD75-C065-4197-90F7-A172A3862FF0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7514" name="Text Box 3">
          <a:extLst>
            <a:ext uri="{FF2B5EF4-FFF2-40B4-BE49-F238E27FC236}">
              <a16:creationId xmlns:a16="http://schemas.microsoft.com/office/drawing/2014/main" id="{26936184-CDE4-43E7-B9BC-49AEB83F9AD8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7515" name="Text Box 3">
          <a:extLst>
            <a:ext uri="{FF2B5EF4-FFF2-40B4-BE49-F238E27FC236}">
              <a16:creationId xmlns:a16="http://schemas.microsoft.com/office/drawing/2014/main" id="{F68D8BC7-9C4F-4AB7-AFD1-1BAD9ED925E3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7516" name="Text Box 3">
          <a:extLst>
            <a:ext uri="{FF2B5EF4-FFF2-40B4-BE49-F238E27FC236}">
              <a16:creationId xmlns:a16="http://schemas.microsoft.com/office/drawing/2014/main" id="{FE34E627-A7C9-4717-A325-2D4B95E085E0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7517" name="Text Box 3">
          <a:extLst>
            <a:ext uri="{FF2B5EF4-FFF2-40B4-BE49-F238E27FC236}">
              <a16:creationId xmlns:a16="http://schemas.microsoft.com/office/drawing/2014/main" id="{761CB798-6453-4F4B-B39C-69BC9BE671D4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7518" name="Text Box 3">
          <a:extLst>
            <a:ext uri="{FF2B5EF4-FFF2-40B4-BE49-F238E27FC236}">
              <a16:creationId xmlns:a16="http://schemas.microsoft.com/office/drawing/2014/main" id="{AEC49999-C724-4995-BEC3-8D0F37CF5C7D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7519" name="Text Box 3">
          <a:extLst>
            <a:ext uri="{FF2B5EF4-FFF2-40B4-BE49-F238E27FC236}">
              <a16:creationId xmlns:a16="http://schemas.microsoft.com/office/drawing/2014/main" id="{BCB30F13-B3DE-4455-9BEA-4E8EA2364150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7520" name="Text Box 3">
          <a:extLst>
            <a:ext uri="{FF2B5EF4-FFF2-40B4-BE49-F238E27FC236}">
              <a16:creationId xmlns:a16="http://schemas.microsoft.com/office/drawing/2014/main" id="{D313E002-C8EB-4278-98FC-E7F3A84936F7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7521" name="Text Box 3">
          <a:extLst>
            <a:ext uri="{FF2B5EF4-FFF2-40B4-BE49-F238E27FC236}">
              <a16:creationId xmlns:a16="http://schemas.microsoft.com/office/drawing/2014/main" id="{FDFD8487-1D7A-45D9-A289-A238678F85C8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7522" name="Text Box 3">
          <a:extLst>
            <a:ext uri="{FF2B5EF4-FFF2-40B4-BE49-F238E27FC236}">
              <a16:creationId xmlns:a16="http://schemas.microsoft.com/office/drawing/2014/main" id="{FCE74770-D2C4-4A61-94F1-3017C69BAF76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7523" name="Text Box 3">
          <a:extLst>
            <a:ext uri="{FF2B5EF4-FFF2-40B4-BE49-F238E27FC236}">
              <a16:creationId xmlns:a16="http://schemas.microsoft.com/office/drawing/2014/main" id="{ECCA2CC1-EABC-4566-985B-DDF8C0D00457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7524" name="Text Box 3">
          <a:extLst>
            <a:ext uri="{FF2B5EF4-FFF2-40B4-BE49-F238E27FC236}">
              <a16:creationId xmlns:a16="http://schemas.microsoft.com/office/drawing/2014/main" id="{D32FBDC6-F993-4EB3-A2CE-ED98C0B9CAD7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7525" name="Text Box 3">
          <a:extLst>
            <a:ext uri="{FF2B5EF4-FFF2-40B4-BE49-F238E27FC236}">
              <a16:creationId xmlns:a16="http://schemas.microsoft.com/office/drawing/2014/main" id="{60500721-3871-4AF8-853D-9BBF6DEA6115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7526" name="Text Box 3">
          <a:extLst>
            <a:ext uri="{FF2B5EF4-FFF2-40B4-BE49-F238E27FC236}">
              <a16:creationId xmlns:a16="http://schemas.microsoft.com/office/drawing/2014/main" id="{61DEDFE2-8D07-459A-A058-1E854B5B3654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7527" name="Text Box 3">
          <a:extLst>
            <a:ext uri="{FF2B5EF4-FFF2-40B4-BE49-F238E27FC236}">
              <a16:creationId xmlns:a16="http://schemas.microsoft.com/office/drawing/2014/main" id="{63D2327F-B158-4576-8F34-5D185E1F1FEA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7528" name="Text Box 3">
          <a:extLst>
            <a:ext uri="{FF2B5EF4-FFF2-40B4-BE49-F238E27FC236}">
              <a16:creationId xmlns:a16="http://schemas.microsoft.com/office/drawing/2014/main" id="{3746BDA7-78C6-44A4-9518-3B0FC99FD8A7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7529" name="Text Box 3">
          <a:extLst>
            <a:ext uri="{FF2B5EF4-FFF2-40B4-BE49-F238E27FC236}">
              <a16:creationId xmlns:a16="http://schemas.microsoft.com/office/drawing/2014/main" id="{0F5DBFD6-BB39-4745-9F40-DF7D813C7718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7530" name="Text Box 3">
          <a:extLst>
            <a:ext uri="{FF2B5EF4-FFF2-40B4-BE49-F238E27FC236}">
              <a16:creationId xmlns:a16="http://schemas.microsoft.com/office/drawing/2014/main" id="{309B3A97-06F4-46D3-A0AA-1333C087B9C8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7531" name="Text Box 3">
          <a:extLst>
            <a:ext uri="{FF2B5EF4-FFF2-40B4-BE49-F238E27FC236}">
              <a16:creationId xmlns:a16="http://schemas.microsoft.com/office/drawing/2014/main" id="{76E178D8-6F84-4708-BED6-3B6886DDB5BE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7532" name="Text Box 3">
          <a:extLst>
            <a:ext uri="{FF2B5EF4-FFF2-40B4-BE49-F238E27FC236}">
              <a16:creationId xmlns:a16="http://schemas.microsoft.com/office/drawing/2014/main" id="{CE71244C-8CFA-4E7D-9037-6EB88F13D1DB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7533" name="Text Box 3">
          <a:extLst>
            <a:ext uri="{FF2B5EF4-FFF2-40B4-BE49-F238E27FC236}">
              <a16:creationId xmlns:a16="http://schemas.microsoft.com/office/drawing/2014/main" id="{AEFD8694-1A5C-42E7-9079-4C232265F397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7534" name="Text Box 3">
          <a:extLst>
            <a:ext uri="{FF2B5EF4-FFF2-40B4-BE49-F238E27FC236}">
              <a16:creationId xmlns:a16="http://schemas.microsoft.com/office/drawing/2014/main" id="{9CDF9AE1-D444-4236-90E4-EA466A678954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7535" name="Text Box 3">
          <a:extLst>
            <a:ext uri="{FF2B5EF4-FFF2-40B4-BE49-F238E27FC236}">
              <a16:creationId xmlns:a16="http://schemas.microsoft.com/office/drawing/2014/main" id="{410C5EA0-E611-40DC-AD55-78E5420E1F74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7536" name="Text Box 3">
          <a:extLst>
            <a:ext uri="{FF2B5EF4-FFF2-40B4-BE49-F238E27FC236}">
              <a16:creationId xmlns:a16="http://schemas.microsoft.com/office/drawing/2014/main" id="{5D6C280C-FDE9-49B2-956E-E54EB2CF6A57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7537" name="Text Box 3">
          <a:extLst>
            <a:ext uri="{FF2B5EF4-FFF2-40B4-BE49-F238E27FC236}">
              <a16:creationId xmlns:a16="http://schemas.microsoft.com/office/drawing/2014/main" id="{4AA42502-4FBD-4824-9EA1-B22F49418F03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7538" name="Text Box 3">
          <a:extLst>
            <a:ext uri="{FF2B5EF4-FFF2-40B4-BE49-F238E27FC236}">
              <a16:creationId xmlns:a16="http://schemas.microsoft.com/office/drawing/2014/main" id="{8ABCCA42-7157-4639-9AB9-8CD4B5C8761B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7539" name="Text Box 3">
          <a:extLst>
            <a:ext uri="{FF2B5EF4-FFF2-40B4-BE49-F238E27FC236}">
              <a16:creationId xmlns:a16="http://schemas.microsoft.com/office/drawing/2014/main" id="{CA8A8D5D-630C-41D8-859E-76124DF4722D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7540" name="Text Box 3">
          <a:extLst>
            <a:ext uri="{FF2B5EF4-FFF2-40B4-BE49-F238E27FC236}">
              <a16:creationId xmlns:a16="http://schemas.microsoft.com/office/drawing/2014/main" id="{A6D8BFDA-9B65-41B4-842B-9B3B2C9E808E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7541" name="Text Box 3">
          <a:extLst>
            <a:ext uri="{FF2B5EF4-FFF2-40B4-BE49-F238E27FC236}">
              <a16:creationId xmlns:a16="http://schemas.microsoft.com/office/drawing/2014/main" id="{B137F484-0979-4660-A7A8-6629FC108B52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7542" name="Text Box 3">
          <a:extLst>
            <a:ext uri="{FF2B5EF4-FFF2-40B4-BE49-F238E27FC236}">
              <a16:creationId xmlns:a16="http://schemas.microsoft.com/office/drawing/2014/main" id="{70CA3858-F62D-4E35-88E4-1BC267602893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7543" name="Text Box 3">
          <a:extLst>
            <a:ext uri="{FF2B5EF4-FFF2-40B4-BE49-F238E27FC236}">
              <a16:creationId xmlns:a16="http://schemas.microsoft.com/office/drawing/2014/main" id="{336CD6E9-1DAB-44DC-9416-43C60EB7C41E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7544" name="Text Box 3">
          <a:extLst>
            <a:ext uri="{FF2B5EF4-FFF2-40B4-BE49-F238E27FC236}">
              <a16:creationId xmlns:a16="http://schemas.microsoft.com/office/drawing/2014/main" id="{BDBBC600-75C9-43AA-A955-36C282D41C33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7545" name="Text Box 3">
          <a:extLst>
            <a:ext uri="{FF2B5EF4-FFF2-40B4-BE49-F238E27FC236}">
              <a16:creationId xmlns:a16="http://schemas.microsoft.com/office/drawing/2014/main" id="{B047E857-D076-4EEB-8061-493AD785297C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39291"/>
    <xdr:sp macro="" textlink="">
      <xdr:nvSpPr>
        <xdr:cNvPr id="7546" name="Text Box 3">
          <a:extLst>
            <a:ext uri="{FF2B5EF4-FFF2-40B4-BE49-F238E27FC236}">
              <a16:creationId xmlns:a16="http://schemas.microsoft.com/office/drawing/2014/main" id="{37AA1274-EDE2-465A-955A-87039F0A0683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7547" name="Text Box 3">
          <a:extLst>
            <a:ext uri="{FF2B5EF4-FFF2-40B4-BE49-F238E27FC236}">
              <a16:creationId xmlns:a16="http://schemas.microsoft.com/office/drawing/2014/main" id="{3C9F0E4F-2B83-403E-BB30-DDBD8449DA1E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659</xdr:row>
      <xdr:rowOff>0</xdr:rowOff>
    </xdr:from>
    <xdr:ext cx="23662" cy="301191"/>
    <xdr:sp macro="" textlink="">
      <xdr:nvSpPr>
        <xdr:cNvPr id="7548" name="Text Box 3">
          <a:extLst>
            <a:ext uri="{FF2B5EF4-FFF2-40B4-BE49-F238E27FC236}">
              <a16:creationId xmlns:a16="http://schemas.microsoft.com/office/drawing/2014/main" id="{1C4FDB02-AF81-4206-A746-09846AF14FAF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15</xdr:col>
      <xdr:colOff>85725</xdr:colOff>
      <xdr:row>68</xdr:row>
      <xdr:rowOff>85725</xdr:rowOff>
    </xdr:to>
    <xdr:pic>
      <xdr:nvPicPr>
        <xdr:cNvPr id="2" name="Picture 7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0"/>
          <a:ext cx="7553325" cy="18221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16</xdr:col>
      <xdr:colOff>0</xdr:colOff>
      <xdr:row>141</xdr:row>
      <xdr:rowOff>133350</xdr:rowOff>
    </xdr:to>
    <xdr:pic>
      <xdr:nvPicPr>
        <xdr:cNvPr id="3" name="Picture 8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935700"/>
          <a:ext cx="8001000" cy="18802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144</xdr:row>
      <xdr:rowOff>0</xdr:rowOff>
    </xdr:from>
    <xdr:to>
      <xdr:col>15</xdr:col>
      <xdr:colOff>342900</xdr:colOff>
      <xdr:row>209</xdr:row>
      <xdr:rowOff>161925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404800"/>
          <a:ext cx="7810500" cy="17497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1143000</xdr:colOff>
      <xdr:row>2</xdr:row>
      <xdr:rowOff>314325</xdr:rowOff>
    </xdr:from>
    <xdr:to>
      <xdr:col>3</xdr:col>
      <xdr:colOff>1274302</xdr:colOff>
      <xdr:row>3</xdr:row>
      <xdr:rowOff>228600</xdr:rowOff>
    </xdr:to>
    <xdr:sp macro="" textlink="">
      <xdr:nvSpPr>
        <xdr:cNvPr id="21506" name="Text Box 2">
          <a:extLst>
            <a:ext uri="{FF2B5EF4-FFF2-40B4-BE49-F238E27FC236}">
              <a16:creationId xmlns:a16="http://schemas.microsoft.com/office/drawing/2014/main" id="{00000000-0008-0000-0400-000002540000}"/>
            </a:ext>
          </a:extLst>
        </xdr:cNvPr>
        <xdr:cNvSpPr txBox="1">
          <a:spLocks noChangeArrowheads="1"/>
        </xdr:cNvSpPr>
      </xdr:nvSpPr>
      <xdr:spPr bwMode="auto">
        <a:xfrm>
          <a:off x="3000375" y="1038225"/>
          <a:ext cx="1200150" cy="2476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Cordia New"/>
              <a:cs typeface="Cordia New"/>
            </a:rPr>
            <a:t>กรอกราคา ลงในช่องนี้</a:t>
          </a:r>
        </a:p>
      </xdr:txBody>
    </xdr:sp>
    <xdr:clientData/>
  </xdr:twoCellAnchor>
  <xdr:twoCellAnchor>
    <xdr:from>
      <xdr:col>3</xdr:col>
      <xdr:colOff>525780</xdr:colOff>
      <xdr:row>3</xdr:row>
      <xdr:rowOff>228600</xdr:rowOff>
    </xdr:from>
    <xdr:to>
      <xdr:col>3</xdr:col>
      <xdr:colOff>815340</xdr:colOff>
      <xdr:row>4</xdr:row>
      <xdr:rowOff>0</xdr:rowOff>
    </xdr:to>
    <xdr:sp macro="" textlink="">
      <xdr:nvSpPr>
        <xdr:cNvPr id="21815" name="AutoShape 3">
          <a:extLst>
            <a:ext uri="{FF2B5EF4-FFF2-40B4-BE49-F238E27FC236}">
              <a16:creationId xmlns:a16="http://schemas.microsoft.com/office/drawing/2014/main" id="{00000000-0008-0000-0400-000037550000}"/>
            </a:ext>
          </a:extLst>
        </xdr:cNvPr>
        <xdr:cNvSpPr>
          <a:spLocks noChangeArrowheads="1"/>
        </xdr:cNvSpPr>
      </xdr:nvSpPr>
      <xdr:spPr bwMode="auto">
        <a:xfrm>
          <a:off x="3733800" y="1310640"/>
          <a:ext cx="289560" cy="11430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1143000</xdr:colOff>
      <xdr:row>2</xdr:row>
      <xdr:rowOff>314325</xdr:rowOff>
    </xdr:from>
    <xdr:to>
      <xdr:col>3</xdr:col>
      <xdr:colOff>1274302</xdr:colOff>
      <xdr:row>3</xdr:row>
      <xdr:rowOff>228600</xdr:rowOff>
    </xdr:to>
    <xdr:sp macro="" textlink="">
      <xdr:nvSpPr>
        <xdr:cNvPr id="21508" name="Text Box 4">
          <a:extLst>
            <a:ext uri="{FF2B5EF4-FFF2-40B4-BE49-F238E27FC236}">
              <a16:creationId xmlns:a16="http://schemas.microsoft.com/office/drawing/2014/main" id="{00000000-0008-0000-0400-000004540000}"/>
            </a:ext>
          </a:extLst>
        </xdr:cNvPr>
        <xdr:cNvSpPr txBox="1">
          <a:spLocks noChangeArrowheads="1"/>
        </xdr:cNvSpPr>
      </xdr:nvSpPr>
      <xdr:spPr bwMode="auto">
        <a:xfrm>
          <a:off x="3000375" y="1038225"/>
          <a:ext cx="1200150" cy="2476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Cordia New"/>
              <a:cs typeface="Cordia New"/>
            </a:rPr>
            <a:t>กรอกราคา ลงในช่องนี้</a:t>
          </a:r>
        </a:p>
      </xdr:txBody>
    </xdr:sp>
    <xdr:clientData/>
  </xdr:twoCellAnchor>
  <xdr:twoCellAnchor>
    <xdr:from>
      <xdr:col>3</xdr:col>
      <xdr:colOff>525780</xdr:colOff>
      <xdr:row>3</xdr:row>
      <xdr:rowOff>228600</xdr:rowOff>
    </xdr:from>
    <xdr:to>
      <xdr:col>3</xdr:col>
      <xdr:colOff>815340</xdr:colOff>
      <xdr:row>4</xdr:row>
      <xdr:rowOff>0</xdr:rowOff>
    </xdr:to>
    <xdr:sp macro="" textlink="">
      <xdr:nvSpPr>
        <xdr:cNvPr id="21817" name="AutoShape 5">
          <a:extLst>
            <a:ext uri="{FF2B5EF4-FFF2-40B4-BE49-F238E27FC236}">
              <a16:creationId xmlns:a16="http://schemas.microsoft.com/office/drawing/2014/main" id="{00000000-0008-0000-0400-000039550000}"/>
            </a:ext>
          </a:extLst>
        </xdr:cNvPr>
        <xdr:cNvSpPr>
          <a:spLocks noChangeArrowheads="1"/>
        </xdr:cNvSpPr>
      </xdr:nvSpPr>
      <xdr:spPr bwMode="auto">
        <a:xfrm>
          <a:off x="3733800" y="1310640"/>
          <a:ext cx="289560" cy="11430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1143000</xdr:colOff>
      <xdr:row>2</xdr:row>
      <xdr:rowOff>314325</xdr:rowOff>
    </xdr:from>
    <xdr:to>
      <xdr:col>3</xdr:col>
      <xdr:colOff>1274302</xdr:colOff>
      <xdr:row>3</xdr:row>
      <xdr:rowOff>228600</xdr:rowOff>
    </xdr:to>
    <xdr:sp macro="" textlink="">
      <xdr:nvSpPr>
        <xdr:cNvPr id="21510" name="Text Box 6">
          <a:extLst>
            <a:ext uri="{FF2B5EF4-FFF2-40B4-BE49-F238E27FC236}">
              <a16:creationId xmlns:a16="http://schemas.microsoft.com/office/drawing/2014/main" id="{00000000-0008-0000-0400-000006540000}"/>
            </a:ext>
          </a:extLst>
        </xdr:cNvPr>
        <xdr:cNvSpPr txBox="1">
          <a:spLocks noChangeArrowheads="1"/>
        </xdr:cNvSpPr>
      </xdr:nvSpPr>
      <xdr:spPr bwMode="auto">
        <a:xfrm>
          <a:off x="3000375" y="1038225"/>
          <a:ext cx="1200150" cy="2476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Cordia New"/>
              <a:cs typeface="Cordia New"/>
            </a:rPr>
            <a:t>กรอกราคา ลงในช่องนี้</a:t>
          </a:r>
        </a:p>
      </xdr:txBody>
    </xdr:sp>
    <xdr:clientData/>
  </xdr:twoCellAnchor>
  <xdr:twoCellAnchor>
    <xdr:from>
      <xdr:col>3</xdr:col>
      <xdr:colOff>525780</xdr:colOff>
      <xdr:row>3</xdr:row>
      <xdr:rowOff>228600</xdr:rowOff>
    </xdr:from>
    <xdr:to>
      <xdr:col>3</xdr:col>
      <xdr:colOff>815340</xdr:colOff>
      <xdr:row>4</xdr:row>
      <xdr:rowOff>0</xdr:rowOff>
    </xdr:to>
    <xdr:sp macro="" textlink="">
      <xdr:nvSpPr>
        <xdr:cNvPr id="21819" name="AutoShape 7">
          <a:extLst>
            <a:ext uri="{FF2B5EF4-FFF2-40B4-BE49-F238E27FC236}">
              <a16:creationId xmlns:a16="http://schemas.microsoft.com/office/drawing/2014/main" id="{00000000-0008-0000-0400-00003B550000}"/>
            </a:ext>
          </a:extLst>
        </xdr:cNvPr>
        <xdr:cNvSpPr>
          <a:spLocks noChangeArrowheads="1"/>
        </xdr:cNvSpPr>
      </xdr:nvSpPr>
      <xdr:spPr bwMode="auto">
        <a:xfrm>
          <a:off x="3733800" y="1310640"/>
          <a:ext cx="289560" cy="11430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1143000</xdr:colOff>
      <xdr:row>2</xdr:row>
      <xdr:rowOff>314325</xdr:rowOff>
    </xdr:from>
    <xdr:to>
      <xdr:col>3</xdr:col>
      <xdr:colOff>1274302</xdr:colOff>
      <xdr:row>3</xdr:row>
      <xdr:rowOff>228600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 txBox="1">
          <a:spLocks noChangeArrowheads="1"/>
        </xdr:cNvSpPr>
      </xdr:nvSpPr>
      <xdr:spPr bwMode="auto">
        <a:xfrm>
          <a:off x="3000375" y="1066800"/>
          <a:ext cx="1200150" cy="2476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Cordia New"/>
              <a:cs typeface="Cordia New"/>
            </a:rPr>
            <a:t>กรอกราคา ลงในช่องนี้</a:t>
          </a:r>
        </a:p>
      </xdr:txBody>
    </xdr:sp>
    <xdr:clientData/>
  </xdr:twoCellAnchor>
  <xdr:twoCellAnchor>
    <xdr:from>
      <xdr:col>3</xdr:col>
      <xdr:colOff>525780</xdr:colOff>
      <xdr:row>3</xdr:row>
      <xdr:rowOff>228600</xdr:rowOff>
    </xdr:from>
    <xdr:to>
      <xdr:col>3</xdr:col>
      <xdr:colOff>815340</xdr:colOff>
      <xdr:row>4</xdr:row>
      <xdr:rowOff>0</xdr:rowOff>
    </xdr:to>
    <xdr:sp macro="" textlink="">
      <xdr:nvSpPr>
        <xdr:cNvPr id="21821" name="AutoShape 2">
          <a:extLst>
            <a:ext uri="{FF2B5EF4-FFF2-40B4-BE49-F238E27FC236}">
              <a16:creationId xmlns:a16="http://schemas.microsoft.com/office/drawing/2014/main" id="{00000000-0008-0000-0400-00003D550000}"/>
            </a:ext>
          </a:extLst>
        </xdr:cNvPr>
        <xdr:cNvSpPr>
          <a:spLocks noChangeArrowheads="1"/>
        </xdr:cNvSpPr>
      </xdr:nvSpPr>
      <xdr:spPr bwMode="auto">
        <a:xfrm>
          <a:off x="3733800" y="1310640"/>
          <a:ext cx="289560" cy="11430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3626;&#3606;&#3634;&#3610;&#3633;&#3609;&#3626;&#3640;&#3586;&#3616;&#3634;&#3614;&#3648;&#3604;&#3655;&#3585;&#3649;&#3627;&#3656;&#3591;&#3594;&#3634;&#3605;&#3636;%2019-01-2020\&#3591;&#3634;&#3609;&#3611;&#3619;&#3633;&#3610;&#3611;&#3619;&#3640;&#3591;&#3627;&#3657;&#3629;&#3591;&#3612;&#3656;&#3634;&#3605;&#3633;&#3604;&#3594;&#3633;&#3657;&#3609;%204%20&#3626;.&#3648;&#3604;&#3655;&#3585;\&#3648;&#3629;&#3585;&#3626;&#3634;&#3619;&#3611;&#3619;&#3632;&#3585;&#3623;&#3604;&#3619;&#3634;&#3588;&#3634;%20&#3588;&#3619;&#3633;&#3657;&#3591;&#3607;&#3637;&#3656;%202%2004-01-2021\Final%20&#3648;&#3614;&#3636;&#3656;&#3617;&#3619;&#3634;&#3588;&#3634;&#3610;&#3635;&#3619;&#3640;&#3591;&#3619;&#3633;&#3585;&#3625;&#3634;&#3621;&#3636;&#3615;&#3605;&#3660;%2010-01-2021-BOQ-&#3591;&#3634;&#3609;&#3611;&#3619;&#3633;&#3610;&#3611;&#3619;&#3640;&#3591;&#3614;&#3633;&#3602;&#3609;&#3634;&#3624;&#3641;&#3609;&#3618;&#3660;&#3624;&#3633;&#3621;&#3618;&#3631;(&#3627;&#3657;&#3629;&#3591;&#3612;&#3656;&#3634;&#3605;&#3633;&#3604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การแบ่งงวดงาน"/>
      <sheetName val="ใบสรุปราคา"/>
      <sheetName val="สรุปส่วนงาน"/>
      <sheetName val="ปร.4"/>
      <sheetName val="คำนวณF"/>
      <sheetName val="Sheet1"/>
    </sheetNames>
    <sheetDataSet>
      <sheetData sheetId="0"/>
      <sheetData sheetId="1"/>
      <sheetData sheetId="2"/>
      <sheetData sheetId="3">
        <row r="3">
          <cell r="D3" t="str">
            <v>เลขที่ 420/8 ถ.ราชวิถี แขวงทุ่งพญาไท เขตราชเทวี กรุงเทพมหานคร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-0.249977111117893"/>
  </sheetPr>
  <dimension ref="B1:X45"/>
  <sheetViews>
    <sheetView showGridLines="0" topLeftCell="A19" zoomScaleNormal="100" workbookViewId="0">
      <selection activeCell="I9" sqref="I9"/>
    </sheetView>
  </sheetViews>
  <sheetFormatPr defaultColWidth="9.33203125" defaultRowHeight="15.75"/>
  <cols>
    <col min="1" max="1" width="2.83203125" style="12" customWidth="1"/>
    <col min="2" max="2" width="8" style="12" customWidth="1"/>
    <col min="3" max="3" width="14.33203125" style="12" customWidth="1"/>
    <col min="4" max="4" width="16" style="12" customWidth="1"/>
    <col min="5" max="5" width="15" style="12" customWidth="1"/>
    <col min="6" max="6" width="12" style="12" customWidth="1"/>
    <col min="7" max="7" width="8.6640625" style="12" customWidth="1"/>
    <col min="8" max="8" width="17.5" style="12" customWidth="1"/>
    <col min="9" max="9" width="39.6640625" style="12" customWidth="1"/>
    <col min="10" max="10" width="3.83203125" style="12" customWidth="1"/>
    <col min="11" max="11" width="27" style="12" customWidth="1"/>
    <col min="12" max="16384" width="9.33203125" style="12"/>
  </cols>
  <sheetData>
    <row r="1" spans="2:11" ht="19.5" customHeight="1"/>
    <row r="2" spans="2:11" ht="30.75" customHeight="1">
      <c r="B2" s="1180" t="s">
        <v>89</v>
      </c>
      <c r="C2" s="1180"/>
      <c r="D2" s="1180"/>
      <c r="E2" s="1180"/>
      <c r="F2" s="1180"/>
      <c r="G2" s="1180"/>
      <c r="H2" s="1180"/>
      <c r="I2" s="1180"/>
      <c r="K2" s="8" t="s">
        <v>2</v>
      </c>
    </row>
    <row r="3" spans="2:11" ht="23.25" customHeight="1">
      <c r="B3" s="85" t="s">
        <v>447</v>
      </c>
      <c r="C3" s="9"/>
      <c r="D3" s="9"/>
      <c r="E3" s="9"/>
      <c r="F3" s="10"/>
      <c r="G3" s="10"/>
      <c r="H3" s="10"/>
      <c r="I3" s="10"/>
    </row>
    <row r="4" spans="2:11" ht="21.75" customHeight="1">
      <c r="B4" s="13" t="s">
        <v>2</v>
      </c>
      <c r="C4" s="86" t="s">
        <v>27</v>
      </c>
      <c r="D4" s="296" t="s">
        <v>711</v>
      </c>
      <c r="E4" s="86"/>
      <c r="F4" s="87"/>
      <c r="G4" s="88"/>
      <c r="H4" s="88"/>
      <c r="I4" s="89"/>
    </row>
    <row r="5" spans="2:11" ht="21.75" customHeight="1">
      <c r="B5" s="293"/>
      <c r="C5" s="294"/>
      <c r="D5" s="297" t="s">
        <v>712</v>
      </c>
      <c r="E5" s="294"/>
      <c r="F5" s="82"/>
      <c r="G5" s="106"/>
      <c r="H5" s="106"/>
      <c r="I5" s="295"/>
    </row>
    <row r="6" spans="2:11" ht="21.75" customHeight="1">
      <c r="B6" s="293"/>
      <c r="C6" s="294"/>
      <c r="D6" s="297" t="s">
        <v>713</v>
      </c>
      <c r="E6" s="294"/>
      <c r="F6" s="82"/>
      <c r="G6" s="106"/>
      <c r="H6" s="106"/>
      <c r="I6" s="295"/>
    </row>
    <row r="7" spans="2:11" ht="21.75" customHeight="1">
      <c r="B7" s="14" t="s">
        <v>2</v>
      </c>
      <c r="C7" s="81" t="s">
        <v>0</v>
      </c>
      <c r="D7" s="95" t="str">
        <f>[1]ปร.4!D3</f>
        <v>เลขที่ 420/8 ถ.ราชวิถี แขวงทุ่งพญาไท เขตราชเทวี กรุงเทพมหานคร</v>
      </c>
      <c r="E7" s="81"/>
      <c r="F7" s="75"/>
      <c r="G7" s="75"/>
      <c r="H7" s="90"/>
      <c r="I7" s="91"/>
    </row>
    <row r="8" spans="2:11" ht="21.75" customHeight="1">
      <c r="B8" s="14"/>
      <c r="C8" s="90" t="s">
        <v>28</v>
      </c>
      <c r="D8" s="74"/>
      <c r="E8" s="299" t="s">
        <v>448</v>
      </c>
      <c r="F8" s="75"/>
      <c r="G8" s="75"/>
      <c r="H8" s="75"/>
      <c r="I8" s="92"/>
    </row>
    <row r="9" spans="2:11" ht="21.75" customHeight="1">
      <c r="B9" s="14"/>
      <c r="C9" s="90" t="s">
        <v>85</v>
      </c>
      <c r="D9" s="300" t="s">
        <v>449</v>
      </c>
      <c r="E9" s="301"/>
      <c r="F9" s="81"/>
      <c r="G9" s="75"/>
      <c r="H9" s="81" t="s">
        <v>16</v>
      </c>
      <c r="I9" s="93" t="s">
        <v>69</v>
      </c>
    </row>
    <row r="10" spans="2:11" ht="21.75" customHeight="1">
      <c r="B10" s="14"/>
      <c r="C10" s="90" t="s">
        <v>29</v>
      </c>
      <c r="D10" s="74"/>
      <c r="E10" s="94" t="s">
        <v>64</v>
      </c>
      <c r="F10" s="76">
        <v>0</v>
      </c>
      <c r="G10" s="75" t="s">
        <v>30</v>
      </c>
      <c r="H10" s="80" t="s">
        <v>670</v>
      </c>
      <c r="I10" s="92"/>
    </row>
    <row r="11" spans="2:11" ht="21.75" customHeight="1">
      <c r="B11" s="14"/>
      <c r="C11" s="95" t="s">
        <v>747</v>
      </c>
      <c r="D11" s="95"/>
      <c r="E11" s="302"/>
      <c r="F11" s="303"/>
      <c r="G11" s="96"/>
      <c r="H11" s="115"/>
      <c r="I11" s="251"/>
    </row>
    <row r="12" spans="2:11" ht="21.75" customHeight="1">
      <c r="B12" s="15"/>
      <c r="C12" s="97" t="s">
        <v>710</v>
      </c>
      <c r="D12" s="97"/>
      <c r="E12" s="304"/>
      <c r="F12" s="305"/>
      <c r="G12" s="98"/>
      <c r="H12" s="250"/>
      <c r="I12" s="91"/>
    </row>
    <row r="13" spans="2:11" ht="21.75" customHeight="1">
      <c r="B13" s="16"/>
      <c r="C13" s="99" t="s">
        <v>450</v>
      </c>
      <c r="D13" s="100"/>
      <c r="E13" s="100"/>
      <c r="F13" s="101"/>
      <c r="G13" s="101" t="s">
        <v>748</v>
      </c>
      <c r="H13" s="298"/>
      <c r="I13" s="102"/>
    </row>
    <row r="14" spans="2:11" ht="21.75" customHeight="1">
      <c r="B14" s="306" t="s">
        <v>668</v>
      </c>
      <c r="C14" s="20"/>
      <c r="D14" s="21"/>
      <c r="E14" s="21"/>
      <c r="F14" s="22"/>
      <c r="G14" s="22"/>
      <c r="H14" s="307"/>
      <c r="I14" s="17"/>
    </row>
    <row r="15" spans="2:11" ht="18.75">
      <c r="B15" s="308" t="s">
        <v>669</v>
      </c>
      <c r="C15" s="309"/>
      <c r="D15" s="10"/>
      <c r="E15" s="310"/>
      <c r="F15" s="292"/>
      <c r="G15" s="292"/>
      <c r="H15" s="309"/>
      <c r="I15" s="17"/>
    </row>
    <row r="16" spans="2:11" ht="19.5" customHeight="1">
      <c r="B16" s="311" t="s">
        <v>714</v>
      </c>
      <c r="C16" s="11"/>
      <c r="D16" s="312"/>
      <c r="E16" s="313"/>
      <c r="F16" s="314"/>
      <c r="G16" s="314"/>
      <c r="H16" s="314"/>
      <c r="I16" s="315"/>
    </row>
    <row r="17" spans="2:24" ht="7.15" hidden="1" customHeight="1">
      <c r="B17" s="19"/>
      <c r="C17" s="20"/>
      <c r="D17" s="21"/>
      <c r="E17" s="21"/>
      <c r="F17" s="22"/>
      <c r="G17" s="18"/>
      <c r="H17" s="11"/>
      <c r="I17" s="17"/>
    </row>
    <row r="18" spans="2:24" ht="24.75" customHeight="1">
      <c r="B18" s="1181" t="s">
        <v>31</v>
      </c>
      <c r="C18" s="1183" t="s">
        <v>3</v>
      </c>
      <c r="D18" s="1184"/>
      <c r="E18" s="1184"/>
      <c r="F18" s="1185"/>
      <c r="G18" s="1189" t="s">
        <v>599</v>
      </c>
      <c r="H18" s="1190"/>
      <c r="I18" s="1181" t="s">
        <v>4</v>
      </c>
    </row>
    <row r="19" spans="2:24" ht="22.5" customHeight="1">
      <c r="B19" s="1182"/>
      <c r="C19" s="1186"/>
      <c r="D19" s="1187"/>
      <c r="E19" s="1187"/>
      <c r="F19" s="1188"/>
      <c r="G19" s="104" t="s">
        <v>92</v>
      </c>
      <c r="H19" s="104"/>
      <c r="I19" s="1182"/>
      <c r="N19" s="252"/>
    </row>
    <row r="20" spans="2:24" ht="24" customHeight="1">
      <c r="B20" s="79">
        <v>1</v>
      </c>
      <c r="C20" s="105" t="s">
        <v>86</v>
      </c>
      <c r="D20" s="106"/>
      <c r="E20" s="107"/>
      <c r="F20" s="107"/>
      <c r="G20" s="78" t="s">
        <v>92</v>
      </c>
      <c r="H20" s="108">
        <f>สรุปส่วนงาน!G48</f>
        <v>25468055.35207</v>
      </c>
      <c r="I20" s="109"/>
      <c r="O20" s="249"/>
      <c r="P20" s="244"/>
      <c r="Q20" s="245"/>
      <c r="R20" s="246"/>
      <c r="S20" s="247"/>
      <c r="T20" s="247"/>
      <c r="U20" s="248"/>
      <c r="V20" s="248"/>
      <c r="W20" s="257"/>
      <c r="X20" s="252"/>
    </row>
    <row r="21" spans="2:24" ht="24" customHeight="1">
      <c r="B21" s="110"/>
      <c r="C21" s="111" t="s">
        <v>32</v>
      </c>
      <c r="D21" s="101"/>
      <c r="E21" s="112"/>
      <c r="F21" s="113">
        <f>F!C14</f>
        <v>1.2222</v>
      </c>
      <c r="G21" s="148" t="s">
        <v>92</v>
      </c>
      <c r="H21" s="114">
        <f>H20*F21</f>
        <v>31127057.251299951</v>
      </c>
      <c r="I21" s="115"/>
      <c r="N21" s="252"/>
      <c r="O21" s="249"/>
      <c r="P21" s="244"/>
      <c r="Q21" s="245"/>
      <c r="R21" s="246"/>
      <c r="S21" s="247"/>
      <c r="T21" s="247"/>
      <c r="U21" s="248"/>
      <c r="V21" s="248"/>
      <c r="W21" s="257"/>
      <c r="X21" s="252"/>
    </row>
    <row r="22" spans="2:24" ht="24" customHeight="1">
      <c r="B22" s="79">
        <v>2</v>
      </c>
      <c r="C22" s="105" t="s">
        <v>87</v>
      </c>
      <c r="D22" s="106"/>
      <c r="E22" s="107"/>
      <c r="F22" s="107"/>
      <c r="G22" s="148" t="s">
        <v>92</v>
      </c>
      <c r="H22" s="116">
        <f>สรุปส่วนงาน!G59</f>
        <v>22634983</v>
      </c>
      <c r="I22" s="115"/>
      <c r="N22" s="252"/>
      <c r="O22" s="77"/>
      <c r="P22" s="253"/>
      <c r="Q22" s="254"/>
      <c r="R22" s="255"/>
      <c r="S22" s="256"/>
      <c r="T22" s="256"/>
      <c r="U22" s="256"/>
      <c r="V22" s="255"/>
      <c r="W22" s="257"/>
      <c r="X22" s="252"/>
    </row>
    <row r="23" spans="2:24" ht="24" customHeight="1">
      <c r="B23" s="110"/>
      <c r="C23" s="111" t="s">
        <v>600</v>
      </c>
      <c r="D23" s="100"/>
      <c r="E23" s="117"/>
      <c r="F23" s="117" t="s">
        <v>33</v>
      </c>
      <c r="G23" s="148" t="s">
        <v>92</v>
      </c>
      <c r="H23" s="118">
        <f>H22*1.07</f>
        <v>24219431.810000002</v>
      </c>
      <c r="I23" s="115"/>
      <c r="O23" s="252"/>
      <c r="P23" s="252"/>
      <c r="Q23" s="252"/>
      <c r="R23" s="252"/>
      <c r="S23" s="252"/>
      <c r="T23" s="252"/>
      <c r="U23" s="252"/>
      <c r="V23" s="252"/>
      <c r="X23" s="252"/>
    </row>
    <row r="24" spans="2:24" ht="24" customHeight="1">
      <c r="B24" s="119">
        <v>3</v>
      </c>
      <c r="C24" s="120" t="s">
        <v>415</v>
      </c>
      <c r="D24" s="121"/>
      <c r="E24" s="122"/>
      <c r="F24" s="122"/>
      <c r="G24" s="123"/>
      <c r="H24" s="124">
        <f>สรุปส่วนงาน!G65</f>
        <v>502700</v>
      </c>
      <c r="I24" s="115"/>
    </row>
    <row r="25" spans="2:24" ht="24" customHeight="1">
      <c r="B25" s="125"/>
      <c r="C25" s="75"/>
      <c r="D25" s="126"/>
      <c r="E25" s="126"/>
      <c r="F25" s="127"/>
      <c r="G25" s="128"/>
      <c r="H25" s="129"/>
      <c r="I25" s="115"/>
    </row>
    <row r="26" spans="2:24" ht="24" customHeight="1" thickBot="1">
      <c r="B26" s="130" t="s">
        <v>36</v>
      </c>
      <c r="C26" s="131"/>
      <c r="D26" s="132"/>
      <c r="E26" s="132"/>
      <c r="F26" s="133"/>
      <c r="G26" s="134"/>
      <c r="H26" s="135">
        <f>H21+H23+H24</f>
        <v>55849189.06129995</v>
      </c>
      <c r="I26" s="109"/>
    </row>
    <row r="27" spans="2:24" ht="25.5" customHeight="1" thickTop="1" thickBot="1">
      <c r="B27" s="136" t="s">
        <v>37</v>
      </c>
      <c r="C27" s="136"/>
      <c r="D27" s="137"/>
      <c r="E27" s="137"/>
      <c r="F27" s="103"/>
      <c r="G27" s="138"/>
      <c r="H27" s="68">
        <f>H26</f>
        <v>55849189.06129995</v>
      </c>
      <c r="I27" s="139" t="s">
        <v>2</v>
      </c>
      <c r="K27" s="23">
        <v>0</v>
      </c>
    </row>
    <row r="28" spans="2:24" ht="25.5" customHeight="1" thickTop="1">
      <c r="B28" s="136"/>
      <c r="C28" s="140"/>
      <c r="D28" s="137" t="s">
        <v>38</v>
      </c>
      <c r="E28" s="137"/>
      <c r="F28" s="103"/>
      <c r="G28" s="1177" t="str">
        <f>BAHTTEXT(H27)</f>
        <v>ห้าสิบห้าล้านแปดแสนสี่หมื่นเก้าพันหนึ่งร้อยแปดสิบเก้าบาทหกสตางค์</v>
      </c>
      <c r="H28" s="1178"/>
      <c r="I28" s="1179"/>
      <c r="K28" s="23"/>
    </row>
    <row r="29" spans="2:24" ht="25.5" customHeight="1">
      <c r="B29" s="141"/>
      <c r="C29" s="142" t="s">
        <v>16</v>
      </c>
      <c r="D29" s="143">
        <v>0</v>
      </c>
      <c r="E29" s="144" t="s">
        <v>1</v>
      </c>
      <c r="F29" s="145" t="s">
        <v>34</v>
      </c>
      <c r="G29" s="146">
        <v>0</v>
      </c>
      <c r="H29" s="146"/>
      <c r="I29" s="147" t="s">
        <v>35</v>
      </c>
      <c r="K29" s="24"/>
    </row>
    <row r="30" spans="2:24" s="25" customFormat="1" ht="15.75" customHeight="1">
      <c r="B30" s="26"/>
      <c r="C30" s="27"/>
      <c r="D30" s="27"/>
      <c r="E30" s="26" t="s">
        <v>2</v>
      </c>
      <c r="F30" s="28"/>
      <c r="G30" s="28"/>
      <c r="H30" s="28"/>
      <c r="I30" s="29"/>
    </row>
    <row r="31" spans="2:24" s="25" customFormat="1" ht="9" customHeight="1">
      <c r="B31" s="310"/>
      <c r="C31" s="316"/>
      <c r="D31" s="317"/>
      <c r="E31" s="317"/>
      <c r="F31" s="310"/>
      <c r="G31" s="310"/>
      <c r="H31" s="310"/>
      <c r="I31" s="31"/>
      <c r="J31" s="30"/>
    </row>
    <row r="32" spans="2:24" s="318" customFormat="1" ht="21.75" customHeight="1">
      <c r="B32" s="1176" t="s">
        <v>715</v>
      </c>
      <c r="C32" s="1176"/>
      <c r="D32" s="1176"/>
      <c r="E32" s="1176"/>
      <c r="F32" s="1176"/>
      <c r="G32" s="1176"/>
      <c r="H32" s="1176"/>
      <c r="I32" s="1176"/>
      <c r="J32" s="319"/>
    </row>
    <row r="33" spans="2:10" s="318" customFormat="1" ht="21.75" customHeight="1">
      <c r="B33" s="1176" t="s">
        <v>716</v>
      </c>
      <c r="C33" s="1176"/>
      <c r="D33" s="1176"/>
      <c r="E33" s="1176"/>
      <c r="F33" s="1176"/>
      <c r="G33" s="1176"/>
      <c r="H33" s="1176"/>
      <c r="I33" s="1176"/>
      <c r="J33" s="319"/>
    </row>
    <row r="34" spans="2:10" s="318" customFormat="1" ht="12" customHeight="1">
      <c r="B34" s="320"/>
      <c r="C34" s="320"/>
      <c r="D34" s="320"/>
      <c r="E34" s="320"/>
      <c r="F34" s="320"/>
      <c r="G34" s="320"/>
      <c r="H34" s="320"/>
      <c r="I34" s="320"/>
      <c r="J34" s="319"/>
    </row>
    <row r="35" spans="2:10" s="318" customFormat="1" ht="21.75" customHeight="1">
      <c r="B35" s="1176" t="s">
        <v>717</v>
      </c>
      <c r="C35" s="1176"/>
      <c r="D35" s="1176"/>
      <c r="E35" s="1176"/>
      <c r="F35" s="1176"/>
      <c r="G35" s="1176"/>
      <c r="H35" s="1176"/>
      <c r="I35" s="1176"/>
      <c r="J35" s="321"/>
    </row>
    <row r="36" spans="2:10" s="318" customFormat="1" ht="21.75" customHeight="1">
      <c r="B36" s="1176" t="s">
        <v>719</v>
      </c>
      <c r="C36" s="1176"/>
      <c r="D36" s="1176"/>
      <c r="E36" s="1176"/>
      <c r="F36" s="1176"/>
      <c r="G36" s="1176"/>
      <c r="H36" s="1176"/>
      <c r="I36" s="1176"/>
      <c r="J36" s="322"/>
    </row>
    <row r="37" spans="2:10" s="318" customFormat="1" ht="12" customHeight="1">
      <c r="B37" s="320"/>
      <c r="C37" s="320"/>
      <c r="D37" s="320"/>
      <c r="E37" s="320"/>
      <c r="F37" s="320"/>
      <c r="G37" s="320"/>
      <c r="H37" s="320"/>
      <c r="I37" s="320"/>
      <c r="J37" s="322"/>
    </row>
    <row r="38" spans="2:10" s="318" customFormat="1" ht="21.75" customHeight="1">
      <c r="B38" s="1176" t="s">
        <v>717</v>
      </c>
      <c r="C38" s="1176"/>
      <c r="D38" s="1176"/>
      <c r="E38" s="1176"/>
      <c r="F38" s="1176"/>
      <c r="G38" s="1176"/>
      <c r="H38" s="1176"/>
      <c r="I38" s="1176"/>
      <c r="J38" s="323"/>
    </row>
    <row r="39" spans="2:10" s="318" customFormat="1" ht="21.75" customHeight="1">
      <c r="B39" s="1176" t="s">
        <v>721</v>
      </c>
      <c r="C39" s="1176"/>
      <c r="D39" s="1176"/>
      <c r="E39" s="1176"/>
      <c r="F39" s="1176"/>
      <c r="G39" s="1176"/>
      <c r="H39" s="1176"/>
      <c r="I39" s="1176"/>
      <c r="J39" s="324"/>
    </row>
    <row r="40" spans="2:10" s="318" customFormat="1" ht="12" customHeight="1">
      <c r="B40" s="320"/>
      <c r="C40" s="320"/>
      <c r="D40" s="320"/>
      <c r="E40" s="320"/>
      <c r="F40" s="320"/>
      <c r="G40" s="320"/>
      <c r="H40" s="320"/>
      <c r="I40" s="320"/>
      <c r="J40" s="324"/>
    </row>
    <row r="41" spans="2:10" s="318" customFormat="1" ht="21.75" customHeight="1">
      <c r="B41" s="1176" t="s">
        <v>718</v>
      </c>
      <c r="C41" s="1176"/>
      <c r="D41" s="1176"/>
      <c r="E41" s="1176"/>
      <c r="F41" s="1176"/>
      <c r="G41" s="1176"/>
      <c r="H41" s="1176"/>
      <c r="I41" s="1176"/>
      <c r="J41" s="323"/>
    </row>
    <row r="42" spans="2:10" s="318" customFormat="1" ht="21.75" customHeight="1">
      <c r="B42" s="1191" t="s">
        <v>720</v>
      </c>
      <c r="C42" s="1192"/>
      <c r="D42" s="1192"/>
      <c r="E42" s="1192"/>
      <c r="F42" s="1192"/>
      <c r="G42" s="1192"/>
      <c r="H42" s="1192"/>
      <c r="I42" s="1192"/>
      <c r="J42" s="323"/>
    </row>
    <row r="43" spans="2:10" s="318" customFormat="1" ht="53.25" customHeight="1">
      <c r="B43" s="320"/>
      <c r="C43" s="320"/>
      <c r="D43" s="320"/>
      <c r="E43" s="320"/>
      <c r="F43" s="320"/>
      <c r="G43" s="320"/>
      <c r="H43" s="320"/>
      <c r="I43" s="320"/>
      <c r="J43" s="325"/>
    </row>
    <row r="44" spans="2:10" ht="21.75" customHeight="1"/>
    <row r="45" spans="2:10" ht="21.75" customHeight="1"/>
  </sheetData>
  <mergeCells count="14">
    <mergeCell ref="B41:I41"/>
    <mergeCell ref="B42:I42"/>
    <mergeCell ref="B36:I36"/>
    <mergeCell ref="B38:I38"/>
    <mergeCell ref="B39:I39"/>
    <mergeCell ref="B32:I32"/>
    <mergeCell ref="B33:I33"/>
    <mergeCell ref="B35:I35"/>
    <mergeCell ref="G28:I28"/>
    <mergeCell ref="B2:I2"/>
    <mergeCell ref="B18:B19"/>
    <mergeCell ref="C18:F19"/>
    <mergeCell ref="G18:H18"/>
    <mergeCell ref="I18:I19"/>
  </mergeCells>
  <phoneticPr fontId="0" type="noConversion"/>
  <pageMargins left="0.23622047244094491" right="0.23622047244094491" top="0.74803149606299213" bottom="0.74803149606299213" header="0.31496062992125984" footer="0.31496062992125984"/>
  <pageSetup paperSize="9" scale="90" orientation="portrait" horizontalDpi="4294967294" verticalDpi="180" r:id="rId1"/>
  <headerFooter alignWithMargins="0">
    <oddHeader xml:space="preserve">&amp;Rปร.6 (ปร 5ก+ปร 5ข) 
แผ่นที่1/1 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B1:K65"/>
  <sheetViews>
    <sheetView showGridLines="0" topLeftCell="A46" zoomScaleNormal="100" workbookViewId="0">
      <selection activeCell="D2" sqref="D2:E2"/>
    </sheetView>
  </sheetViews>
  <sheetFormatPr defaultColWidth="9.1640625" defaultRowHeight="19.5"/>
  <cols>
    <col min="1" max="1" width="2.5" style="149" customWidth="1"/>
    <col min="2" max="2" width="6.1640625" style="149" customWidth="1"/>
    <col min="3" max="3" width="10" style="149" customWidth="1"/>
    <col min="4" max="4" width="49.33203125" style="149" customWidth="1"/>
    <col min="5" max="5" width="20.83203125" style="149" customWidth="1"/>
    <col min="6" max="6" width="16.83203125" style="149" customWidth="1"/>
    <col min="7" max="7" width="17.5" style="243" customWidth="1"/>
    <col min="8" max="8" width="22.33203125" style="149" customWidth="1"/>
    <col min="9" max="9" width="11.33203125" style="149" customWidth="1"/>
    <col min="10" max="10" width="9.1640625" style="149"/>
    <col min="11" max="11" width="11.5" style="149" bestFit="1" customWidth="1"/>
    <col min="12" max="16384" width="9.1640625" style="149"/>
  </cols>
  <sheetData>
    <row r="1" spans="2:8" ht="32.25" customHeight="1">
      <c r="B1" s="1208" t="s">
        <v>89</v>
      </c>
      <c r="C1" s="1208"/>
      <c r="D1" s="1208"/>
      <c r="E1" s="1208"/>
      <c r="F1" s="1208"/>
      <c r="G1" s="1208"/>
    </row>
    <row r="2" spans="2:8" ht="85.5" customHeight="1">
      <c r="B2" s="150" t="s">
        <v>17</v>
      </c>
      <c r="C2" s="151"/>
      <c r="D2" s="1219" t="s">
        <v>722</v>
      </c>
      <c r="E2" s="1220"/>
      <c r="F2" s="327" t="s">
        <v>85</v>
      </c>
      <c r="G2" s="152" t="s">
        <v>449</v>
      </c>
    </row>
    <row r="3" spans="2:8" ht="24" customHeight="1">
      <c r="B3" s="150" t="s">
        <v>18</v>
      </c>
      <c r="C3" s="153"/>
      <c r="D3" s="326" t="s">
        <v>213</v>
      </c>
      <c r="E3" s="154"/>
      <c r="F3" s="155" t="s">
        <v>5</v>
      </c>
      <c r="G3" s="156"/>
    </row>
    <row r="4" spans="2:8" ht="23.25" customHeight="1">
      <c r="B4" s="1209" t="s">
        <v>6</v>
      </c>
      <c r="C4" s="1211" t="s">
        <v>3</v>
      </c>
      <c r="D4" s="1212"/>
      <c r="E4" s="1215" t="s">
        <v>325</v>
      </c>
      <c r="F4" s="1216"/>
      <c r="G4" s="1217" t="s">
        <v>327</v>
      </c>
    </row>
    <row r="5" spans="2:8" ht="23.25" customHeight="1">
      <c r="B5" s="1210"/>
      <c r="C5" s="1213"/>
      <c r="D5" s="1214"/>
      <c r="E5" s="157" t="s">
        <v>65</v>
      </c>
      <c r="F5" s="157" t="s">
        <v>326</v>
      </c>
      <c r="G5" s="1218"/>
    </row>
    <row r="6" spans="2:8" ht="21.75" customHeight="1">
      <c r="B6" s="158"/>
      <c r="C6" s="1206"/>
      <c r="D6" s="1207"/>
      <c r="E6" s="159"/>
      <c r="F6" s="160"/>
      <c r="G6" s="159" t="s">
        <v>2</v>
      </c>
    </row>
    <row r="7" spans="2:8" ht="21.75" customHeight="1">
      <c r="B7" s="161"/>
      <c r="C7" s="1199" t="s">
        <v>302</v>
      </c>
      <c r="D7" s="1200"/>
      <c r="E7" s="159"/>
      <c r="F7" s="160"/>
      <c r="G7" s="159" t="s">
        <v>2</v>
      </c>
    </row>
    <row r="8" spans="2:8" ht="21.75" customHeight="1">
      <c r="B8" s="161">
        <v>1</v>
      </c>
      <c r="C8" s="162" t="s">
        <v>652</v>
      </c>
      <c r="D8" s="163"/>
      <c r="E8" s="159"/>
      <c r="F8" s="160"/>
      <c r="G8" s="159"/>
    </row>
    <row r="9" spans="2:8" ht="21.75" customHeight="1">
      <c r="B9" s="161"/>
      <c r="C9" s="162" t="s">
        <v>388</v>
      </c>
      <c r="D9" s="163"/>
      <c r="E9" s="159"/>
      <c r="F9" s="160"/>
      <c r="G9" s="159"/>
    </row>
    <row r="10" spans="2:8" ht="21.75" customHeight="1">
      <c r="B10" s="158" t="s">
        <v>2</v>
      </c>
      <c r="C10" s="164">
        <v>1.1000000000000001</v>
      </c>
      <c r="D10" s="163" t="s">
        <v>19</v>
      </c>
      <c r="E10" s="159"/>
      <c r="F10" s="159"/>
      <c r="G10" s="159"/>
    </row>
    <row r="11" spans="2:8" ht="21.75" customHeight="1">
      <c r="B11" s="158"/>
      <c r="C11" s="164"/>
      <c r="D11" s="163" t="s">
        <v>68</v>
      </c>
      <c r="E11" s="165"/>
      <c r="F11" s="165"/>
      <c r="G11" s="166"/>
    </row>
    <row r="12" spans="2:8" ht="21.75" customHeight="1">
      <c r="B12" s="167"/>
      <c r="C12" s="168"/>
      <c r="D12" s="169" t="s">
        <v>492</v>
      </c>
      <c r="E12" s="165">
        <f>'BOQ-30-11-2564'!H19</f>
        <v>0</v>
      </c>
      <c r="F12" s="165">
        <f>'BOQ-30-11-2564'!J19</f>
        <v>0</v>
      </c>
      <c r="G12" s="166">
        <f>SUM(E12:F12)</f>
        <v>0</v>
      </c>
      <c r="H12" s="170">
        <f>'BOQ-30-11-2564'!K19</f>
        <v>0</v>
      </c>
    </row>
    <row r="13" spans="2:8" ht="21.75" customHeight="1">
      <c r="B13" s="167" t="s">
        <v>2</v>
      </c>
      <c r="C13" s="169">
        <v>1.2</v>
      </c>
      <c r="D13" s="169" t="s">
        <v>20</v>
      </c>
      <c r="E13" s="165"/>
      <c r="F13" s="165"/>
      <c r="G13" s="165"/>
      <c r="H13" s="258"/>
    </row>
    <row r="14" spans="2:8" ht="21.75" customHeight="1">
      <c r="B14" s="167"/>
      <c r="C14" s="169"/>
      <c r="D14" s="169" t="s">
        <v>493</v>
      </c>
      <c r="E14" s="165">
        <f>'BOQ-30-11-2564'!H31</f>
        <v>0</v>
      </c>
      <c r="F14" s="165">
        <f>'BOQ-30-11-2564'!J31</f>
        <v>89520</v>
      </c>
      <c r="G14" s="166">
        <f t="shared" ref="G14:G22" si="0">SUM(E14:F14)</f>
        <v>89520</v>
      </c>
      <c r="H14" s="170">
        <f>'BOQ-30-11-2564'!K31</f>
        <v>89520</v>
      </c>
    </row>
    <row r="15" spans="2:8" ht="21.75" customHeight="1">
      <c r="B15" s="167"/>
      <c r="C15" s="169"/>
      <c r="D15" s="171" t="s">
        <v>70</v>
      </c>
      <c r="E15" s="165">
        <f>'BOQ-30-11-2564'!H43</f>
        <v>341816</v>
      </c>
      <c r="F15" s="165">
        <f>'BOQ-30-11-2564'!J43</f>
        <v>67525</v>
      </c>
      <c r="G15" s="166">
        <f t="shared" si="0"/>
        <v>409341</v>
      </c>
      <c r="H15" s="170">
        <f>'BOQ-30-11-2564'!K43</f>
        <v>409341</v>
      </c>
    </row>
    <row r="16" spans="2:8" ht="21.75" customHeight="1">
      <c r="B16" s="167"/>
      <c r="C16" s="169"/>
      <c r="D16" s="172" t="s">
        <v>75</v>
      </c>
      <c r="E16" s="165">
        <f>'BOQ-30-11-2564'!H66</f>
        <v>1324627.6718250001</v>
      </c>
      <c r="F16" s="165">
        <f>'BOQ-30-11-2564'!J66</f>
        <v>482435.55976000003</v>
      </c>
      <c r="G16" s="166">
        <f t="shared" ref="G16" si="1">SUM(E16:F16)</f>
        <v>1807063.2315850002</v>
      </c>
      <c r="H16" s="170">
        <f>'BOQ-30-11-2564'!K66</f>
        <v>1807063.2315849999</v>
      </c>
    </row>
    <row r="17" spans="2:9" ht="21.75" customHeight="1">
      <c r="B17" s="167"/>
      <c r="C17" s="169"/>
      <c r="D17" s="171" t="s">
        <v>76</v>
      </c>
      <c r="E17" s="165">
        <f>'BOQ-30-11-2564'!H80</f>
        <v>1111897</v>
      </c>
      <c r="F17" s="165">
        <f>'BOQ-30-11-2564'!J80</f>
        <v>238936</v>
      </c>
      <c r="G17" s="166">
        <f t="shared" si="0"/>
        <v>1350833</v>
      </c>
      <c r="H17" s="170">
        <f>'BOQ-30-11-2564'!K24</f>
        <v>9000</v>
      </c>
    </row>
    <row r="18" spans="2:9" ht="21.75" customHeight="1">
      <c r="B18" s="167"/>
      <c r="C18" s="169"/>
      <c r="D18" s="171" t="s">
        <v>77</v>
      </c>
      <c r="E18" s="165">
        <f>'BOQ-30-11-2564'!H140</f>
        <v>2353810</v>
      </c>
      <c r="F18" s="165">
        <f>'BOQ-30-11-2564'!J140</f>
        <v>50350</v>
      </c>
      <c r="G18" s="166">
        <f t="shared" ref="G18" si="2">SUM(E18:F18)</f>
        <v>2404160</v>
      </c>
      <c r="H18" s="170">
        <f>'BOQ-30-11-2564'!K140</f>
        <v>2404160</v>
      </c>
    </row>
    <row r="19" spans="2:9" ht="21.75" customHeight="1">
      <c r="B19" s="167"/>
      <c r="C19" s="169"/>
      <c r="D19" s="171" t="s">
        <v>78</v>
      </c>
      <c r="E19" s="165">
        <f>'BOQ-30-11-2564'!H170</f>
        <v>276840</v>
      </c>
      <c r="F19" s="165">
        <f>'BOQ-30-11-2564'!J170</f>
        <v>21580</v>
      </c>
      <c r="G19" s="166">
        <f t="shared" si="0"/>
        <v>298420</v>
      </c>
      <c r="H19" s="170">
        <f>'BOQ-30-11-2564'!K170</f>
        <v>298420</v>
      </c>
    </row>
    <row r="20" spans="2:9" ht="21.75" customHeight="1">
      <c r="B20" s="167"/>
      <c r="C20" s="169"/>
      <c r="D20" s="172" t="s">
        <v>328</v>
      </c>
      <c r="E20" s="165">
        <f>'BOQ-30-11-2564'!H177</f>
        <v>200955</v>
      </c>
      <c r="F20" s="165">
        <f>'BOQ-30-11-2564'!J177</f>
        <v>120573</v>
      </c>
      <c r="G20" s="166">
        <f t="shared" si="0"/>
        <v>321528</v>
      </c>
      <c r="H20" s="170">
        <f>'BOQ-30-11-2564'!K177</f>
        <v>321528</v>
      </c>
    </row>
    <row r="21" spans="2:9" ht="21.75" customHeight="1">
      <c r="B21" s="167"/>
      <c r="C21" s="169"/>
      <c r="D21" s="172" t="s">
        <v>317</v>
      </c>
      <c r="E21" s="165">
        <f>'BOQ-30-11-2564'!H184</f>
        <v>212500</v>
      </c>
      <c r="F21" s="165">
        <f>'BOQ-30-11-2564'!J184</f>
        <v>33750</v>
      </c>
      <c r="G21" s="166">
        <f t="shared" si="0"/>
        <v>246250</v>
      </c>
      <c r="H21" s="170">
        <f>'BOQ-30-11-2564'!K184</f>
        <v>246250</v>
      </c>
    </row>
    <row r="22" spans="2:9" ht="21.75" customHeight="1">
      <c r="B22" s="167"/>
      <c r="C22" s="168">
        <v>1.3</v>
      </c>
      <c r="D22" s="169" t="s">
        <v>88</v>
      </c>
      <c r="E22" s="165">
        <f>'BOQ-30-11-2564'!H227</f>
        <v>375744.84450000001</v>
      </c>
      <c r="F22" s="165">
        <f>'BOQ-30-11-2564'!J227</f>
        <v>148324.11259999999</v>
      </c>
      <c r="G22" s="166">
        <f t="shared" si="0"/>
        <v>524068.9571</v>
      </c>
      <c r="H22" s="170">
        <f>'BOQ-30-11-2564'!K185</f>
        <v>0</v>
      </c>
    </row>
    <row r="23" spans="2:9" ht="21.75" customHeight="1">
      <c r="B23" s="167" t="s">
        <v>2</v>
      </c>
      <c r="C23" s="169">
        <v>1.4</v>
      </c>
      <c r="D23" s="169" t="s">
        <v>21</v>
      </c>
      <c r="E23" s="165"/>
      <c r="F23" s="165"/>
      <c r="G23" s="165"/>
      <c r="H23" s="170">
        <f>'BOQ-30-11-2564'!K186</f>
        <v>0</v>
      </c>
      <c r="I23" s="173"/>
    </row>
    <row r="24" spans="2:9" ht="21.75" customHeight="1">
      <c r="B24" s="167"/>
      <c r="C24" s="169"/>
      <c r="D24" s="169" t="s">
        <v>71</v>
      </c>
      <c r="E24" s="165">
        <f>'BOQ-30-11-2564'!H301</f>
        <v>5842411.3209166657</v>
      </c>
      <c r="F24" s="165">
        <f>'BOQ-30-11-2564'!J301</f>
        <v>1404047.3777750002</v>
      </c>
      <c r="G24" s="166">
        <f t="shared" ref="G24:G30" si="3">SUM(E24:F24)</f>
        <v>7246458.6986916661</v>
      </c>
      <c r="H24" s="170">
        <f>'BOQ-30-11-2564'!K187</f>
        <v>0</v>
      </c>
      <c r="I24" s="173"/>
    </row>
    <row r="25" spans="2:9" ht="21.75" customHeight="1">
      <c r="B25" s="167"/>
      <c r="C25" s="169"/>
      <c r="D25" s="174" t="s">
        <v>329</v>
      </c>
      <c r="E25" s="165">
        <f>'BOQ-30-11-2564'!H316</f>
        <v>924728.16399999999</v>
      </c>
      <c r="F25" s="165">
        <f>'BOQ-30-11-2564'!J316</f>
        <v>558289.84120000002</v>
      </c>
      <c r="G25" s="166">
        <f t="shared" si="3"/>
        <v>1483018.0052</v>
      </c>
      <c r="H25" s="170">
        <f>'BOQ-30-11-2564'!K188</f>
        <v>0</v>
      </c>
      <c r="I25" s="173"/>
    </row>
    <row r="26" spans="2:9" ht="21.75" customHeight="1">
      <c r="B26" s="167" t="s">
        <v>2</v>
      </c>
      <c r="C26" s="169"/>
      <c r="D26" s="174" t="s">
        <v>330</v>
      </c>
      <c r="E26" s="165">
        <f>'BOQ-30-11-2564'!H338</f>
        <v>508617.89040000003</v>
      </c>
      <c r="F26" s="175">
        <f>'BOQ-30-11-2564'!J338</f>
        <v>172152.25</v>
      </c>
      <c r="G26" s="166">
        <f t="shared" si="3"/>
        <v>680770.14040000003</v>
      </c>
      <c r="H26" s="170">
        <f>'BOQ-30-11-2564'!K189</f>
        <v>23560</v>
      </c>
    </row>
    <row r="27" spans="2:9" ht="21.75" customHeight="1">
      <c r="B27" s="167"/>
      <c r="C27" s="169"/>
      <c r="D27" s="329" t="s">
        <v>136</v>
      </c>
      <c r="E27" s="165">
        <f>'BOQ-30-11-2564'!H350</f>
        <v>52233.287499999991</v>
      </c>
      <c r="F27" s="175">
        <f>'BOQ-30-11-2564'!J350</f>
        <v>46600</v>
      </c>
      <c r="G27" s="166">
        <f t="shared" si="3"/>
        <v>98833.287499999991</v>
      </c>
      <c r="H27" s="170">
        <f>'BOQ-30-11-2564'!K190</f>
        <v>11476</v>
      </c>
    </row>
    <row r="28" spans="2:9" ht="21.75" customHeight="1">
      <c r="B28" s="167"/>
      <c r="C28" s="169"/>
      <c r="D28" s="174" t="s">
        <v>74</v>
      </c>
      <c r="E28" s="165">
        <f>'BOQ-30-11-2564'!H361</f>
        <v>51435.03</v>
      </c>
      <c r="F28" s="175">
        <f>'BOQ-30-11-2564'!J361</f>
        <v>36900</v>
      </c>
      <c r="G28" s="166">
        <f t="shared" si="3"/>
        <v>88335.03</v>
      </c>
      <c r="H28" s="170">
        <f>'BOQ-30-11-2564'!K191</f>
        <v>45696.600000000006</v>
      </c>
    </row>
    <row r="29" spans="2:9" ht="21.75" customHeight="1">
      <c r="B29" s="167"/>
      <c r="C29" s="169"/>
      <c r="D29" s="174" t="s">
        <v>140</v>
      </c>
      <c r="E29" s="165">
        <f>'BOQ-30-11-2564'!H373</f>
        <v>201617.25999999998</v>
      </c>
      <c r="F29" s="175">
        <f>'BOQ-30-11-2564'!J373</f>
        <v>45870</v>
      </c>
      <c r="G29" s="166">
        <f t="shared" si="3"/>
        <v>247487.25999999998</v>
      </c>
      <c r="H29" s="170">
        <f>'BOQ-30-11-2564'!K192</f>
        <v>4147</v>
      </c>
    </row>
    <row r="30" spans="2:9" ht="21.75" customHeight="1">
      <c r="B30" s="167"/>
      <c r="C30" s="168">
        <v>1.5</v>
      </c>
      <c r="D30" s="169" t="s">
        <v>23</v>
      </c>
      <c r="E30" s="165">
        <f>'BOQ-30-11-2564'!H526</f>
        <v>2027857.9675333335</v>
      </c>
      <c r="F30" s="165">
        <f>'BOQ-30-11-2564'!J526</f>
        <v>522729.12406</v>
      </c>
      <c r="G30" s="166">
        <f t="shared" si="3"/>
        <v>2550587.0915933335</v>
      </c>
      <c r="H30" s="170">
        <f>'BOQ-30-11-2564'!K193</f>
        <v>1150</v>
      </c>
    </row>
    <row r="31" spans="2:9" ht="21.75" customHeight="1">
      <c r="B31" s="167"/>
      <c r="C31" s="169">
        <v>1.6</v>
      </c>
      <c r="D31" s="169" t="s">
        <v>324</v>
      </c>
      <c r="E31" s="165"/>
      <c r="F31" s="165"/>
      <c r="G31" s="165"/>
      <c r="H31" s="170">
        <f>'BOQ-30-11-2564'!K194</f>
        <v>3620</v>
      </c>
    </row>
    <row r="32" spans="2:9" ht="21.75" customHeight="1">
      <c r="B32" s="167"/>
      <c r="C32" s="169"/>
      <c r="D32" s="169" t="s">
        <v>323</v>
      </c>
      <c r="E32" s="165">
        <f>'BOQ-30-11-2564'!H554</f>
        <v>684235.3</v>
      </c>
      <c r="F32" s="165">
        <f>'BOQ-30-11-2564'!J554</f>
        <v>106398.55000000002</v>
      </c>
      <c r="G32" s="166">
        <f>SUM(E32:F32)</f>
        <v>790633.85000000009</v>
      </c>
      <c r="H32" s="170">
        <f>'BOQ-30-11-2564'!K195</f>
        <v>39660.79</v>
      </c>
    </row>
    <row r="33" spans="2:11" ht="21.75" customHeight="1">
      <c r="B33" s="176"/>
      <c r="C33" s="177"/>
      <c r="D33" s="178"/>
      <c r="E33" s="179"/>
      <c r="F33" s="180"/>
      <c r="G33" s="179"/>
      <c r="H33" s="170">
        <f>'BOQ-30-11-2564'!K196</f>
        <v>15864.316000000003</v>
      </c>
    </row>
    <row r="34" spans="2:11" ht="21.75" customHeight="1">
      <c r="B34" s="181" t="s">
        <v>2</v>
      </c>
      <c r="C34" s="182" t="s">
        <v>2</v>
      </c>
      <c r="D34" s="183" t="s">
        <v>22</v>
      </c>
      <c r="E34" s="184">
        <f>SUM(E8:E33)</f>
        <v>16491326.736674998</v>
      </c>
      <c r="F34" s="184">
        <f>SUM(F10:F33)</f>
        <v>4145980.8153950004</v>
      </c>
      <c r="G34" s="184">
        <f>E34+F34</f>
        <v>20637307.552069999</v>
      </c>
      <c r="H34" s="170">
        <f>'BOQ-30-11-2564'!K197</f>
        <v>7932.1580000000013</v>
      </c>
      <c r="I34" s="173" t="e">
        <f>E34+#REF!+#REF!</f>
        <v>#REF!</v>
      </c>
      <c r="K34" s="173"/>
    </row>
    <row r="35" spans="2:11" ht="21.75" customHeight="1">
      <c r="B35" s="185"/>
      <c r="C35" s="186"/>
      <c r="D35" s="187"/>
      <c r="E35" s="188"/>
      <c r="F35" s="189"/>
      <c r="G35" s="188"/>
      <c r="H35" s="170">
        <f>'BOQ-30-11-2564'!K198</f>
        <v>0</v>
      </c>
      <c r="I35" s="173"/>
    </row>
    <row r="36" spans="2:11" ht="21.75" customHeight="1">
      <c r="B36" s="190">
        <v>2</v>
      </c>
      <c r="C36" s="191" t="s">
        <v>387</v>
      </c>
      <c r="D36" s="191"/>
      <c r="E36" s="192"/>
      <c r="F36" s="193"/>
      <c r="G36" s="192" t="s">
        <v>15</v>
      </c>
      <c r="H36" s="170">
        <f>'BOQ-30-11-2564'!K199</f>
        <v>5382.74</v>
      </c>
    </row>
    <row r="37" spans="2:11" ht="21.75" customHeight="1">
      <c r="B37" s="161"/>
      <c r="C37" s="162" t="s">
        <v>388</v>
      </c>
      <c r="D37" s="191"/>
      <c r="E37" s="194"/>
      <c r="F37" s="195"/>
      <c r="G37" s="194"/>
      <c r="H37" s="170">
        <f>'BOQ-30-11-2564'!K200</f>
        <v>37661.65</v>
      </c>
    </row>
    <row r="38" spans="2:11" ht="21.75" customHeight="1">
      <c r="B38" s="158"/>
      <c r="C38" s="163"/>
      <c r="D38" s="196" t="s">
        <v>519</v>
      </c>
      <c r="E38" s="166">
        <f>'BOQ-30-11-2564'!H585</f>
        <v>4417048</v>
      </c>
      <c r="F38" s="197">
        <f>'BOQ-30-11-2564'!J585</f>
        <v>413699.8</v>
      </c>
      <c r="G38" s="166">
        <f>SUM(E38:F38)</f>
        <v>4830747.8</v>
      </c>
      <c r="H38" s="170">
        <f>'BOQ-30-11-2564'!K201</f>
        <v>2683.9050000000002</v>
      </c>
    </row>
    <row r="39" spans="2:11" ht="21.75" customHeight="1">
      <c r="B39" s="158"/>
      <c r="C39" s="163"/>
      <c r="D39" s="196"/>
      <c r="E39" s="166"/>
      <c r="F39" s="197"/>
      <c r="G39" s="166"/>
      <c r="H39" s="170">
        <f>'BOQ-30-11-2564'!K202</f>
        <v>7404.8175000000001</v>
      </c>
    </row>
    <row r="40" spans="2:11" ht="21.75" customHeight="1">
      <c r="B40" s="198" t="s">
        <v>2</v>
      </c>
      <c r="C40" s="199" t="s">
        <v>2</v>
      </c>
      <c r="D40" s="200" t="s">
        <v>24</v>
      </c>
      <c r="E40" s="201">
        <f>SUM(E36:E38)</f>
        <v>4417048</v>
      </c>
      <c r="F40" s="202">
        <f>SUM(F36:F38)</f>
        <v>413699.8</v>
      </c>
      <c r="G40" s="201">
        <f>E40+F40</f>
        <v>4830747.8</v>
      </c>
      <c r="H40" s="170">
        <f>'BOQ-30-11-2564'!K203</f>
        <v>43817.84</v>
      </c>
    </row>
    <row r="41" spans="2:11" ht="21.75" customHeight="1">
      <c r="B41" s="158"/>
      <c r="C41" s="162"/>
      <c r="D41" s="203"/>
      <c r="E41" s="194"/>
      <c r="F41" s="195"/>
      <c r="G41" s="194"/>
      <c r="H41" s="170">
        <f>'BOQ-30-11-2564'!K204</f>
        <v>29834.195299999999</v>
      </c>
    </row>
    <row r="42" spans="2:11" ht="21.75" customHeight="1">
      <c r="B42" s="204">
        <v>3</v>
      </c>
      <c r="C42" s="205" t="s">
        <v>653</v>
      </c>
      <c r="D42" s="206"/>
      <c r="E42" s="207"/>
      <c r="F42" s="208"/>
      <c r="G42" s="209" t="s">
        <v>2</v>
      </c>
      <c r="H42" s="170">
        <f>'BOQ-30-11-2564'!K205</f>
        <v>22375.646474999998</v>
      </c>
    </row>
    <row r="43" spans="2:11" ht="21.75" customHeight="1">
      <c r="B43" s="210"/>
      <c r="C43" s="206" t="s">
        <v>388</v>
      </c>
      <c r="D43" s="206"/>
      <c r="E43" s="207"/>
      <c r="F43" s="208"/>
      <c r="G43" s="209"/>
      <c r="H43" s="170">
        <f>'BOQ-30-11-2564'!K206</f>
        <v>7458.5488249999999</v>
      </c>
    </row>
    <row r="44" spans="2:11" ht="21.75" customHeight="1">
      <c r="B44" s="210" t="s">
        <v>2</v>
      </c>
      <c r="C44" s="211">
        <v>3.1</v>
      </c>
      <c r="D44" s="206" t="s">
        <v>389</v>
      </c>
      <c r="E44" s="207"/>
      <c r="F44" s="208"/>
      <c r="G44" s="209" t="s">
        <v>2</v>
      </c>
      <c r="H44" s="170">
        <f>'BOQ-30-11-2564'!K207</f>
        <v>0</v>
      </c>
    </row>
    <row r="45" spans="2:11" ht="21.75" customHeight="1">
      <c r="B45" s="210" t="s">
        <v>2</v>
      </c>
      <c r="C45" s="211">
        <v>3.2</v>
      </c>
      <c r="D45" s="206" t="s">
        <v>390</v>
      </c>
      <c r="E45" s="207"/>
      <c r="F45" s="208"/>
      <c r="G45" s="209" t="s">
        <v>2</v>
      </c>
      <c r="H45" s="170">
        <f>'BOQ-30-11-2564'!K208</f>
        <v>0</v>
      </c>
    </row>
    <row r="46" spans="2:11" ht="21.75" customHeight="1">
      <c r="B46" s="212"/>
      <c r="C46" s="213"/>
      <c r="D46" s="214"/>
      <c r="E46" s="215"/>
      <c r="F46" s="216"/>
      <c r="G46" s="217"/>
      <c r="H46" s="170">
        <f>'BOQ-30-11-2564'!K209</f>
        <v>1240</v>
      </c>
    </row>
    <row r="47" spans="2:11" ht="21.75" customHeight="1">
      <c r="B47" s="218" t="s">
        <v>2</v>
      </c>
      <c r="C47" s="219" t="s">
        <v>2</v>
      </c>
      <c r="D47" s="220" t="s">
        <v>391</v>
      </c>
      <c r="E47" s="221"/>
      <c r="F47" s="222">
        <f>SUM(F42:F46)</f>
        <v>0</v>
      </c>
      <c r="G47" s="222">
        <f>SUM(G42:G46)</f>
        <v>0</v>
      </c>
      <c r="H47" s="170">
        <f>'BOQ-30-11-2564'!K210</f>
        <v>1680</v>
      </c>
    </row>
    <row r="48" spans="2:11" s="224" customFormat="1" ht="21.75" customHeight="1">
      <c r="B48" s="223"/>
      <c r="C48" s="1201" t="s">
        <v>25</v>
      </c>
      <c r="D48" s="1202"/>
      <c r="E48" s="184">
        <f>E34+E40+E47</f>
        <v>20908374.736674998</v>
      </c>
      <c r="F48" s="184">
        <f>F34+F40+F47</f>
        <v>4559680.6153950002</v>
      </c>
      <c r="G48" s="184">
        <f>G34+G40+G47</f>
        <v>25468055.35207</v>
      </c>
      <c r="H48" s="170">
        <f>'BOQ-30-11-2564'!K211</f>
        <v>2750</v>
      </c>
    </row>
    <row r="49" spans="2:8" ht="21.75" customHeight="1">
      <c r="B49" s="158"/>
      <c r="C49" s="162"/>
      <c r="D49" s="203"/>
      <c r="E49" s="194"/>
      <c r="F49" s="195"/>
      <c r="G49" s="194"/>
      <c r="H49" s="170">
        <f>'BOQ-30-11-2564'!K212</f>
        <v>0</v>
      </c>
    </row>
    <row r="50" spans="2:8" ht="21.75" customHeight="1">
      <c r="B50" s="225"/>
      <c r="C50" s="1193" t="s">
        <v>392</v>
      </c>
      <c r="D50" s="1203"/>
      <c r="E50" s="226"/>
      <c r="F50" s="227"/>
      <c r="G50" s="228"/>
      <c r="H50" s="170">
        <f>'BOQ-30-11-2564'!K213</f>
        <v>6760</v>
      </c>
    </row>
    <row r="51" spans="2:8" ht="21.75" customHeight="1">
      <c r="B51" s="229"/>
      <c r="C51" s="1204" t="s">
        <v>393</v>
      </c>
      <c r="D51" s="1205"/>
      <c r="E51" s="230"/>
      <c r="F51" s="231"/>
      <c r="G51" s="232"/>
      <c r="H51" s="170">
        <f>'BOQ-30-11-2564'!K214</f>
        <v>0</v>
      </c>
    </row>
    <row r="52" spans="2:8" ht="21.75" customHeight="1">
      <c r="B52" s="210" t="s">
        <v>2</v>
      </c>
      <c r="C52" s="206">
        <v>1</v>
      </c>
      <c r="D52" s="206" t="s">
        <v>394</v>
      </c>
      <c r="E52" s="166">
        <f>'BOQ-30-11-2564'!H616</f>
        <v>1736920</v>
      </c>
      <c r="F52" s="197">
        <f>'BOQ-30-11-2564'!J616</f>
        <v>0</v>
      </c>
      <c r="G52" s="166">
        <f t="shared" ref="G52:G57" si="4">SUM(E52:F52)</f>
        <v>1736920</v>
      </c>
      <c r="H52" s="170">
        <f>'BOQ-30-11-2564'!K215</f>
        <v>534</v>
      </c>
    </row>
    <row r="53" spans="2:8" ht="21.75" customHeight="1">
      <c r="B53" s="210" t="s">
        <v>2</v>
      </c>
      <c r="C53" s="211">
        <v>2</v>
      </c>
      <c r="D53" s="206" t="s">
        <v>395</v>
      </c>
      <c r="E53" s="166">
        <f>'BOQ-30-11-2564'!H629</f>
        <v>4720650</v>
      </c>
      <c r="F53" s="197">
        <f>'BOQ-30-11-2564'!J617</f>
        <v>0</v>
      </c>
      <c r="G53" s="166">
        <f t="shared" si="4"/>
        <v>4720650</v>
      </c>
      <c r="H53" s="170">
        <f>'BOQ-30-11-2564'!K216</f>
        <v>0</v>
      </c>
    </row>
    <row r="54" spans="2:8" ht="21.75" customHeight="1">
      <c r="B54" s="233"/>
      <c r="C54" s="234">
        <v>3</v>
      </c>
      <c r="D54" s="235" t="s">
        <v>665</v>
      </c>
      <c r="E54" s="166">
        <f>'BOQ-30-11-2564'!H633</f>
        <v>1572500</v>
      </c>
      <c r="F54" s="197">
        <f>'BOQ-30-11-2564'!J633</f>
        <v>0</v>
      </c>
      <c r="G54" s="166">
        <f t="shared" si="4"/>
        <v>1572500</v>
      </c>
      <c r="H54" s="170">
        <f>'BOQ-30-11-2564'!K217</f>
        <v>1966.25</v>
      </c>
    </row>
    <row r="55" spans="2:8" ht="21.75" customHeight="1">
      <c r="B55" s="210" t="s">
        <v>2</v>
      </c>
      <c r="C55" s="211">
        <v>4</v>
      </c>
      <c r="D55" s="206" t="s">
        <v>396</v>
      </c>
      <c r="E55" s="166">
        <f>'BOQ-30-11-2564'!H647</f>
        <v>12347830</v>
      </c>
      <c r="F55" s="197">
        <f>'BOQ-30-11-2564'!J647</f>
        <v>11583</v>
      </c>
      <c r="G55" s="166">
        <f t="shared" si="4"/>
        <v>12359413</v>
      </c>
      <c r="H55" s="170">
        <f>'BOQ-30-11-2564'!K218</f>
        <v>437.5</v>
      </c>
    </row>
    <row r="56" spans="2:8" ht="21.75" customHeight="1">
      <c r="B56" s="210" t="s">
        <v>2</v>
      </c>
      <c r="C56" s="211">
        <v>5</v>
      </c>
      <c r="D56" s="206" t="s">
        <v>404</v>
      </c>
      <c r="E56" s="166">
        <f>'BOQ-30-11-2564'!H662</f>
        <v>1067500</v>
      </c>
      <c r="F56" s="197">
        <f>'BOQ-30-11-2564'!J662</f>
        <v>0</v>
      </c>
      <c r="G56" s="166">
        <f t="shared" si="4"/>
        <v>1067500</v>
      </c>
      <c r="H56" s="170">
        <f>'BOQ-30-11-2564'!K219</f>
        <v>1020</v>
      </c>
    </row>
    <row r="57" spans="2:8" ht="21.75" customHeight="1">
      <c r="B57" s="233"/>
      <c r="C57" s="234">
        <v>6</v>
      </c>
      <c r="D57" s="235" t="s">
        <v>594</v>
      </c>
      <c r="E57" s="166">
        <f>'BOQ-30-11-2564'!H662</f>
        <v>1067500</v>
      </c>
      <c r="F57" s="197">
        <f>'BOQ-30-11-2564'!J652</f>
        <v>0</v>
      </c>
      <c r="G57" s="166">
        <f t="shared" si="4"/>
        <v>1067500</v>
      </c>
      <c r="H57" s="170">
        <f>'BOQ-30-11-2564'!K220</f>
        <v>4110</v>
      </c>
    </row>
    <row r="58" spans="2:8" ht="21.75" customHeight="1">
      <c r="B58" s="236"/>
      <c r="C58" s="234">
        <v>7</v>
      </c>
      <c r="D58" s="235" t="s">
        <v>568</v>
      </c>
      <c r="E58" s="166">
        <f>'BOQ-30-11-2564'!H666</f>
        <v>110500</v>
      </c>
      <c r="F58" s="197">
        <f>'BOQ-30-11-2564'!J666</f>
        <v>0</v>
      </c>
      <c r="G58" s="166">
        <f t="shared" ref="G58" si="5">SUM(E58:F58)</f>
        <v>110500</v>
      </c>
      <c r="H58" s="170">
        <f>'BOQ-30-11-2564'!K221</f>
        <v>0</v>
      </c>
    </row>
    <row r="59" spans="2:8" ht="21.75" customHeight="1">
      <c r="B59" s="223"/>
      <c r="C59" s="1201" t="s">
        <v>26</v>
      </c>
      <c r="D59" s="1202"/>
      <c r="E59" s="184">
        <f>SUM(E52:E58)</f>
        <v>22623400</v>
      </c>
      <c r="F59" s="237">
        <f>SUM(F52:F58)</f>
        <v>11583</v>
      </c>
      <c r="G59" s="184">
        <f>E59+F59</f>
        <v>22634983</v>
      </c>
      <c r="H59" s="170">
        <f>'BOQ-30-11-2564'!K222</f>
        <v>15400</v>
      </c>
    </row>
    <row r="60" spans="2:8" ht="21.75" customHeight="1">
      <c r="B60" s="225"/>
      <c r="C60" s="1193" t="s">
        <v>407</v>
      </c>
      <c r="D60" s="1194"/>
      <c r="E60" s="226"/>
      <c r="F60" s="238"/>
      <c r="G60" s="228"/>
      <c r="H60" s="170">
        <f>'BOQ-30-11-2564'!K223</f>
        <v>1645</v>
      </c>
    </row>
    <row r="61" spans="2:8" ht="21.75" customHeight="1">
      <c r="B61" s="229"/>
      <c r="C61" s="1195" t="s">
        <v>654</v>
      </c>
      <c r="D61" s="1196"/>
      <c r="E61" s="230"/>
      <c r="F61" s="239"/>
      <c r="G61" s="232"/>
      <c r="H61" s="170">
        <f>'BOQ-30-11-2564'!K226</f>
        <v>0</v>
      </c>
    </row>
    <row r="62" spans="2:8" ht="21.75" customHeight="1">
      <c r="B62" s="210" t="s">
        <v>2</v>
      </c>
      <c r="C62" s="206">
        <v>3.1</v>
      </c>
      <c r="D62" s="328" t="s">
        <v>408</v>
      </c>
      <c r="E62" s="166">
        <f>'BOQ-30-11-2564'!H677</f>
        <v>502700</v>
      </c>
      <c r="F62" s="197">
        <f>'BOQ-30-11-2564'!J677</f>
        <v>0</v>
      </c>
      <c r="G62" s="166">
        <f>SUM(E62:F62)</f>
        <v>502700</v>
      </c>
      <c r="H62" s="170">
        <f>'BOQ-30-11-2564'!K227</f>
        <v>524068.9571</v>
      </c>
    </row>
    <row r="63" spans="2:8" ht="21.75" customHeight="1">
      <c r="B63" s="210"/>
      <c r="C63" s="211"/>
      <c r="D63" s="206"/>
      <c r="E63" s="207"/>
      <c r="F63" s="240"/>
      <c r="G63" s="209"/>
      <c r="H63" s="170">
        <f>'BOQ-30-11-2564'!K228</f>
        <v>0</v>
      </c>
    </row>
    <row r="64" spans="2:8" ht="21.75" customHeight="1">
      <c r="B64" s="236"/>
      <c r="C64" s="214"/>
      <c r="D64" s="214"/>
      <c r="E64" s="215"/>
      <c r="F64" s="241"/>
      <c r="G64" s="217"/>
      <c r="H64" s="170" t="str">
        <f>'BOQ-30-11-2564'!K229</f>
        <v xml:space="preserve"> </v>
      </c>
    </row>
    <row r="65" spans="2:8" ht="21.75" customHeight="1">
      <c r="B65" s="242"/>
      <c r="C65" s="1197" t="s">
        <v>409</v>
      </c>
      <c r="D65" s="1198"/>
      <c r="E65" s="184">
        <f>SUM(E62:E63)</f>
        <v>502700</v>
      </c>
      <c r="F65" s="237">
        <f>SUM(F62:F63)</f>
        <v>0</v>
      </c>
      <c r="G65" s="184">
        <f>E65+F65</f>
        <v>502700</v>
      </c>
      <c r="H65" s="170">
        <f>'BOQ-30-11-2564'!K230</f>
        <v>0</v>
      </c>
    </row>
  </sheetData>
  <mergeCells count="15">
    <mergeCell ref="C6:D6"/>
    <mergeCell ref="B1:G1"/>
    <mergeCell ref="B4:B5"/>
    <mergeCell ref="C4:D5"/>
    <mergeCell ref="E4:F4"/>
    <mergeCell ref="G4:G5"/>
    <mergeCell ref="D2:E2"/>
    <mergeCell ref="C60:D60"/>
    <mergeCell ref="C61:D61"/>
    <mergeCell ref="C65:D65"/>
    <mergeCell ref="C7:D7"/>
    <mergeCell ref="C48:D48"/>
    <mergeCell ref="C50:D50"/>
    <mergeCell ref="C51:D51"/>
    <mergeCell ref="C59:D59"/>
  </mergeCells>
  <pageMargins left="0.11811023622047245" right="0.11811023622047245" top="0.62992125984251968" bottom="0.39370078740157483" header="0.15748031496062992" footer="0.35433070866141736"/>
  <pageSetup paperSize="9" orientation="portrait" horizontalDpi="4294967294" r:id="rId1"/>
  <headerFooter alignWithMargins="0">
    <oddHeader xml:space="preserve">&amp;R&amp;"Angsana New,ธรรมดา"&amp;12แบบ ปร4  
แผ่นที่  &amp;P /3&amp;"AngsanaUPC,ธรรมดา"&amp;14  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99FF"/>
    <pageSetUpPr fitToPage="1"/>
  </sheetPr>
  <dimension ref="B1:U701"/>
  <sheetViews>
    <sheetView showGridLines="0" tabSelected="1" topLeftCell="C1" zoomScale="87" zoomScaleNormal="87" zoomScaleSheetLayoutView="77" workbookViewId="0">
      <pane ySplit="10" topLeftCell="A594" activePane="bottomLeft" state="frozen"/>
      <selection pane="bottomLeft" activeCell="D462" sqref="D462"/>
    </sheetView>
  </sheetViews>
  <sheetFormatPr defaultColWidth="9" defaultRowHeight="18.75"/>
  <cols>
    <col min="1" max="1" width="7.5" style="330" customWidth="1"/>
    <col min="2" max="2" width="6.33203125" style="1168" customWidth="1"/>
    <col min="3" max="3" width="11" style="330" customWidth="1"/>
    <col min="4" max="4" width="80.6640625" style="330" customWidth="1"/>
    <col min="5" max="5" width="9.33203125" style="330" customWidth="1"/>
    <col min="6" max="6" width="13.83203125" style="1169" customWidth="1"/>
    <col min="7" max="7" width="16.5" style="1170" customWidth="1"/>
    <col min="8" max="8" width="21" style="1170" customWidth="1"/>
    <col min="9" max="9" width="14.1640625" style="1170" customWidth="1"/>
    <col min="10" max="10" width="17.33203125" style="1170" customWidth="1"/>
    <col min="11" max="11" width="22.33203125" style="1170" customWidth="1"/>
    <col min="12" max="12" width="19.5" style="330" customWidth="1"/>
    <col min="13" max="13" width="19" style="330" customWidth="1"/>
    <col min="14" max="14" width="12" style="330" customWidth="1"/>
    <col min="15" max="15" width="17" style="330" customWidth="1"/>
    <col min="16" max="16" width="15.5" style="330" customWidth="1"/>
    <col min="17" max="17" width="18.6640625" style="330" customWidth="1"/>
    <col min="18" max="18" width="24.33203125" style="330" customWidth="1"/>
    <col min="19" max="19" width="18.33203125" style="330" customWidth="1"/>
    <col min="20" max="20" width="13.83203125" style="330" customWidth="1"/>
    <col min="21" max="21" width="15.1640625" style="330" customWidth="1"/>
    <col min="22" max="16384" width="9" style="330"/>
  </cols>
  <sheetData>
    <row r="1" spans="2:15" ht="30" customHeight="1">
      <c r="B1" s="1223" t="s">
        <v>89</v>
      </c>
      <c r="C1" s="1223"/>
      <c r="D1" s="1223"/>
      <c r="E1" s="1223"/>
      <c r="F1" s="1223"/>
      <c r="G1" s="1223"/>
      <c r="H1" s="1223"/>
      <c r="I1" s="1223"/>
      <c r="J1" s="1223"/>
      <c r="K1" s="1223"/>
    </row>
    <row r="2" spans="2:15" ht="21.75" customHeight="1">
      <c r="B2" s="331" t="s">
        <v>17</v>
      </c>
      <c r="C2" s="332"/>
      <c r="D2" s="1240" t="s">
        <v>722</v>
      </c>
      <c r="E2" s="1241"/>
      <c r="F2" s="1241"/>
      <c r="G2" s="1241"/>
      <c r="H2" s="1241"/>
      <c r="I2" s="1242"/>
      <c r="J2" s="333" t="s">
        <v>85</v>
      </c>
      <c r="K2" s="334"/>
      <c r="L2" s="335"/>
      <c r="M2" s="336"/>
    </row>
    <row r="3" spans="2:15" ht="21.75" customHeight="1">
      <c r="B3" s="337"/>
      <c r="C3" s="338"/>
      <c r="D3" s="1243"/>
      <c r="E3" s="1244"/>
      <c r="F3" s="1244"/>
      <c r="G3" s="1244"/>
      <c r="H3" s="1244"/>
      <c r="I3" s="1245"/>
      <c r="J3" s="339"/>
      <c r="K3" s="340"/>
      <c r="L3" s="341"/>
      <c r="M3" s="342"/>
    </row>
    <row r="4" spans="2:15" ht="21.75" customHeight="1">
      <c r="B4" s="343" t="s">
        <v>18</v>
      </c>
      <c r="C4" s="344"/>
      <c r="D4" s="345" t="s">
        <v>213</v>
      </c>
      <c r="E4" s="346"/>
      <c r="F4" s="347"/>
      <c r="G4" s="345"/>
      <c r="H4" s="348"/>
      <c r="I4" s="345"/>
      <c r="J4" s="349" t="s">
        <v>5</v>
      </c>
      <c r="K4" s="350"/>
      <c r="L4" s="341"/>
      <c r="M4" s="342"/>
    </row>
    <row r="5" spans="2:15" ht="21.75" customHeight="1">
      <c r="B5" s="343" t="s">
        <v>80</v>
      </c>
      <c r="C5" s="344"/>
      <c r="D5" s="345" t="s">
        <v>384</v>
      </c>
      <c r="E5" s="351" t="s">
        <v>671</v>
      </c>
      <c r="F5" s="347"/>
      <c r="G5" s="352"/>
      <c r="H5" s="348"/>
      <c r="I5" s="353"/>
      <c r="J5" s="354" t="s">
        <v>16</v>
      </c>
      <c r="K5" s="355" t="s">
        <v>1</v>
      </c>
      <c r="L5" s="341"/>
      <c r="M5" s="342"/>
    </row>
    <row r="6" spans="2:15" ht="21.75" customHeight="1">
      <c r="B6" s="343" t="s">
        <v>81</v>
      </c>
      <c r="C6" s="344"/>
      <c r="D6" s="356"/>
      <c r="E6" s="351" t="s">
        <v>82</v>
      </c>
      <c r="F6" s="347"/>
      <c r="G6" s="352"/>
      <c r="H6" s="348"/>
      <c r="I6" s="346"/>
      <c r="J6" s="357" t="s">
        <v>83</v>
      </c>
      <c r="K6" s="358" t="s">
        <v>84</v>
      </c>
      <c r="L6" s="341"/>
      <c r="M6" s="342"/>
    </row>
    <row r="7" spans="2:15" ht="21" customHeight="1">
      <c r="B7" s="359" t="s">
        <v>79</v>
      </c>
      <c r="C7" s="360"/>
      <c r="D7" s="361" t="s">
        <v>451</v>
      </c>
      <c r="E7" s="351" t="s">
        <v>385</v>
      </c>
      <c r="F7" s="362"/>
      <c r="G7" s="363" t="s">
        <v>749</v>
      </c>
      <c r="H7" s="364"/>
      <c r="I7" s="365"/>
      <c r="J7" s="366"/>
      <c r="K7" s="367"/>
      <c r="L7" s="368"/>
      <c r="M7" s="369"/>
    </row>
    <row r="8" spans="2:15" ht="7.15" hidden="1" customHeight="1">
      <c r="B8" s="370"/>
      <c r="C8" s="341"/>
      <c r="D8" s="371"/>
      <c r="E8" s="341"/>
      <c r="F8" s="372"/>
      <c r="G8" s="373"/>
      <c r="H8" s="374"/>
      <c r="I8" s="375"/>
      <c r="J8" s="373"/>
      <c r="K8" s="376"/>
      <c r="L8" s="341"/>
      <c r="M8" s="342"/>
    </row>
    <row r="9" spans="2:15" ht="21" customHeight="1">
      <c r="B9" s="1224" t="s">
        <v>6</v>
      </c>
      <c r="C9" s="1226" t="s">
        <v>3</v>
      </c>
      <c r="D9" s="1227"/>
      <c r="E9" s="1224" t="s">
        <v>7</v>
      </c>
      <c r="F9" s="1224" t="s">
        <v>8</v>
      </c>
      <c r="G9" s="377" t="s">
        <v>9</v>
      </c>
      <c r="H9" s="377"/>
      <c r="I9" s="377" t="s">
        <v>10</v>
      </c>
      <c r="J9" s="377"/>
      <c r="K9" s="1230" t="s">
        <v>11</v>
      </c>
      <c r="L9" s="342"/>
      <c r="M9" s="342"/>
    </row>
    <row r="10" spans="2:15" ht="21" customHeight="1">
      <c r="B10" s="1225"/>
      <c r="C10" s="1228"/>
      <c r="D10" s="1229"/>
      <c r="E10" s="1225"/>
      <c r="F10" s="1225"/>
      <c r="G10" s="378" t="s">
        <v>12</v>
      </c>
      <c r="H10" s="378" t="s">
        <v>13</v>
      </c>
      <c r="I10" s="378" t="s">
        <v>12</v>
      </c>
      <c r="J10" s="378" t="s">
        <v>14</v>
      </c>
      <c r="K10" s="1231"/>
      <c r="L10" s="342"/>
      <c r="M10" s="342"/>
      <c r="O10" s="341"/>
    </row>
    <row r="11" spans="2:15" ht="21" customHeight="1">
      <c r="B11" s="379"/>
      <c r="C11" s="380"/>
      <c r="D11" s="381"/>
      <c r="E11" s="382"/>
      <c r="F11" s="383"/>
      <c r="G11" s="384"/>
      <c r="H11" s="385"/>
      <c r="I11" s="386"/>
      <c r="J11" s="385"/>
      <c r="K11" s="387"/>
      <c r="L11" s="342"/>
      <c r="M11" s="342"/>
    </row>
    <row r="12" spans="2:15" ht="21" customHeight="1">
      <c r="B12" s="388"/>
      <c r="C12" s="1232" t="s">
        <v>302</v>
      </c>
      <c r="D12" s="1233"/>
      <c r="E12" s="389"/>
      <c r="F12" s="390"/>
      <c r="G12" s="391"/>
      <c r="H12" s="392"/>
      <c r="I12" s="393"/>
      <c r="J12" s="392"/>
      <c r="K12" s="394"/>
      <c r="L12" s="342"/>
      <c r="M12" s="342"/>
    </row>
    <row r="13" spans="2:15" ht="21" customHeight="1">
      <c r="B13" s="388"/>
      <c r="C13" s="395" t="s">
        <v>67</v>
      </c>
      <c r="D13" s="396"/>
      <c r="E13" s="389"/>
      <c r="F13" s="390"/>
      <c r="G13" s="391"/>
      <c r="H13" s="392"/>
      <c r="I13" s="393"/>
      <c r="J13" s="392"/>
      <c r="K13" s="394"/>
      <c r="L13" s="342"/>
      <c r="M13" s="342"/>
    </row>
    <row r="14" spans="2:15" ht="21" customHeight="1">
      <c r="B14" s="388">
        <v>1.1000000000000001</v>
      </c>
      <c r="C14" s="395" t="s">
        <v>214</v>
      </c>
      <c r="D14" s="396"/>
      <c r="E14" s="389"/>
      <c r="F14" s="390"/>
      <c r="G14" s="391"/>
      <c r="H14" s="392"/>
      <c r="I14" s="393"/>
      <c r="J14" s="392"/>
      <c r="K14" s="394"/>
      <c r="L14" s="342"/>
      <c r="M14" s="342"/>
    </row>
    <row r="15" spans="2:15" ht="21" customHeight="1">
      <c r="B15" s="397"/>
      <c r="C15" s="398"/>
      <c r="D15" s="399"/>
      <c r="E15" s="400"/>
      <c r="F15" s="401"/>
      <c r="G15" s="402"/>
      <c r="H15" s="403"/>
      <c r="I15" s="404"/>
      <c r="J15" s="403"/>
      <c r="K15" s="405"/>
      <c r="L15" s="342"/>
      <c r="M15" s="342"/>
    </row>
    <row r="16" spans="2:15" ht="21" customHeight="1">
      <c r="B16" s="406"/>
      <c r="C16" s="1234" t="s">
        <v>427</v>
      </c>
      <c r="D16" s="1235"/>
      <c r="E16" s="406"/>
      <c r="F16" s="407"/>
      <c r="G16" s="408"/>
      <c r="H16" s="409">
        <f>SUM(H15:H15)</f>
        <v>0</v>
      </c>
      <c r="I16" s="410"/>
      <c r="J16" s="409">
        <f>SUM(J15:J15)</f>
        <v>0</v>
      </c>
      <c r="K16" s="409">
        <f>H16+J16</f>
        <v>0</v>
      </c>
      <c r="L16" s="411"/>
      <c r="M16" s="411"/>
    </row>
    <row r="17" spans="2:16" ht="21" customHeight="1">
      <c r="B17" s="388"/>
      <c r="C17" s="395" t="s">
        <v>675</v>
      </c>
      <c r="D17" s="396"/>
      <c r="E17" s="389"/>
      <c r="F17" s="390"/>
      <c r="G17" s="391"/>
      <c r="H17" s="412"/>
      <c r="I17" s="393"/>
      <c r="J17" s="392"/>
      <c r="K17" s="394"/>
      <c r="L17" s="413"/>
      <c r="M17" s="413"/>
    </row>
    <row r="18" spans="2:16" ht="21" customHeight="1">
      <c r="B18" s="414"/>
      <c r="C18" s="415"/>
      <c r="D18" s="416"/>
      <c r="E18" s="417"/>
      <c r="F18" s="418"/>
      <c r="G18" s="419"/>
      <c r="H18" s="420"/>
      <c r="I18" s="421"/>
      <c r="J18" s="422"/>
      <c r="K18" s="423"/>
      <c r="L18" s="413"/>
      <c r="M18" s="413"/>
    </row>
    <row r="19" spans="2:16" ht="21" customHeight="1">
      <c r="B19" s="406"/>
      <c r="C19" s="1234" t="s">
        <v>676</v>
      </c>
      <c r="D19" s="1235"/>
      <c r="E19" s="406"/>
      <c r="F19" s="407"/>
      <c r="G19" s="408"/>
      <c r="H19" s="409">
        <f>SUM(H18:H18)</f>
        <v>0</v>
      </c>
      <c r="I19" s="410"/>
      <c r="J19" s="409">
        <f>SUM(J18:J18)</f>
        <v>0</v>
      </c>
      <c r="K19" s="409">
        <f>SUM(K18:K18)</f>
        <v>0</v>
      </c>
      <c r="L19" s="424">
        <f>(H19+J19)</f>
        <v>0</v>
      </c>
      <c r="M19" s="425"/>
      <c r="N19" s="426"/>
      <c r="O19" s="426"/>
      <c r="P19" s="426"/>
    </row>
    <row r="20" spans="2:16" ht="21" customHeight="1">
      <c r="B20" s="388"/>
      <c r="C20" s="395"/>
      <c r="D20" s="396"/>
      <c r="E20" s="389"/>
      <c r="F20" s="390"/>
      <c r="G20" s="391"/>
      <c r="H20" s="412"/>
      <c r="I20" s="393"/>
      <c r="J20" s="392"/>
      <c r="K20" s="394"/>
      <c r="L20" s="394"/>
      <c r="M20" s="394"/>
      <c r="N20" s="427"/>
      <c r="O20" s="427"/>
      <c r="P20" s="426"/>
    </row>
    <row r="21" spans="2:16" ht="21" customHeight="1">
      <c r="B21" s="428">
        <v>1.2</v>
      </c>
      <c r="C21" s="429" t="s">
        <v>20</v>
      </c>
      <c r="D21" s="430"/>
      <c r="E21" s="428"/>
      <c r="F21" s="431"/>
      <c r="G21" s="432"/>
      <c r="H21" s="433"/>
      <c r="I21" s="434"/>
      <c r="J21" s="433"/>
      <c r="K21" s="435"/>
      <c r="L21" s="435"/>
      <c r="M21" s="435"/>
      <c r="N21" s="342"/>
    </row>
    <row r="22" spans="2:16" ht="21" customHeight="1">
      <c r="B22" s="428"/>
      <c r="C22" s="429" t="s">
        <v>493</v>
      </c>
      <c r="D22" s="430"/>
      <c r="E22" s="428"/>
      <c r="F22" s="436"/>
      <c r="G22" s="437"/>
      <c r="H22" s="438"/>
      <c r="I22" s="439"/>
      <c r="J22" s="438"/>
      <c r="K22" s="440"/>
      <c r="L22" s="435"/>
      <c r="M22" s="435"/>
      <c r="N22" s="342"/>
    </row>
    <row r="23" spans="2:16" ht="21" customHeight="1">
      <c r="B23" s="441"/>
      <c r="C23" s="346" t="s">
        <v>318</v>
      </c>
      <c r="D23" s="442"/>
      <c r="E23" s="443"/>
      <c r="F23" s="444"/>
      <c r="G23" s="445"/>
      <c r="H23" s="446"/>
      <c r="I23" s="447"/>
      <c r="J23" s="446"/>
      <c r="K23" s="448"/>
      <c r="L23" s="413"/>
      <c r="M23" s="449"/>
      <c r="N23" s="342"/>
    </row>
    <row r="24" spans="2:16" ht="21" customHeight="1">
      <c r="B24" s="441"/>
      <c r="C24" s="346" t="s">
        <v>433</v>
      </c>
      <c r="D24" s="442"/>
      <c r="E24" s="443" t="s">
        <v>1</v>
      </c>
      <c r="F24" s="444">
        <v>300</v>
      </c>
      <c r="G24" s="445">
        <v>0</v>
      </c>
      <c r="H24" s="446">
        <f t="shared" ref="H24:H29" si="0">F24*G24</f>
        <v>0</v>
      </c>
      <c r="I24" s="447">
        <v>30</v>
      </c>
      <c r="J24" s="446">
        <f t="shared" ref="J24:J29" si="1">F24*I24</f>
        <v>9000</v>
      </c>
      <c r="K24" s="448">
        <f t="shared" ref="K24:K29" si="2">H24+J24</f>
        <v>9000</v>
      </c>
      <c r="L24" s="450">
        <f t="shared" ref="L24:L29" si="3">SUM(H24+J24)</f>
        <v>9000</v>
      </c>
      <c r="M24" s="451">
        <f t="shared" ref="M24:M29" si="4">(G24+I24)*F24</f>
        <v>9000</v>
      </c>
      <c r="N24" s="342"/>
    </row>
    <row r="25" spans="2:16" ht="21" customHeight="1">
      <c r="B25" s="441"/>
      <c r="C25" s="346" t="s">
        <v>434</v>
      </c>
      <c r="D25" s="442"/>
      <c r="E25" s="443" t="s">
        <v>1</v>
      </c>
      <c r="F25" s="444">
        <v>1200</v>
      </c>
      <c r="G25" s="445">
        <v>0</v>
      </c>
      <c r="H25" s="446">
        <f t="shared" si="0"/>
        <v>0</v>
      </c>
      <c r="I25" s="447">
        <v>20</v>
      </c>
      <c r="J25" s="446">
        <f t="shared" si="1"/>
        <v>24000</v>
      </c>
      <c r="K25" s="448">
        <f t="shared" si="2"/>
        <v>24000</v>
      </c>
      <c r="L25" s="450">
        <f t="shared" si="3"/>
        <v>24000</v>
      </c>
      <c r="M25" s="451">
        <f t="shared" si="4"/>
        <v>24000</v>
      </c>
      <c r="N25" s="342"/>
    </row>
    <row r="26" spans="2:16" ht="21" customHeight="1">
      <c r="B26" s="441"/>
      <c r="C26" s="346" t="s">
        <v>435</v>
      </c>
      <c r="D26" s="442"/>
      <c r="E26" s="443" t="s">
        <v>1</v>
      </c>
      <c r="F26" s="444">
        <v>300</v>
      </c>
      <c r="G26" s="445">
        <v>0</v>
      </c>
      <c r="H26" s="446">
        <f t="shared" si="0"/>
        <v>0</v>
      </c>
      <c r="I26" s="447">
        <v>100</v>
      </c>
      <c r="J26" s="446">
        <f t="shared" si="1"/>
        <v>30000</v>
      </c>
      <c r="K26" s="448">
        <f t="shared" si="2"/>
        <v>30000</v>
      </c>
      <c r="L26" s="450">
        <f t="shared" si="3"/>
        <v>30000</v>
      </c>
      <c r="M26" s="451">
        <f t="shared" si="4"/>
        <v>30000</v>
      </c>
      <c r="N26" s="342"/>
    </row>
    <row r="27" spans="2:16" ht="21" customHeight="1">
      <c r="B27" s="441"/>
      <c r="C27" s="346" t="s">
        <v>436</v>
      </c>
      <c r="D27" s="442"/>
      <c r="E27" s="441" t="s">
        <v>94</v>
      </c>
      <c r="F27" s="444">
        <v>25</v>
      </c>
      <c r="G27" s="445">
        <v>0</v>
      </c>
      <c r="H27" s="446">
        <f t="shared" si="0"/>
        <v>0</v>
      </c>
      <c r="I27" s="447">
        <v>500</v>
      </c>
      <c r="J27" s="446">
        <f t="shared" si="1"/>
        <v>12500</v>
      </c>
      <c r="K27" s="448">
        <f t="shared" si="2"/>
        <v>12500</v>
      </c>
      <c r="L27" s="450">
        <f t="shared" si="3"/>
        <v>12500</v>
      </c>
      <c r="M27" s="451">
        <f t="shared" si="4"/>
        <v>12500</v>
      </c>
      <c r="N27" s="342"/>
    </row>
    <row r="28" spans="2:16" ht="21" customHeight="1">
      <c r="B28" s="441"/>
      <c r="C28" s="346" t="s">
        <v>437</v>
      </c>
      <c r="D28" s="442"/>
      <c r="E28" s="441" t="s">
        <v>94</v>
      </c>
      <c r="F28" s="444">
        <f>95+139</f>
        <v>234</v>
      </c>
      <c r="G28" s="445">
        <v>0</v>
      </c>
      <c r="H28" s="446">
        <f t="shared" si="0"/>
        <v>0</v>
      </c>
      <c r="I28" s="447">
        <v>30</v>
      </c>
      <c r="J28" s="446">
        <f t="shared" si="1"/>
        <v>7020</v>
      </c>
      <c r="K28" s="448">
        <f t="shared" si="2"/>
        <v>7020</v>
      </c>
      <c r="L28" s="450">
        <f t="shared" si="3"/>
        <v>7020</v>
      </c>
      <c r="M28" s="451">
        <f t="shared" si="4"/>
        <v>7020</v>
      </c>
      <c r="N28" s="342"/>
    </row>
    <row r="29" spans="2:16" ht="21" customHeight="1">
      <c r="B29" s="441"/>
      <c r="C29" s="346" t="s">
        <v>438</v>
      </c>
      <c r="D29" s="442"/>
      <c r="E29" s="441" t="s">
        <v>94</v>
      </c>
      <c r="F29" s="444">
        <v>70</v>
      </c>
      <c r="G29" s="445">
        <v>0</v>
      </c>
      <c r="H29" s="446">
        <f t="shared" si="0"/>
        <v>0</v>
      </c>
      <c r="I29" s="447">
        <v>100</v>
      </c>
      <c r="J29" s="446">
        <f t="shared" si="1"/>
        <v>7000</v>
      </c>
      <c r="K29" s="448">
        <f t="shared" si="2"/>
        <v>7000</v>
      </c>
      <c r="L29" s="450">
        <f t="shared" si="3"/>
        <v>7000</v>
      </c>
      <c r="M29" s="451">
        <f t="shared" si="4"/>
        <v>7000</v>
      </c>
      <c r="N29" s="342"/>
    </row>
    <row r="30" spans="2:16" ht="21" customHeight="1">
      <c r="B30" s="400"/>
      <c r="C30" s="452"/>
      <c r="D30" s="453"/>
      <c r="E30" s="454"/>
      <c r="F30" s="455"/>
      <c r="G30" s="456"/>
      <c r="H30" s="457"/>
      <c r="I30" s="458"/>
      <c r="J30" s="457"/>
      <c r="K30" s="459"/>
      <c r="L30" s="460"/>
      <c r="M30" s="451"/>
      <c r="N30" s="342"/>
    </row>
    <row r="31" spans="2:16" ht="21" customHeight="1">
      <c r="B31" s="406"/>
      <c r="C31" s="1234" t="s">
        <v>586</v>
      </c>
      <c r="D31" s="1235"/>
      <c r="E31" s="406"/>
      <c r="F31" s="407"/>
      <c r="G31" s="408"/>
      <c r="H31" s="409">
        <f>SUM(H23:H29)</f>
        <v>0</v>
      </c>
      <c r="I31" s="410"/>
      <c r="J31" s="409">
        <f>SUM(J23:J29)</f>
        <v>89520</v>
      </c>
      <c r="K31" s="409">
        <f>SUM(K23:K29)</f>
        <v>89520</v>
      </c>
      <c r="L31" s="461">
        <f>H31+J31</f>
        <v>89520</v>
      </c>
      <c r="M31" s="462">
        <f>K31-L31</f>
        <v>0</v>
      </c>
      <c r="N31" s="342"/>
    </row>
    <row r="32" spans="2:16" ht="21" customHeight="1">
      <c r="B32" s="389"/>
      <c r="C32" s="463" t="s">
        <v>70</v>
      </c>
      <c r="D32" s="464"/>
      <c r="E32" s="389"/>
      <c r="F32" s="465"/>
      <c r="G32" s="466"/>
      <c r="H32" s="467"/>
      <c r="I32" s="468"/>
      <c r="J32" s="469"/>
      <c r="K32" s="470"/>
      <c r="L32" s="413"/>
      <c r="M32" s="449"/>
      <c r="N32" s="342"/>
    </row>
    <row r="33" spans="2:16" ht="21" customHeight="1">
      <c r="B33" s="441">
        <v>1</v>
      </c>
      <c r="C33" s="471" t="s">
        <v>215</v>
      </c>
      <c r="D33" s="442" t="s">
        <v>499</v>
      </c>
      <c r="E33" s="441" t="s">
        <v>1</v>
      </c>
      <c r="F33" s="444">
        <v>1613</v>
      </c>
      <c r="G33" s="1171">
        <v>286</v>
      </c>
      <c r="H33" s="472">
        <f>F33*G33</f>
        <v>461318</v>
      </c>
      <c r="I33" s="447">
        <f>75</f>
        <v>75</v>
      </c>
      <c r="J33" s="446">
        <f>F33*I33</f>
        <v>120975</v>
      </c>
      <c r="K33" s="448">
        <f>H33+J33</f>
        <v>582293</v>
      </c>
      <c r="L33" s="473">
        <f t="shared" ref="L33:L37" si="5">(G33+I33)*F33</f>
        <v>582293</v>
      </c>
      <c r="M33" s="451">
        <f t="shared" ref="M33:M41" si="6">(G33+I33)*F33</f>
        <v>582293</v>
      </c>
      <c r="N33" s="342"/>
      <c r="O33" s="1296" t="s">
        <v>750</v>
      </c>
    </row>
    <row r="34" spans="2:16" ht="21" customHeight="1">
      <c r="B34" s="441">
        <v>2</v>
      </c>
      <c r="C34" s="471" t="s">
        <v>216</v>
      </c>
      <c r="D34" s="442" t="s">
        <v>500</v>
      </c>
      <c r="E34" s="441" t="s">
        <v>1</v>
      </c>
      <c r="F34" s="444">
        <v>160</v>
      </c>
      <c r="G34" s="1171">
        <v>338</v>
      </c>
      <c r="H34" s="472">
        <f t="shared" ref="H34" si="7">F34*G34</f>
        <v>54080</v>
      </c>
      <c r="I34" s="447">
        <f>75</f>
        <v>75</v>
      </c>
      <c r="J34" s="446">
        <f t="shared" ref="J34" si="8">F34*I34</f>
        <v>12000</v>
      </c>
      <c r="K34" s="448">
        <f t="shared" ref="K34" si="9">H34+J34</f>
        <v>66080</v>
      </c>
      <c r="L34" s="473">
        <f t="shared" si="5"/>
        <v>66080</v>
      </c>
      <c r="M34" s="451">
        <f t="shared" si="6"/>
        <v>66080</v>
      </c>
      <c r="N34" s="474"/>
      <c r="O34" s="1296" t="s">
        <v>750</v>
      </c>
      <c r="P34" s="426"/>
    </row>
    <row r="35" spans="2:16" ht="21" customHeight="1">
      <c r="B35" s="441">
        <v>3</v>
      </c>
      <c r="C35" s="471" t="s">
        <v>217</v>
      </c>
      <c r="D35" s="442" t="s">
        <v>587</v>
      </c>
      <c r="E35" s="441" t="s">
        <v>1</v>
      </c>
      <c r="F35" s="444">
        <v>218</v>
      </c>
      <c r="G35" s="1171">
        <f>286+350</f>
        <v>636</v>
      </c>
      <c r="H35" s="472">
        <f t="shared" ref="H35" si="10">F35*G35</f>
        <v>138648</v>
      </c>
      <c r="I35" s="447">
        <f>75+125</f>
        <v>200</v>
      </c>
      <c r="J35" s="446">
        <f t="shared" ref="J35" si="11">F35*I35</f>
        <v>43600</v>
      </c>
      <c r="K35" s="448">
        <f t="shared" ref="K35" si="12">H35+J35</f>
        <v>182248</v>
      </c>
      <c r="L35" s="473">
        <f t="shared" si="5"/>
        <v>182248</v>
      </c>
      <c r="M35" s="451">
        <f t="shared" si="6"/>
        <v>182248</v>
      </c>
      <c r="N35" s="474"/>
      <c r="O35" s="1296" t="s">
        <v>752</v>
      </c>
      <c r="P35" s="426"/>
    </row>
    <row r="36" spans="2:16" ht="21" customHeight="1">
      <c r="B36" s="441"/>
      <c r="C36" s="471"/>
      <c r="D36" s="442" t="s">
        <v>751</v>
      </c>
      <c r="E36" s="441"/>
      <c r="F36" s="444"/>
      <c r="G36" s="445"/>
      <c r="H36" s="472"/>
      <c r="I36" s="447"/>
      <c r="J36" s="446"/>
      <c r="K36" s="448"/>
      <c r="L36" s="473"/>
      <c r="M36" s="451">
        <f t="shared" si="6"/>
        <v>0</v>
      </c>
      <c r="N36" s="474"/>
      <c r="O36" s="427"/>
      <c r="P36" s="426"/>
    </row>
    <row r="37" spans="2:16" ht="21" customHeight="1">
      <c r="B37" s="441">
        <v>4</v>
      </c>
      <c r="C37" s="471" t="s">
        <v>218</v>
      </c>
      <c r="D37" s="442" t="s">
        <v>501</v>
      </c>
      <c r="E37" s="441" t="s">
        <v>1</v>
      </c>
      <c r="F37" s="444">
        <v>93</v>
      </c>
      <c r="G37" s="445">
        <f>460*0.9</f>
        <v>414</v>
      </c>
      <c r="H37" s="472">
        <f t="shared" ref="H37" si="13">F37*G37</f>
        <v>38502</v>
      </c>
      <c r="I37" s="447">
        <f>75</f>
        <v>75</v>
      </c>
      <c r="J37" s="446">
        <f t="shared" ref="J37" si="14">F37*I37</f>
        <v>6975</v>
      </c>
      <c r="K37" s="448">
        <f t="shared" ref="K37" si="15">H37+J37</f>
        <v>45477</v>
      </c>
      <c r="L37" s="473">
        <f t="shared" si="5"/>
        <v>45477</v>
      </c>
      <c r="M37" s="451">
        <f t="shared" si="6"/>
        <v>45477</v>
      </c>
      <c r="N37" s="474"/>
      <c r="O37" s="427"/>
      <c r="P37" s="426"/>
    </row>
    <row r="38" spans="2:16" ht="21" customHeight="1">
      <c r="B38" s="441">
        <v>5</v>
      </c>
      <c r="C38" s="475" t="s">
        <v>456</v>
      </c>
      <c r="D38" s="476" t="s">
        <v>457</v>
      </c>
      <c r="E38" s="477" t="s">
        <v>1</v>
      </c>
      <c r="F38" s="478">
        <f>1.5*66</f>
        <v>99</v>
      </c>
      <c r="G38" s="1171">
        <v>264</v>
      </c>
      <c r="H38" s="450">
        <f t="shared" ref="H38:H41" si="16">F38*G38</f>
        <v>26136</v>
      </c>
      <c r="I38" s="480">
        <v>50</v>
      </c>
      <c r="J38" s="481">
        <f t="shared" ref="J38:J41" si="17">F38*I38</f>
        <v>4950</v>
      </c>
      <c r="K38" s="482">
        <f t="shared" ref="K38:K41" si="18">H38+J38</f>
        <v>31086</v>
      </c>
      <c r="L38" s="473">
        <f t="shared" ref="L38:L41" si="19">(G38+I38)*F38</f>
        <v>31086</v>
      </c>
      <c r="M38" s="451">
        <f t="shared" si="6"/>
        <v>31086</v>
      </c>
      <c r="N38" s="342"/>
      <c r="O38" s="1296" t="s">
        <v>750</v>
      </c>
    </row>
    <row r="39" spans="2:16" ht="21" customHeight="1">
      <c r="B39" s="441"/>
      <c r="C39" s="471" t="s">
        <v>92</v>
      </c>
      <c r="D39" s="442" t="s">
        <v>303</v>
      </c>
      <c r="E39" s="441" t="s">
        <v>103</v>
      </c>
      <c r="F39" s="444">
        <v>503</v>
      </c>
      <c r="G39" s="445">
        <v>150</v>
      </c>
      <c r="H39" s="472">
        <f t="shared" si="16"/>
        <v>75450</v>
      </c>
      <c r="I39" s="447">
        <v>0</v>
      </c>
      <c r="J39" s="446">
        <f t="shared" si="17"/>
        <v>0</v>
      </c>
      <c r="K39" s="448">
        <f t="shared" si="18"/>
        <v>75450</v>
      </c>
      <c r="L39" s="473">
        <f t="shared" si="19"/>
        <v>75450</v>
      </c>
      <c r="M39" s="451">
        <f t="shared" si="6"/>
        <v>75450</v>
      </c>
      <c r="N39" s="342"/>
    </row>
    <row r="40" spans="2:16" ht="21" customHeight="1">
      <c r="B40" s="441"/>
      <c r="C40" s="471" t="s">
        <v>92</v>
      </c>
      <c r="D40" s="442" t="s">
        <v>304</v>
      </c>
      <c r="E40" s="441" t="s">
        <v>103</v>
      </c>
      <c r="F40" s="444">
        <v>42</v>
      </c>
      <c r="G40" s="445">
        <v>100</v>
      </c>
      <c r="H40" s="472">
        <f t="shared" si="16"/>
        <v>4200</v>
      </c>
      <c r="I40" s="447">
        <v>0</v>
      </c>
      <c r="J40" s="446">
        <f t="shared" si="17"/>
        <v>0</v>
      </c>
      <c r="K40" s="448">
        <f t="shared" si="18"/>
        <v>4200</v>
      </c>
      <c r="L40" s="473">
        <f t="shared" si="19"/>
        <v>4200</v>
      </c>
      <c r="M40" s="451">
        <f t="shared" si="6"/>
        <v>4200</v>
      </c>
      <c r="N40" s="342"/>
    </row>
    <row r="41" spans="2:16" ht="21" customHeight="1">
      <c r="B41" s="441"/>
      <c r="C41" s="471" t="s">
        <v>92</v>
      </c>
      <c r="D41" s="442" t="s">
        <v>306</v>
      </c>
      <c r="E41" s="441" t="s">
        <v>94</v>
      </c>
      <c r="F41" s="444">
        <v>10</v>
      </c>
      <c r="G41" s="445">
        <v>480</v>
      </c>
      <c r="H41" s="472">
        <f t="shared" si="16"/>
        <v>4800</v>
      </c>
      <c r="I41" s="447">
        <v>0</v>
      </c>
      <c r="J41" s="446">
        <f t="shared" si="17"/>
        <v>0</v>
      </c>
      <c r="K41" s="448">
        <f t="shared" si="18"/>
        <v>4800</v>
      </c>
      <c r="L41" s="473">
        <f t="shared" si="19"/>
        <v>4800</v>
      </c>
      <c r="M41" s="451">
        <f t="shared" si="6"/>
        <v>4800</v>
      </c>
      <c r="N41" s="342"/>
    </row>
    <row r="42" spans="2:16" ht="21" customHeight="1">
      <c r="B42" s="400"/>
      <c r="C42" s="483"/>
      <c r="D42" s="453"/>
      <c r="E42" s="400"/>
      <c r="F42" s="484"/>
      <c r="G42" s="485"/>
      <c r="H42" s="486"/>
      <c r="I42" s="458"/>
      <c r="J42" s="487"/>
      <c r="K42" s="488"/>
      <c r="L42" s="473"/>
      <c r="M42" s="489"/>
      <c r="N42" s="342"/>
    </row>
    <row r="43" spans="2:16" ht="21" customHeight="1">
      <c r="B43" s="490"/>
      <c r="C43" s="1236" t="s">
        <v>455</v>
      </c>
      <c r="D43" s="1237"/>
      <c r="E43" s="490"/>
      <c r="F43" s="491"/>
      <c r="G43" s="492"/>
      <c r="H43" s="493">
        <f>SUM(H34:H41)</f>
        <v>341816</v>
      </c>
      <c r="I43" s="494"/>
      <c r="J43" s="493">
        <f>SUM(J34:J41)</f>
        <v>67525</v>
      </c>
      <c r="K43" s="495">
        <f t="shared" ref="K43" si="20">H43+J43</f>
        <v>409341</v>
      </c>
      <c r="L43" s="496">
        <f>H43+J43</f>
        <v>409341</v>
      </c>
      <c r="M43" s="462">
        <f>K43-L43</f>
        <v>0</v>
      </c>
      <c r="N43" s="342"/>
    </row>
    <row r="44" spans="2:16" ht="21" customHeight="1">
      <c r="B44" s="389"/>
      <c r="C44" s="463" t="s">
        <v>307</v>
      </c>
      <c r="D44" s="464"/>
      <c r="E44" s="389"/>
      <c r="F44" s="390"/>
      <c r="G44" s="391"/>
      <c r="H44" s="392"/>
      <c r="I44" s="393"/>
      <c r="J44" s="392"/>
      <c r="K44" s="394"/>
      <c r="L44" s="473"/>
      <c r="M44" s="489"/>
      <c r="N44" s="342"/>
    </row>
    <row r="45" spans="2:16" ht="21" customHeight="1">
      <c r="B45" s="441">
        <v>1</v>
      </c>
      <c r="C45" s="442" t="s">
        <v>219</v>
      </c>
      <c r="D45" s="442"/>
      <c r="E45" s="441" t="s">
        <v>1</v>
      </c>
      <c r="F45" s="478">
        <f>126*1.2</f>
        <v>151.19999999999999</v>
      </c>
      <c r="G45" s="445">
        <v>50</v>
      </c>
      <c r="H45" s="446">
        <f>F45*G45</f>
        <v>7559.9999999999991</v>
      </c>
      <c r="I45" s="447">
        <v>34</v>
      </c>
      <c r="J45" s="446">
        <f>F45*I45</f>
        <v>5140.7999999999993</v>
      </c>
      <c r="K45" s="448">
        <f>H45+J45</f>
        <v>12700.8</v>
      </c>
      <c r="L45" s="473">
        <f t="shared" ref="L45:L49" si="21">(G45+I45)*F45</f>
        <v>12700.8</v>
      </c>
      <c r="M45" s="451">
        <f t="shared" ref="M45:M72" si="22">(G45+I45)*F45</f>
        <v>12700.8</v>
      </c>
      <c r="N45" s="342"/>
    </row>
    <row r="46" spans="2:16" ht="21" customHeight="1">
      <c r="B46" s="441">
        <v>2</v>
      </c>
      <c r="C46" s="442" t="s">
        <v>490</v>
      </c>
      <c r="D46" s="442"/>
      <c r="E46" s="441" t="s">
        <v>1</v>
      </c>
      <c r="F46" s="478">
        <f>(380+45)*1.1</f>
        <v>467.50000000000006</v>
      </c>
      <c r="G46" s="445">
        <v>420</v>
      </c>
      <c r="H46" s="446">
        <f t="shared" ref="H46:H49" si="23">F46*G46</f>
        <v>196350.00000000003</v>
      </c>
      <c r="I46" s="447">
        <v>154</v>
      </c>
      <c r="J46" s="446">
        <f t="shared" ref="J46:J49" si="24">F46*I46</f>
        <v>71995.000000000015</v>
      </c>
      <c r="K46" s="448">
        <f t="shared" ref="K46:K49" si="25">H46+J46</f>
        <v>268345.00000000006</v>
      </c>
      <c r="L46" s="473">
        <f t="shared" si="21"/>
        <v>268345.00000000006</v>
      </c>
      <c r="M46" s="451">
        <f t="shared" si="22"/>
        <v>268345.00000000006</v>
      </c>
      <c r="N46" s="342"/>
      <c r="O46" s="497"/>
    </row>
    <row r="47" spans="2:16" ht="21" customHeight="1">
      <c r="B47" s="441">
        <v>3</v>
      </c>
      <c r="C47" s="442" t="s">
        <v>491</v>
      </c>
      <c r="D47" s="442"/>
      <c r="E47" s="441" t="s">
        <v>1</v>
      </c>
      <c r="F47" s="478">
        <f>24*1.1</f>
        <v>26.400000000000002</v>
      </c>
      <c r="G47" s="445">
        <v>295</v>
      </c>
      <c r="H47" s="446">
        <f t="shared" si="23"/>
        <v>7788.0000000000009</v>
      </c>
      <c r="I47" s="447">
        <v>108</v>
      </c>
      <c r="J47" s="446">
        <f t="shared" si="24"/>
        <v>2851.2000000000003</v>
      </c>
      <c r="K47" s="448">
        <f t="shared" si="25"/>
        <v>10639.2</v>
      </c>
      <c r="L47" s="473">
        <f t="shared" si="21"/>
        <v>10639.2</v>
      </c>
      <c r="M47" s="451">
        <f t="shared" si="22"/>
        <v>10639.2</v>
      </c>
      <c r="N47" s="342"/>
    </row>
    <row r="48" spans="2:16" ht="21" customHeight="1">
      <c r="B48" s="441">
        <v>4</v>
      </c>
      <c r="C48" s="442" t="s">
        <v>496</v>
      </c>
      <c r="D48" s="442"/>
      <c r="E48" s="441" t="s">
        <v>1</v>
      </c>
      <c r="F48" s="478">
        <f>F46-45</f>
        <v>422.50000000000006</v>
      </c>
      <c r="G48" s="1171">
        <f>225</f>
        <v>225</v>
      </c>
      <c r="H48" s="446">
        <f t="shared" si="23"/>
        <v>95062.500000000015</v>
      </c>
      <c r="I48" s="447">
        <f>G48*0.3</f>
        <v>67.5</v>
      </c>
      <c r="J48" s="446">
        <f t="shared" si="24"/>
        <v>28518.750000000004</v>
      </c>
      <c r="K48" s="448">
        <f t="shared" si="25"/>
        <v>123581.25000000001</v>
      </c>
      <c r="L48" s="473">
        <f t="shared" si="21"/>
        <v>123581.25000000001</v>
      </c>
      <c r="M48" s="451">
        <f t="shared" si="22"/>
        <v>123581.25000000001</v>
      </c>
      <c r="N48" s="342"/>
      <c r="O48" s="498" t="s">
        <v>428</v>
      </c>
      <c r="P48" s="498"/>
    </row>
    <row r="49" spans="2:15" ht="21" customHeight="1">
      <c r="B49" s="441">
        <v>5</v>
      </c>
      <c r="C49" s="442" t="s">
        <v>432</v>
      </c>
      <c r="D49" s="442"/>
      <c r="E49" s="441" t="s">
        <v>1</v>
      </c>
      <c r="F49" s="478">
        <f>895.41*1.05</f>
        <v>940.18050000000005</v>
      </c>
      <c r="G49" s="1171">
        <v>203</v>
      </c>
      <c r="H49" s="446">
        <f t="shared" si="23"/>
        <v>190856.6415</v>
      </c>
      <c r="I49" s="447">
        <v>56</v>
      </c>
      <c r="J49" s="446">
        <f t="shared" si="24"/>
        <v>52650.108</v>
      </c>
      <c r="K49" s="448">
        <f t="shared" si="25"/>
        <v>243506.74950000001</v>
      </c>
      <c r="L49" s="473">
        <f t="shared" si="21"/>
        <v>243506.74950000001</v>
      </c>
      <c r="M49" s="451">
        <f t="shared" si="22"/>
        <v>243506.74950000001</v>
      </c>
      <c r="N49" s="342"/>
      <c r="O49" s="1296" t="s">
        <v>750</v>
      </c>
    </row>
    <row r="50" spans="2:15" ht="21" customHeight="1">
      <c r="B50" s="441">
        <v>6</v>
      </c>
      <c r="C50" s="499" t="s">
        <v>429</v>
      </c>
      <c r="D50" s="499"/>
      <c r="E50" s="441" t="s">
        <v>1</v>
      </c>
      <c r="F50" s="478">
        <f>F49*2</f>
        <v>1880.3610000000001</v>
      </c>
      <c r="G50" s="445">
        <v>30</v>
      </c>
      <c r="H50" s="446">
        <f t="shared" ref="H50:H51" si="26">F50*G50</f>
        <v>56410.83</v>
      </c>
      <c r="I50" s="447">
        <v>82</v>
      </c>
      <c r="J50" s="446">
        <f t="shared" ref="J50:J51" si="27">F50*I50</f>
        <v>154189.60200000001</v>
      </c>
      <c r="K50" s="448">
        <f t="shared" ref="K50:K51" si="28">H50+J50</f>
        <v>210600.43200000003</v>
      </c>
      <c r="L50" s="473">
        <f t="shared" ref="L50:L55" si="29">(G50+I50)*F50</f>
        <v>210600.432</v>
      </c>
      <c r="M50" s="451">
        <f t="shared" si="22"/>
        <v>210600.432</v>
      </c>
      <c r="N50" s="342"/>
    </row>
    <row r="51" spans="2:15" ht="21" customHeight="1">
      <c r="B51" s="477">
        <v>7</v>
      </c>
      <c r="C51" s="500" t="s">
        <v>431</v>
      </c>
      <c r="D51" s="501"/>
      <c r="E51" s="441" t="s">
        <v>1</v>
      </c>
      <c r="F51" s="478">
        <f>360.31*1.05</f>
        <v>378.32550000000003</v>
      </c>
      <c r="G51" s="445">
        <f>450</f>
        <v>450</v>
      </c>
      <c r="H51" s="446">
        <f t="shared" si="26"/>
        <v>170246.47500000001</v>
      </c>
      <c r="I51" s="447">
        <v>189</v>
      </c>
      <c r="J51" s="446">
        <f t="shared" si="27"/>
        <v>71503.519500000009</v>
      </c>
      <c r="K51" s="448">
        <f t="shared" si="28"/>
        <v>241749.99450000003</v>
      </c>
      <c r="L51" s="473">
        <f t="shared" si="29"/>
        <v>241749.99450000003</v>
      </c>
      <c r="M51" s="451">
        <f t="shared" si="22"/>
        <v>241749.99450000003</v>
      </c>
      <c r="N51" s="342"/>
    </row>
    <row r="52" spans="2:15" ht="21" customHeight="1">
      <c r="B52" s="441">
        <v>8</v>
      </c>
      <c r="C52" s="500" t="s">
        <v>430</v>
      </c>
      <c r="D52" s="501"/>
      <c r="E52" s="441" t="s">
        <v>103</v>
      </c>
      <c r="F52" s="478">
        <f>F49*1.03</f>
        <v>968.38591500000007</v>
      </c>
      <c r="G52" s="445">
        <v>55</v>
      </c>
      <c r="H52" s="446">
        <f t="shared" ref="H52:H53" si="30">F52*G52</f>
        <v>53261.225325000007</v>
      </c>
      <c r="I52" s="447">
        <v>44</v>
      </c>
      <c r="J52" s="446">
        <f t="shared" ref="J52:J53" si="31">F52*I52</f>
        <v>42608.980260000004</v>
      </c>
      <c r="K52" s="448">
        <f t="shared" ref="K52:K53" si="32">H52+J52</f>
        <v>95870.205585000018</v>
      </c>
      <c r="L52" s="473">
        <f t="shared" si="29"/>
        <v>95870.205585000003</v>
      </c>
      <c r="M52" s="451">
        <f t="shared" si="22"/>
        <v>95870.205585000003</v>
      </c>
      <c r="N52" s="342"/>
    </row>
    <row r="53" spans="2:15" ht="21" customHeight="1">
      <c r="B53" s="441">
        <v>9</v>
      </c>
      <c r="C53" s="500" t="s">
        <v>458</v>
      </c>
      <c r="D53" s="501"/>
      <c r="E53" s="441" t="s">
        <v>1</v>
      </c>
      <c r="F53" s="478">
        <f>51.15*1.2</f>
        <v>61.379999999999995</v>
      </c>
      <c r="G53" s="445">
        <v>1600</v>
      </c>
      <c r="H53" s="446">
        <f t="shared" si="30"/>
        <v>98208</v>
      </c>
      <c r="I53" s="447">
        <v>480</v>
      </c>
      <c r="J53" s="446">
        <f t="shared" si="31"/>
        <v>29462.399999999998</v>
      </c>
      <c r="K53" s="448">
        <f t="shared" si="32"/>
        <v>127670.39999999999</v>
      </c>
      <c r="L53" s="473">
        <f t="shared" si="29"/>
        <v>127670.39999999999</v>
      </c>
      <c r="M53" s="451">
        <f t="shared" si="22"/>
        <v>127670.39999999999</v>
      </c>
      <c r="N53" s="342"/>
    </row>
    <row r="54" spans="2:15" ht="21" customHeight="1">
      <c r="B54" s="441"/>
      <c r="C54" s="500" t="s">
        <v>588</v>
      </c>
      <c r="D54" s="501"/>
      <c r="E54" s="441"/>
      <c r="F54" s="478"/>
      <c r="G54" s="445"/>
      <c r="H54" s="472"/>
      <c r="I54" s="447"/>
      <c r="J54" s="446"/>
      <c r="K54" s="448"/>
      <c r="L54" s="502"/>
      <c r="M54" s="451">
        <f t="shared" si="22"/>
        <v>0</v>
      </c>
      <c r="N54" s="342"/>
    </row>
    <row r="55" spans="2:15" ht="21" customHeight="1">
      <c r="B55" s="441">
        <v>10</v>
      </c>
      <c r="C55" s="500" t="s">
        <v>459</v>
      </c>
      <c r="D55" s="501"/>
      <c r="E55" s="441" t="s">
        <v>1</v>
      </c>
      <c r="F55" s="478">
        <f>32.66*1.2</f>
        <v>39.191999999999993</v>
      </c>
      <c r="G55" s="445">
        <f>2000</f>
        <v>2000</v>
      </c>
      <c r="H55" s="446">
        <f t="shared" ref="H55" si="33">F55*G55</f>
        <v>78383.999999999985</v>
      </c>
      <c r="I55" s="447">
        <f>G55*0.3</f>
        <v>600</v>
      </c>
      <c r="J55" s="446">
        <f t="shared" ref="J55" si="34">F55*I55</f>
        <v>23515.199999999997</v>
      </c>
      <c r="K55" s="448">
        <f t="shared" ref="K55" si="35">H55+J55</f>
        <v>101899.19999999998</v>
      </c>
      <c r="L55" s="473">
        <f t="shared" si="29"/>
        <v>101899.19999999998</v>
      </c>
      <c r="M55" s="451">
        <f t="shared" si="22"/>
        <v>101899.19999999998</v>
      </c>
      <c r="N55" s="342"/>
    </row>
    <row r="56" spans="2:15" ht="21" customHeight="1">
      <c r="B56" s="441"/>
      <c r="C56" s="500" t="s">
        <v>589</v>
      </c>
      <c r="D56" s="501"/>
      <c r="E56" s="441"/>
      <c r="F56" s="478"/>
      <c r="G56" s="445"/>
      <c r="H56" s="472"/>
      <c r="I56" s="447"/>
      <c r="J56" s="446"/>
      <c r="K56" s="448"/>
      <c r="L56" s="502"/>
      <c r="M56" s="451">
        <f t="shared" si="22"/>
        <v>0</v>
      </c>
      <c r="N56" s="342"/>
    </row>
    <row r="57" spans="2:15" ht="21" customHeight="1">
      <c r="B57" s="441">
        <v>11</v>
      </c>
      <c r="C57" s="442" t="s">
        <v>601</v>
      </c>
      <c r="D57" s="442"/>
      <c r="E57" s="441" t="s">
        <v>94</v>
      </c>
      <c r="F57" s="478">
        <v>3</v>
      </c>
      <c r="G57" s="445">
        <f>3500*12.75</f>
        <v>44625</v>
      </c>
      <c r="H57" s="446">
        <f t="shared" ref="H57" si="36">F57*G57</f>
        <v>133875</v>
      </c>
      <c r="I57" s="447">
        <v>0</v>
      </c>
      <c r="J57" s="446">
        <f t="shared" ref="J57" si="37">F57*I57</f>
        <v>0</v>
      </c>
      <c r="K57" s="448">
        <f t="shared" ref="K57" si="38">H57+J57</f>
        <v>133875</v>
      </c>
      <c r="L57" s="473">
        <f t="shared" ref="L57" si="39">(G57+I57)*F57</f>
        <v>133875</v>
      </c>
      <c r="M57" s="451">
        <f t="shared" si="22"/>
        <v>133875</v>
      </c>
      <c r="N57" s="342"/>
    </row>
    <row r="58" spans="2:15" ht="21" customHeight="1">
      <c r="B58" s="441"/>
      <c r="C58" s="500" t="s">
        <v>602</v>
      </c>
      <c r="D58" s="501"/>
      <c r="E58" s="441"/>
      <c r="F58" s="444"/>
      <c r="G58" s="445"/>
      <c r="H58" s="472"/>
      <c r="I58" s="447"/>
      <c r="J58" s="446"/>
      <c r="K58" s="448"/>
      <c r="L58" s="502"/>
      <c r="M58" s="451">
        <f t="shared" si="22"/>
        <v>0</v>
      </c>
      <c r="N58" s="342"/>
    </row>
    <row r="59" spans="2:15" ht="21" customHeight="1">
      <c r="B59" s="441">
        <v>12</v>
      </c>
      <c r="C59" s="442" t="s">
        <v>601</v>
      </c>
      <c r="D59" s="442"/>
      <c r="E59" s="441" t="s">
        <v>94</v>
      </c>
      <c r="F59" s="478">
        <v>3</v>
      </c>
      <c r="G59" s="445">
        <f>3500*4.95</f>
        <v>17325</v>
      </c>
      <c r="H59" s="446">
        <f t="shared" ref="H59" si="40">F59*G59</f>
        <v>51975</v>
      </c>
      <c r="I59" s="447">
        <v>0</v>
      </c>
      <c r="J59" s="446">
        <f t="shared" ref="J59" si="41">F59*I59</f>
        <v>0</v>
      </c>
      <c r="K59" s="448">
        <f t="shared" ref="K59" si="42">H59+J59</f>
        <v>51975</v>
      </c>
      <c r="L59" s="473">
        <f t="shared" ref="L59" si="43">(G59+I59)*F59</f>
        <v>51975</v>
      </c>
      <c r="M59" s="451">
        <f t="shared" si="22"/>
        <v>51975</v>
      </c>
      <c r="N59" s="342"/>
    </row>
    <row r="60" spans="2:15" ht="21" customHeight="1">
      <c r="B60" s="441"/>
      <c r="C60" s="500" t="s">
        <v>603</v>
      </c>
      <c r="D60" s="501"/>
      <c r="E60" s="441"/>
      <c r="F60" s="478"/>
      <c r="G60" s="445"/>
      <c r="H60" s="472"/>
      <c r="I60" s="447"/>
      <c r="J60" s="446"/>
      <c r="K60" s="448"/>
      <c r="L60" s="502"/>
      <c r="M60" s="451">
        <f t="shared" si="22"/>
        <v>0</v>
      </c>
      <c r="N60" s="342"/>
    </row>
    <row r="61" spans="2:15" ht="21" customHeight="1">
      <c r="B61" s="441">
        <v>13</v>
      </c>
      <c r="C61" s="442" t="s">
        <v>601</v>
      </c>
      <c r="D61" s="442"/>
      <c r="E61" s="441" t="s">
        <v>94</v>
      </c>
      <c r="F61" s="478">
        <v>1</v>
      </c>
      <c r="G61" s="445">
        <f>3500*9.9</f>
        <v>34650</v>
      </c>
      <c r="H61" s="446">
        <f t="shared" ref="H61" si="44">F61*G61</f>
        <v>34650</v>
      </c>
      <c r="I61" s="447">
        <v>0</v>
      </c>
      <c r="J61" s="446">
        <f t="shared" ref="J61" si="45">F61*I61</f>
        <v>0</v>
      </c>
      <c r="K61" s="448">
        <f t="shared" ref="K61" si="46">H61+J61</f>
        <v>34650</v>
      </c>
      <c r="L61" s="473">
        <f t="shared" ref="L61" si="47">(G61+I61)*F61</f>
        <v>34650</v>
      </c>
      <c r="M61" s="451">
        <f t="shared" si="22"/>
        <v>34650</v>
      </c>
      <c r="N61" s="342"/>
    </row>
    <row r="62" spans="2:15" ht="21" customHeight="1">
      <c r="B62" s="441"/>
      <c r="C62" s="500" t="s">
        <v>603</v>
      </c>
      <c r="D62" s="501"/>
      <c r="E62" s="441"/>
      <c r="F62" s="478"/>
      <c r="G62" s="445"/>
      <c r="H62" s="472"/>
      <c r="I62" s="447"/>
      <c r="J62" s="446"/>
      <c r="K62" s="448"/>
      <c r="L62" s="502"/>
      <c r="M62" s="451">
        <f t="shared" si="22"/>
        <v>0</v>
      </c>
      <c r="N62" s="342"/>
    </row>
    <row r="63" spans="2:15" ht="21" customHeight="1">
      <c r="B63" s="441">
        <v>14</v>
      </c>
      <c r="C63" s="442" t="s">
        <v>708</v>
      </c>
      <c r="D63" s="442"/>
      <c r="E63" s="441" t="s">
        <v>386</v>
      </c>
      <c r="F63" s="478">
        <v>1</v>
      </c>
      <c r="G63" s="445">
        <v>150000</v>
      </c>
      <c r="H63" s="446">
        <f t="shared" ref="H63" si="48">F63*G63</f>
        <v>150000</v>
      </c>
      <c r="I63" s="447">
        <v>0</v>
      </c>
      <c r="J63" s="446">
        <f t="shared" ref="J63" si="49">F63*I63</f>
        <v>0</v>
      </c>
      <c r="K63" s="448">
        <f t="shared" ref="K63" si="50">H63+J63</f>
        <v>150000</v>
      </c>
      <c r="L63" s="473">
        <f t="shared" ref="L63" si="51">(G63+I63)*F63</f>
        <v>150000</v>
      </c>
      <c r="M63" s="451">
        <f t="shared" ref="M63" si="52">(G63+I63)*F63</f>
        <v>150000</v>
      </c>
      <c r="N63" s="342"/>
    </row>
    <row r="64" spans="2:15" ht="21" customHeight="1">
      <c r="B64" s="417"/>
      <c r="C64" s="503"/>
      <c r="D64" s="504"/>
      <c r="E64" s="417"/>
      <c r="F64" s="505"/>
      <c r="G64" s="506"/>
      <c r="H64" s="507"/>
      <c r="I64" s="508"/>
      <c r="J64" s="509"/>
      <c r="K64" s="510"/>
      <c r="L64" s="502"/>
      <c r="M64" s="451"/>
      <c r="N64" s="342"/>
    </row>
    <row r="65" spans="2:16" ht="21" customHeight="1">
      <c r="B65" s="400"/>
      <c r="C65" s="1238"/>
      <c r="D65" s="1239"/>
      <c r="E65" s="400"/>
      <c r="F65" s="484"/>
      <c r="G65" s="485"/>
      <c r="H65" s="486"/>
      <c r="I65" s="458"/>
      <c r="J65" s="487"/>
      <c r="K65" s="488"/>
      <c r="L65" s="502"/>
      <c r="M65" s="451">
        <f t="shared" si="22"/>
        <v>0</v>
      </c>
      <c r="N65" s="342"/>
    </row>
    <row r="66" spans="2:16" ht="21" customHeight="1">
      <c r="B66" s="490"/>
      <c r="C66" s="1236" t="s">
        <v>462</v>
      </c>
      <c r="D66" s="1237"/>
      <c r="E66" s="490"/>
      <c r="F66" s="491"/>
      <c r="G66" s="492"/>
      <c r="H66" s="493">
        <f>SUM(H45:H65)</f>
        <v>1324627.6718250001</v>
      </c>
      <c r="I66" s="494"/>
      <c r="J66" s="493">
        <f>SUM(J45:J65)</f>
        <v>482435.55976000003</v>
      </c>
      <c r="K66" s="493">
        <f>SUM(K45:K65)</f>
        <v>1807063.2315849999</v>
      </c>
      <c r="L66" s="461">
        <f>H66+J66</f>
        <v>1807063.2315850002</v>
      </c>
      <c r="M66" s="462">
        <f>K66-L66</f>
        <v>0</v>
      </c>
      <c r="N66" s="342"/>
    </row>
    <row r="67" spans="2:16" ht="21" customHeight="1">
      <c r="B67" s="389"/>
      <c r="C67" s="463" t="s">
        <v>308</v>
      </c>
      <c r="D67" s="396"/>
      <c r="E67" s="511"/>
      <c r="F67" s="465"/>
      <c r="G67" s="466"/>
      <c r="H67" s="469"/>
      <c r="I67" s="468"/>
      <c r="J67" s="469"/>
      <c r="K67" s="470"/>
      <c r="L67" s="502">
        <f>(G67+I67)*F67</f>
        <v>0</v>
      </c>
      <c r="M67" s="451">
        <f t="shared" si="22"/>
        <v>0</v>
      </c>
      <c r="N67" s="342"/>
    </row>
    <row r="68" spans="2:16" ht="21" customHeight="1">
      <c r="B68" s="441">
        <v>1</v>
      </c>
      <c r="C68" s="512" t="s">
        <v>220</v>
      </c>
      <c r="D68" s="513" t="s">
        <v>221</v>
      </c>
      <c r="E68" s="441" t="s">
        <v>1</v>
      </c>
      <c r="F68" s="444">
        <v>1218</v>
      </c>
      <c r="G68" s="479">
        <f>680*0.8</f>
        <v>544</v>
      </c>
      <c r="H68" s="446">
        <f t="shared" ref="H68:H72" si="53">F68*G68</f>
        <v>662592</v>
      </c>
      <c r="I68" s="447">
        <v>100</v>
      </c>
      <c r="J68" s="446">
        <f t="shared" ref="J68:J72" si="54">F68*I68</f>
        <v>121800</v>
      </c>
      <c r="K68" s="448">
        <f t="shared" ref="K68:K72" si="55">H68+J68</f>
        <v>784392</v>
      </c>
      <c r="L68" s="502">
        <f>(G68+I68)*F68</f>
        <v>784392</v>
      </c>
      <c r="M68" s="451">
        <f t="shared" si="22"/>
        <v>784392</v>
      </c>
      <c r="N68" s="342"/>
    </row>
    <row r="69" spans="2:16" ht="21" customHeight="1">
      <c r="B69" s="441">
        <v>2</v>
      </c>
      <c r="C69" s="512" t="s">
        <v>222</v>
      </c>
      <c r="D69" s="513" t="s">
        <v>227</v>
      </c>
      <c r="E69" s="441" t="s">
        <v>1</v>
      </c>
      <c r="F69" s="444">
        <v>295</v>
      </c>
      <c r="G69" s="479">
        <f>610*0.8</f>
        <v>488</v>
      </c>
      <c r="H69" s="446">
        <f t="shared" si="53"/>
        <v>143960</v>
      </c>
      <c r="I69" s="447">
        <v>100</v>
      </c>
      <c r="J69" s="446">
        <f t="shared" si="54"/>
        <v>29500</v>
      </c>
      <c r="K69" s="448">
        <f t="shared" si="55"/>
        <v>173460</v>
      </c>
      <c r="L69" s="502">
        <f t="shared" ref="L69:L70" si="56">(G69+I69)*F69</f>
        <v>173460</v>
      </c>
      <c r="M69" s="451">
        <f t="shared" si="22"/>
        <v>173460</v>
      </c>
      <c r="N69" s="342"/>
    </row>
    <row r="70" spans="2:16" ht="21" customHeight="1">
      <c r="B70" s="441">
        <v>3</v>
      </c>
      <c r="C70" s="512" t="s">
        <v>223</v>
      </c>
      <c r="D70" s="513" t="s">
        <v>224</v>
      </c>
      <c r="E70" s="441" t="s">
        <v>1</v>
      </c>
      <c r="F70" s="514">
        <v>107</v>
      </c>
      <c r="G70" s="514">
        <f>650*0.8</f>
        <v>520</v>
      </c>
      <c r="H70" s="446">
        <f t="shared" si="53"/>
        <v>55640</v>
      </c>
      <c r="I70" s="515">
        <v>222</v>
      </c>
      <c r="J70" s="446">
        <f t="shared" si="54"/>
        <v>23754</v>
      </c>
      <c r="K70" s="448">
        <f t="shared" si="55"/>
        <v>79394</v>
      </c>
      <c r="L70" s="502">
        <f t="shared" si="56"/>
        <v>79394</v>
      </c>
      <c r="M70" s="451">
        <f t="shared" si="22"/>
        <v>79394</v>
      </c>
      <c r="N70" s="342"/>
    </row>
    <row r="71" spans="2:16" ht="21" customHeight="1">
      <c r="B71" s="441">
        <v>4</v>
      </c>
      <c r="C71" s="512" t="s">
        <v>225</v>
      </c>
      <c r="D71" s="513" t="s">
        <v>224</v>
      </c>
      <c r="E71" s="441" t="s">
        <v>1</v>
      </c>
      <c r="F71" s="444">
        <v>117</v>
      </c>
      <c r="G71" s="445">
        <f>450*0.8</f>
        <v>360</v>
      </c>
      <c r="H71" s="446">
        <f t="shared" si="53"/>
        <v>42120</v>
      </c>
      <c r="I71" s="447">
        <v>222</v>
      </c>
      <c r="J71" s="446">
        <f t="shared" si="54"/>
        <v>25974</v>
      </c>
      <c r="K71" s="448">
        <f t="shared" si="55"/>
        <v>68094</v>
      </c>
      <c r="L71" s="502">
        <f t="shared" ref="L71:L72" si="57">(G71+I71)*F71</f>
        <v>68094</v>
      </c>
      <c r="M71" s="451">
        <f t="shared" si="22"/>
        <v>68094</v>
      </c>
      <c r="N71" s="342"/>
    </row>
    <row r="72" spans="2:16" ht="21" customHeight="1">
      <c r="B72" s="417">
        <v>5</v>
      </c>
      <c r="C72" s="516" t="s">
        <v>331</v>
      </c>
      <c r="D72" s="416" t="s">
        <v>426</v>
      </c>
      <c r="E72" s="417" t="s">
        <v>1</v>
      </c>
      <c r="F72" s="505">
        <v>15</v>
      </c>
      <c r="G72" s="506">
        <f>850*0.9</f>
        <v>765</v>
      </c>
      <c r="H72" s="509">
        <f t="shared" si="53"/>
        <v>11475</v>
      </c>
      <c r="I72" s="508">
        <v>100</v>
      </c>
      <c r="J72" s="509">
        <f t="shared" si="54"/>
        <v>1500</v>
      </c>
      <c r="K72" s="510">
        <f t="shared" si="55"/>
        <v>12975</v>
      </c>
      <c r="L72" s="502">
        <f t="shared" si="57"/>
        <v>12975</v>
      </c>
      <c r="M72" s="451">
        <f t="shared" si="22"/>
        <v>12975</v>
      </c>
      <c r="N72" s="342"/>
    </row>
    <row r="73" spans="2:16" ht="21" customHeight="1">
      <c r="B73" s="441">
        <v>6</v>
      </c>
      <c r="C73" s="512" t="s">
        <v>226</v>
      </c>
      <c r="D73" s="513" t="s">
        <v>498</v>
      </c>
      <c r="E73" s="441" t="s">
        <v>305</v>
      </c>
      <c r="F73" s="444">
        <v>854</v>
      </c>
      <c r="G73" s="445">
        <f>100*0.8</f>
        <v>80</v>
      </c>
      <c r="H73" s="446">
        <f t="shared" ref="H73:H76" si="58">F73*G73</f>
        <v>68320</v>
      </c>
      <c r="I73" s="447">
        <v>0</v>
      </c>
      <c r="J73" s="446">
        <f t="shared" ref="J73:J76" si="59">F73*I73</f>
        <v>0</v>
      </c>
      <c r="K73" s="448">
        <f t="shared" ref="K73:K76" si="60">H73+J73</f>
        <v>68320</v>
      </c>
      <c r="L73" s="517">
        <f t="shared" ref="L73:L76" si="61">(G73+I73)*F73</f>
        <v>68320</v>
      </c>
      <c r="M73" s="451">
        <f t="shared" ref="M73:M78" si="62">(G73+I73)*F73</f>
        <v>68320</v>
      </c>
      <c r="N73" s="342"/>
      <c r="O73" s="497"/>
    </row>
    <row r="74" spans="2:16" ht="21" customHeight="1">
      <c r="B74" s="441">
        <v>7</v>
      </c>
      <c r="C74" s="512" t="s">
        <v>228</v>
      </c>
      <c r="D74" s="513" t="s">
        <v>229</v>
      </c>
      <c r="E74" s="441" t="s">
        <v>305</v>
      </c>
      <c r="F74" s="444">
        <v>218</v>
      </c>
      <c r="G74" s="445">
        <f>150*0.8</f>
        <v>120</v>
      </c>
      <c r="H74" s="446">
        <f t="shared" si="58"/>
        <v>26160</v>
      </c>
      <c r="I74" s="447">
        <v>0</v>
      </c>
      <c r="J74" s="446">
        <f t="shared" si="59"/>
        <v>0</v>
      </c>
      <c r="K74" s="448">
        <f t="shared" si="60"/>
        <v>26160</v>
      </c>
      <c r="L74" s="517">
        <f t="shared" si="61"/>
        <v>26160</v>
      </c>
      <c r="M74" s="451">
        <f t="shared" si="62"/>
        <v>26160</v>
      </c>
      <c r="N74" s="342"/>
      <c r="O74" s="427"/>
      <c r="P74" s="498"/>
    </row>
    <row r="75" spans="2:16" ht="21" customHeight="1">
      <c r="B75" s="441">
        <v>8</v>
      </c>
      <c r="C75" s="512" t="s">
        <v>230</v>
      </c>
      <c r="D75" s="513" t="s">
        <v>231</v>
      </c>
      <c r="E75" s="441" t="s">
        <v>305</v>
      </c>
      <c r="F75" s="444">
        <v>104</v>
      </c>
      <c r="G75" s="445">
        <f>50*0.8</f>
        <v>40</v>
      </c>
      <c r="H75" s="446">
        <f t="shared" si="58"/>
        <v>4160</v>
      </c>
      <c r="I75" s="447">
        <v>0</v>
      </c>
      <c r="J75" s="446">
        <f t="shared" si="59"/>
        <v>0</v>
      </c>
      <c r="K75" s="448">
        <f t="shared" si="60"/>
        <v>4160</v>
      </c>
      <c r="L75" s="517">
        <f t="shared" si="61"/>
        <v>4160</v>
      </c>
      <c r="M75" s="451">
        <f t="shared" si="62"/>
        <v>4160</v>
      </c>
      <c r="N75" s="342"/>
    </row>
    <row r="76" spans="2:16" ht="21" customHeight="1">
      <c r="B76" s="441">
        <v>9</v>
      </c>
      <c r="C76" s="512" t="s">
        <v>333</v>
      </c>
      <c r="D76" s="513" t="s">
        <v>334</v>
      </c>
      <c r="E76" s="441" t="s">
        <v>305</v>
      </c>
      <c r="F76" s="444">
        <v>16</v>
      </c>
      <c r="G76" s="445">
        <f>90*0.8</f>
        <v>72</v>
      </c>
      <c r="H76" s="446">
        <f t="shared" si="58"/>
        <v>1152</v>
      </c>
      <c r="I76" s="447">
        <v>0</v>
      </c>
      <c r="J76" s="446">
        <f t="shared" si="59"/>
        <v>0</v>
      </c>
      <c r="K76" s="448">
        <f t="shared" si="60"/>
        <v>1152</v>
      </c>
      <c r="L76" s="517">
        <f t="shared" si="61"/>
        <v>1152</v>
      </c>
      <c r="M76" s="451">
        <f t="shared" si="62"/>
        <v>1152</v>
      </c>
      <c r="N76" s="342"/>
    </row>
    <row r="77" spans="2:16" ht="21" customHeight="1">
      <c r="B77" s="441">
        <v>10</v>
      </c>
      <c r="C77" s="513" t="s">
        <v>332</v>
      </c>
      <c r="D77" s="513"/>
      <c r="E77" s="441" t="s">
        <v>1</v>
      </c>
      <c r="F77" s="444">
        <f>SUM(F68+F69+F72)*0.75</f>
        <v>1146</v>
      </c>
      <c r="G77" s="445">
        <v>75</v>
      </c>
      <c r="H77" s="446">
        <f t="shared" ref="H77" si="63">F77*G77</f>
        <v>85950</v>
      </c>
      <c r="I77" s="447">
        <v>30</v>
      </c>
      <c r="J77" s="446">
        <f t="shared" ref="J77" si="64">F77*I77</f>
        <v>34380</v>
      </c>
      <c r="K77" s="448">
        <f t="shared" ref="K77" si="65">H77+J77</f>
        <v>120330</v>
      </c>
      <c r="L77" s="517">
        <f t="shared" ref="L77:L78" si="66">(G77+I77)*F77</f>
        <v>120330</v>
      </c>
      <c r="M77" s="451">
        <f t="shared" si="62"/>
        <v>120330</v>
      </c>
      <c r="N77" s="342"/>
    </row>
    <row r="78" spans="2:16" ht="21" customHeight="1">
      <c r="B78" s="441">
        <v>11</v>
      </c>
      <c r="C78" s="513" t="s">
        <v>497</v>
      </c>
      <c r="D78" s="513"/>
      <c r="E78" s="441" t="s">
        <v>1</v>
      </c>
      <c r="F78" s="444">
        <f>(12.05+11.5+4.25+6)*2</f>
        <v>67.599999999999994</v>
      </c>
      <c r="G78" s="445">
        <f>SUM(24*432)/67.6</f>
        <v>153.37278106508876</v>
      </c>
      <c r="H78" s="446">
        <f t="shared" ref="H78" si="67">F78*G78</f>
        <v>10368</v>
      </c>
      <c r="I78" s="447">
        <v>30</v>
      </c>
      <c r="J78" s="446">
        <f t="shared" ref="J78" si="68">F78*I78</f>
        <v>2027.9999999999998</v>
      </c>
      <c r="K78" s="448">
        <f t="shared" ref="K78" si="69">H78+J78</f>
        <v>12396</v>
      </c>
      <c r="L78" s="517">
        <f t="shared" si="66"/>
        <v>12395.999999999998</v>
      </c>
      <c r="M78" s="451">
        <f t="shared" si="62"/>
        <v>12395.999999999998</v>
      </c>
      <c r="N78" s="342"/>
    </row>
    <row r="79" spans="2:16" ht="21" customHeight="1">
      <c r="B79" s="400"/>
      <c r="C79" s="518"/>
      <c r="D79" s="399"/>
      <c r="E79" s="400"/>
      <c r="F79" s="519"/>
      <c r="G79" s="520"/>
      <c r="H79" s="487"/>
      <c r="I79" s="521"/>
      <c r="J79" s="487"/>
      <c r="K79" s="488"/>
      <c r="L79" s="502"/>
      <c r="M79" s="489"/>
      <c r="N79" s="342"/>
    </row>
    <row r="80" spans="2:16" ht="21" customHeight="1">
      <c r="B80" s="490"/>
      <c r="C80" s="1236" t="s">
        <v>463</v>
      </c>
      <c r="D80" s="1237"/>
      <c r="E80" s="490"/>
      <c r="F80" s="491"/>
      <c r="G80" s="492"/>
      <c r="H80" s="493">
        <f>SUM(H68:H79)</f>
        <v>1111897</v>
      </c>
      <c r="I80" s="494"/>
      <c r="J80" s="493">
        <f>SUM(J68:J79)</f>
        <v>238936</v>
      </c>
      <c r="K80" s="493">
        <f>SUM(K68:K79)</f>
        <v>1350833</v>
      </c>
      <c r="L80" s="496">
        <f>H80+J80</f>
        <v>1350833</v>
      </c>
      <c r="M80" s="522">
        <f>K80-L80</f>
        <v>0</v>
      </c>
      <c r="N80" s="342"/>
    </row>
    <row r="81" spans="2:14" ht="21" customHeight="1">
      <c r="B81" s="389"/>
      <c r="C81" s="395"/>
      <c r="D81" s="464"/>
      <c r="E81" s="389"/>
      <c r="F81" s="465"/>
      <c r="G81" s="466"/>
      <c r="H81" s="469"/>
      <c r="I81" s="468"/>
      <c r="J81" s="469"/>
      <c r="K81" s="470"/>
      <c r="L81" s="502"/>
      <c r="M81" s="489"/>
      <c r="N81" s="342"/>
    </row>
    <row r="82" spans="2:14" ht="21" customHeight="1">
      <c r="B82" s="428"/>
      <c r="C82" s="429" t="s">
        <v>309</v>
      </c>
      <c r="D82" s="523"/>
      <c r="E82" s="428"/>
      <c r="F82" s="436"/>
      <c r="G82" s="437"/>
      <c r="H82" s="438"/>
      <c r="I82" s="439"/>
      <c r="J82" s="438"/>
      <c r="K82" s="440"/>
      <c r="L82" s="502">
        <f t="shared" ref="L82:L145" si="70">(G82+I82)*F82</f>
        <v>0</v>
      </c>
      <c r="M82" s="489">
        <f t="shared" ref="M82:M140" si="71">K82-L82</f>
        <v>0</v>
      </c>
      <c r="N82" s="342"/>
    </row>
    <row r="83" spans="2:14" ht="21" customHeight="1">
      <c r="B83" s="428"/>
      <c r="C83" s="524" t="s">
        <v>460</v>
      </c>
      <c r="D83" s="513"/>
      <c r="E83" s="441"/>
      <c r="F83" s="444"/>
      <c r="G83" s="445"/>
      <c r="H83" s="446"/>
      <c r="I83" s="447"/>
      <c r="J83" s="446"/>
      <c r="K83" s="448"/>
      <c r="L83" s="502"/>
      <c r="M83" s="489"/>
      <c r="N83" s="342"/>
    </row>
    <row r="84" spans="2:14" ht="21" customHeight="1">
      <c r="B84" s="428"/>
      <c r="C84" s="471" t="s">
        <v>232</v>
      </c>
      <c r="D84" s="513" t="s">
        <v>570</v>
      </c>
      <c r="E84" s="441" t="s">
        <v>94</v>
      </c>
      <c r="F84" s="525">
        <v>1</v>
      </c>
      <c r="G84" s="526">
        <v>46800</v>
      </c>
      <c r="H84" s="446">
        <f>F84*G84</f>
        <v>46800</v>
      </c>
      <c r="I84" s="447">
        <f t="shared" ref="I84:I89" si="72">1500*0.8</f>
        <v>1200</v>
      </c>
      <c r="J84" s="446">
        <f>F84*I84</f>
        <v>1200</v>
      </c>
      <c r="K84" s="448">
        <f>H84+J84</f>
        <v>48000</v>
      </c>
      <c r="L84" s="517">
        <f t="shared" ref="L84:L121" si="73">(G84+I84)*F84</f>
        <v>48000</v>
      </c>
      <c r="M84" s="451">
        <f t="shared" ref="M84:M138" si="74">(G84+I84)*F84</f>
        <v>48000</v>
      </c>
      <c r="N84" s="342"/>
    </row>
    <row r="85" spans="2:14" ht="21" customHeight="1">
      <c r="B85" s="428"/>
      <c r="C85" s="471" t="s">
        <v>233</v>
      </c>
      <c r="D85" s="513" t="s">
        <v>571</v>
      </c>
      <c r="E85" s="527" t="s">
        <v>94</v>
      </c>
      <c r="F85" s="525">
        <v>2</v>
      </c>
      <c r="G85" s="526">
        <v>39000</v>
      </c>
      <c r="H85" s="446">
        <f>F85*G85</f>
        <v>78000</v>
      </c>
      <c r="I85" s="447">
        <f t="shared" si="72"/>
        <v>1200</v>
      </c>
      <c r="J85" s="446">
        <f>F85*I85</f>
        <v>2400</v>
      </c>
      <c r="K85" s="448">
        <f>H85+J85</f>
        <v>80400</v>
      </c>
      <c r="L85" s="517">
        <f t="shared" si="73"/>
        <v>80400</v>
      </c>
      <c r="M85" s="451">
        <f t="shared" si="74"/>
        <v>80400</v>
      </c>
      <c r="N85" s="342"/>
    </row>
    <row r="86" spans="2:14" ht="21" customHeight="1">
      <c r="B86" s="428"/>
      <c r="C86" s="528" t="s">
        <v>335</v>
      </c>
      <c r="D86" s="513" t="s">
        <v>571</v>
      </c>
      <c r="E86" s="527" t="s">
        <v>94</v>
      </c>
      <c r="F86" s="525">
        <v>1</v>
      </c>
      <c r="G86" s="526">
        <v>28600</v>
      </c>
      <c r="H86" s="446">
        <f t="shared" ref="H86" si="75">F86*G86</f>
        <v>28600</v>
      </c>
      <c r="I86" s="447">
        <f t="shared" si="72"/>
        <v>1200</v>
      </c>
      <c r="J86" s="446">
        <f t="shared" ref="J86" si="76">F86*I86</f>
        <v>1200</v>
      </c>
      <c r="K86" s="448">
        <f t="shared" ref="K86" si="77">H86+J86</f>
        <v>29800</v>
      </c>
      <c r="L86" s="517">
        <f t="shared" si="73"/>
        <v>29800</v>
      </c>
      <c r="M86" s="451">
        <f t="shared" si="74"/>
        <v>29800</v>
      </c>
      <c r="N86" s="342"/>
    </row>
    <row r="87" spans="2:14" ht="21" customHeight="1">
      <c r="B87" s="428"/>
      <c r="C87" s="528" t="s">
        <v>234</v>
      </c>
      <c r="D87" s="513" t="s">
        <v>572</v>
      </c>
      <c r="E87" s="529" t="s">
        <v>94</v>
      </c>
      <c r="F87" s="530">
        <v>2</v>
      </c>
      <c r="G87" s="531">
        <v>44200</v>
      </c>
      <c r="H87" s="446">
        <f t="shared" ref="H87" si="78">F87*G87</f>
        <v>88400</v>
      </c>
      <c r="I87" s="447">
        <f t="shared" si="72"/>
        <v>1200</v>
      </c>
      <c r="J87" s="446">
        <f t="shared" ref="J87" si="79">F87*I87</f>
        <v>2400</v>
      </c>
      <c r="K87" s="448">
        <f t="shared" ref="K87" si="80">H87+J87</f>
        <v>90800</v>
      </c>
      <c r="L87" s="517">
        <f t="shared" si="73"/>
        <v>90800</v>
      </c>
      <c r="M87" s="451">
        <f t="shared" si="74"/>
        <v>90800</v>
      </c>
      <c r="N87" s="342"/>
    </row>
    <row r="88" spans="2:14" ht="21" customHeight="1">
      <c r="B88" s="428"/>
      <c r="C88" s="471" t="s">
        <v>235</v>
      </c>
      <c r="D88" s="513" t="s">
        <v>573</v>
      </c>
      <c r="E88" s="529" t="s">
        <v>94</v>
      </c>
      <c r="F88" s="530">
        <v>4</v>
      </c>
      <c r="G88" s="531">
        <v>74650</v>
      </c>
      <c r="H88" s="446">
        <f t="shared" ref="H88" si="81">F88*G88</f>
        <v>298600</v>
      </c>
      <c r="I88" s="447">
        <f t="shared" si="72"/>
        <v>1200</v>
      </c>
      <c r="J88" s="446">
        <f t="shared" ref="J88" si="82">F88*I88</f>
        <v>4800</v>
      </c>
      <c r="K88" s="448">
        <f t="shared" ref="K88" si="83">H88+J88</f>
        <v>303400</v>
      </c>
      <c r="L88" s="517">
        <f t="shared" si="73"/>
        <v>303400</v>
      </c>
      <c r="M88" s="451">
        <f t="shared" si="74"/>
        <v>303400</v>
      </c>
      <c r="N88" s="342"/>
    </row>
    <row r="89" spans="2:14" ht="21" customHeight="1">
      <c r="B89" s="428"/>
      <c r="C89" s="471" t="s">
        <v>236</v>
      </c>
      <c r="D89" s="513" t="s">
        <v>573</v>
      </c>
      <c r="E89" s="529" t="s">
        <v>94</v>
      </c>
      <c r="F89" s="530">
        <v>1</v>
      </c>
      <c r="G89" s="531">
        <v>53350</v>
      </c>
      <c r="H89" s="446">
        <f t="shared" ref="H89" si="84">F89*G89</f>
        <v>53350</v>
      </c>
      <c r="I89" s="447">
        <f t="shared" si="72"/>
        <v>1200</v>
      </c>
      <c r="J89" s="446">
        <f t="shared" ref="J89" si="85">F89*I89</f>
        <v>1200</v>
      </c>
      <c r="K89" s="448">
        <f t="shared" ref="K89" si="86">H89+J89</f>
        <v>54550</v>
      </c>
      <c r="L89" s="517">
        <f t="shared" si="73"/>
        <v>54550</v>
      </c>
      <c r="M89" s="451">
        <f t="shared" si="74"/>
        <v>54550</v>
      </c>
      <c r="N89" s="342"/>
    </row>
    <row r="90" spans="2:14" ht="21" customHeight="1">
      <c r="B90" s="428"/>
      <c r="C90" s="471" t="s">
        <v>237</v>
      </c>
      <c r="D90" s="513" t="s">
        <v>574</v>
      </c>
      <c r="E90" s="529" t="s">
        <v>94</v>
      </c>
      <c r="F90" s="530">
        <v>0</v>
      </c>
      <c r="G90" s="531">
        <v>0</v>
      </c>
      <c r="H90" s="446">
        <f t="shared" ref="H90:H109" si="87">F90*G90</f>
        <v>0</v>
      </c>
      <c r="I90" s="447">
        <v>0</v>
      </c>
      <c r="J90" s="446">
        <f t="shared" ref="J90:J109" si="88">F90*I90</f>
        <v>0</v>
      </c>
      <c r="K90" s="448">
        <f t="shared" ref="K90:K109" si="89">H90+J90</f>
        <v>0</v>
      </c>
      <c r="L90" s="517">
        <f t="shared" si="73"/>
        <v>0</v>
      </c>
      <c r="M90" s="451">
        <f t="shared" si="74"/>
        <v>0</v>
      </c>
      <c r="N90" s="342"/>
    </row>
    <row r="91" spans="2:14" ht="21" customHeight="1">
      <c r="B91" s="428"/>
      <c r="C91" s="471" t="s">
        <v>336</v>
      </c>
      <c r="D91" s="513" t="s">
        <v>604</v>
      </c>
      <c r="E91" s="529" t="s">
        <v>94</v>
      </c>
      <c r="F91" s="530">
        <v>2</v>
      </c>
      <c r="G91" s="531">
        <v>24800</v>
      </c>
      <c r="H91" s="446">
        <f t="shared" si="87"/>
        <v>49600</v>
      </c>
      <c r="I91" s="447">
        <v>500</v>
      </c>
      <c r="J91" s="446">
        <f t="shared" si="88"/>
        <v>1000</v>
      </c>
      <c r="K91" s="448">
        <f t="shared" si="89"/>
        <v>50600</v>
      </c>
      <c r="L91" s="517">
        <f t="shared" si="73"/>
        <v>50600</v>
      </c>
      <c r="M91" s="451">
        <f t="shared" si="74"/>
        <v>50600</v>
      </c>
      <c r="N91" s="342"/>
    </row>
    <row r="92" spans="2:14" ht="21" customHeight="1">
      <c r="B92" s="428"/>
      <c r="C92" s="471" t="s">
        <v>238</v>
      </c>
      <c r="D92" s="513" t="s">
        <v>575</v>
      </c>
      <c r="E92" s="529" t="s">
        <v>94</v>
      </c>
      <c r="F92" s="530">
        <v>1</v>
      </c>
      <c r="G92" s="531">
        <v>52100</v>
      </c>
      <c r="H92" s="446">
        <f t="shared" si="87"/>
        <v>52100</v>
      </c>
      <c r="I92" s="447">
        <v>500</v>
      </c>
      <c r="J92" s="446">
        <f t="shared" si="88"/>
        <v>500</v>
      </c>
      <c r="K92" s="448">
        <f t="shared" si="89"/>
        <v>52600</v>
      </c>
      <c r="L92" s="517">
        <f t="shared" si="73"/>
        <v>52600</v>
      </c>
      <c r="M92" s="451">
        <f t="shared" si="74"/>
        <v>52600</v>
      </c>
      <c r="N92" s="342"/>
    </row>
    <row r="93" spans="2:14" ht="21" customHeight="1">
      <c r="B93" s="428"/>
      <c r="C93" s="471" t="s">
        <v>239</v>
      </c>
      <c r="D93" s="513" t="s">
        <v>573</v>
      </c>
      <c r="E93" s="529" t="s">
        <v>94</v>
      </c>
      <c r="F93" s="530">
        <v>0</v>
      </c>
      <c r="G93" s="531">
        <v>0</v>
      </c>
      <c r="H93" s="446">
        <f t="shared" si="87"/>
        <v>0</v>
      </c>
      <c r="I93" s="447">
        <v>0</v>
      </c>
      <c r="J93" s="446">
        <f t="shared" si="88"/>
        <v>0</v>
      </c>
      <c r="K93" s="448">
        <f t="shared" si="89"/>
        <v>0</v>
      </c>
      <c r="L93" s="517">
        <f t="shared" si="73"/>
        <v>0</v>
      </c>
      <c r="M93" s="451">
        <f t="shared" si="74"/>
        <v>0</v>
      </c>
      <c r="N93" s="342"/>
    </row>
    <row r="94" spans="2:14" ht="21" customHeight="1">
      <c r="B94" s="428"/>
      <c r="C94" s="471" t="s">
        <v>240</v>
      </c>
      <c r="D94" s="513" t="s">
        <v>576</v>
      </c>
      <c r="E94" s="529" t="s">
        <v>94</v>
      </c>
      <c r="F94" s="530">
        <v>2</v>
      </c>
      <c r="G94" s="531">
        <v>19500</v>
      </c>
      <c r="H94" s="446">
        <f t="shared" si="87"/>
        <v>39000</v>
      </c>
      <c r="I94" s="447">
        <v>500</v>
      </c>
      <c r="J94" s="446">
        <f t="shared" si="88"/>
        <v>1000</v>
      </c>
      <c r="K94" s="448">
        <f t="shared" si="89"/>
        <v>40000</v>
      </c>
      <c r="L94" s="517">
        <f t="shared" si="73"/>
        <v>40000</v>
      </c>
      <c r="M94" s="451">
        <f t="shared" si="74"/>
        <v>40000</v>
      </c>
      <c r="N94" s="342"/>
    </row>
    <row r="95" spans="2:14" ht="21" customHeight="1">
      <c r="B95" s="428"/>
      <c r="C95" s="532" t="s">
        <v>242</v>
      </c>
      <c r="D95" s="513" t="s">
        <v>576</v>
      </c>
      <c r="E95" s="529" t="s">
        <v>94</v>
      </c>
      <c r="F95" s="530">
        <v>1</v>
      </c>
      <c r="G95" s="531">
        <v>44750</v>
      </c>
      <c r="H95" s="446">
        <f t="shared" si="87"/>
        <v>44750</v>
      </c>
      <c r="I95" s="447">
        <v>500</v>
      </c>
      <c r="J95" s="446">
        <f t="shared" si="88"/>
        <v>500</v>
      </c>
      <c r="K95" s="448">
        <f t="shared" si="89"/>
        <v>45250</v>
      </c>
      <c r="L95" s="517">
        <f t="shared" si="73"/>
        <v>45250</v>
      </c>
      <c r="M95" s="451">
        <f t="shared" si="74"/>
        <v>45250</v>
      </c>
      <c r="N95" s="342"/>
    </row>
    <row r="96" spans="2:14" ht="21" customHeight="1">
      <c r="B96" s="428"/>
      <c r="C96" s="532" t="s">
        <v>494</v>
      </c>
      <c r="D96" s="513" t="s">
        <v>576</v>
      </c>
      <c r="E96" s="529" t="s">
        <v>94</v>
      </c>
      <c r="F96" s="530">
        <v>1</v>
      </c>
      <c r="G96" s="531">
        <v>56550</v>
      </c>
      <c r="H96" s="446">
        <f t="shared" si="87"/>
        <v>56550</v>
      </c>
      <c r="I96" s="447">
        <v>500</v>
      </c>
      <c r="J96" s="446">
        <f t="shared" si="88"/>
        <v>500</v>
      </c>
      <c r="K96" s="448">
        <f t="shared" si="89"/>
        <v>57050</v>
      </c>
      <c r="L96" s="517">
        <f t="shared" si="73"/>
        <v>57050</v>
      </c>
      <c r="M96" s="451">
        <f t="shared" si="74"/>
        <v>57050</v>
      </c>
      <c r="N96" s="342"/>
    </row>
    <row r="97" spans="2:14" ht="21" customHeight="1">
      <c r="B97" s="428"/>
      <c r="C97" s="471" t="s">
        <v>520</v>
      </c>
      <c r="D97" s="513" t="s">
        <v>577</v>
      </c>
      <c r="E97" s="529" t="s">
        <v>94</v>
      </c>
      <c r="F97" s="530">
        <v>1</v>
      </c>
      <c r="G97" s="531">
        <v>44750</v>
      </c>
      <c r="H97" s="446">
        <f t="shared" si="87"/>
        <v>44750</v>
      </c>
      <c r="I97" s="447">
        <v>500</v>
      </c>
      <c r="J97" s="446">
        <f t="shared" si="88"/>
        <v>500</v>
      </c>
      <c r="K97" s="448">
        <f t="shared" si="89"/>
        <v>45250</v>
      </c>
      <c r="L97" s="517">
        <f t="shared" si="73"/>
        <v>45250</v>
      </c>
      <c r="M97" s="451">
        <f t="shared" si="74"/>
        <v>45250</v>
      </c>
      <c r="N97" s="342"/>
    </row>
    <row r="98" spans="2:14" ht="21" customHeight="1">
      <c r="B98" s="428"/>
      <c r="C98" s="533" t="s">
        <v>521</v>
      </c>
      <c r="D98" s="513" t="s">
        <v>576</v>
      </c>
      <c r="E98" s="529" t="s">
        <v>94</v>
      </c>
      <c r="F98" s="530">
        <v>2</v>
      </c>
      <c r="G98" s="531">
        <v>40000</v>
      </c>
      <c r="H98" s="446">
        <f t="shared" si="87"/>
        <v>80000</v>
      </c>
      <c r="I98" s="447">
        <v>500</v>
      </c>
      <c r="J98" s="446">
        <f t="shared" si="88"/>
        <v>1000</v>
      </c>
      <c r="K98" s="448">
        <f t="shared" si="89"/>
        <v>81000</v>
      </c>
      <c r="L98" s="517">
        <f t="shared" si="73"/>
        <v>81000</v>
      </c>
      <c r="M98" s="451">
        <f t="shared" si="74"/>
        <v>81000</v>
      </c>
      <c r="N98" s="342"/>
    </row>
    <row r="99" spans="2:14" ht="21" customHeight="1">
      <c r="B99" s="428"/>
      <c r="C99" s="533" t="s">
        <v>522</v>
      </c>
      <c r="D99" s="513" t="s">
        <v>576</v>
      </c>
      <c r="E99" s="529" t="s">
        <v>94</v>
      </c>
      <c r="F99" s="530">
        <v>1</v>
      </c>
      <c r="G99" s="531">
        <v>30650</v>
      </c>
      <c r="H99" s="446">
        <f t="shared" si="87"/>
        <v>30650</v>
      </c>
      <c r="I99" s="447">
        <v>500</v>
      </c>
      <c r="J99" s="446">
        <f t="shared" si="88"/>
        <v>500</v>
      </c>
      <c r="K99" s="448">
        <f t="shared" si="89"/>
        <v>31150</v>
      </c>
      <c r="L99" s="517">
        <f t="shared" si="73"/>
        <v>31150</v>
      </c>
      <c r="M99" s="451">
        <f t="shared" si="74"/>
        <v>31150</v>
      </c>
      <c r="N99" s="342"/>
    </row>
    <row r="100" spans="2:14" ht="21" customHeight="1">
      <c r="B100" s="428"/>
      <c r="C100" s="528" t="s">
        <v>523</v>
      </c>
      <c r="D100" s="513" t="s">
        <v>578</v>
      </c>
      <c r="E100" s="529" t="s">
        <v>94</v>
      </c>
      <c r="F100" s="530">
        <v>1</v>
      </c>
      <c r="G100" s="531">
        <v>18200</v>
      </c>
      <c r="H100" s="446">
        <f t="shared" si="87"/>
        <v>18200</v>
      </c>
      <c r="I100" s="447">
        <v>500</v>
      </c>
      <c r="J100" s="446">
        <f t="shared" si="88"/>
        <v>500</v>
      </c>
      <c r="K100" s="448">
        <f t="shared" si="89"/>
        <v>18700</v>
      </c>
      <c r="L100" s="517">
        <f t="shared" si="73"/>
        <v>18700</v>
      </c>
      <c r="M100" s="451">
        <f t="shared" si="74"/>
        <v>18700</v>
      </c>
      <c r="N100" s="342"/>
    </row>
    <row r="101" spans="2:14" ht="21" customHeight="1">
      <c r="B101" s="428"/>
      <c r="C101" s="528" t="s">
        <v>524</v>
      </c>
      <c r="D101" s="513" t="s">
        <v>578</v>
      </c>
      <c r="E101" s="529" t="s">
        <v>94</v>
      </c>
      <c r="F101" s="530">
        <v>1</v>
      </c>
      <c r="G101" s="531">
        <v>20800</v>
      </c>
      <c r="H101" s="446">
        <f t="shared" si="87"/>
        <v>20800</v>
      </c>
      <c r="I101" s="447">
        <v>500</v>
      </c>
      <c r="J101" s="446">
        <f t="shared" si="88"/>
        <v>500</v>
      </c>
      <c r="K101" s="448">
        <f t="shared" si="89"/>
        <v>21300</v>
      </c>
      <c r="L101" s="517">
        <f t="shared" si="73"/>
        <v>21300</v>
      </c>
      <c r="M101" s="451">
        <f t="shared" si="74"/>
        <v>21300</v>
      </c>
      <c r="N101" s="342"/>
    </row>
    <row r="102" spans="2:14" ht="21" customHeight="1">
      <c r="B102" s="428"/>
      <c r="C102" s="532" t="s">
        <v>525</v>
      </c>
      <c r="D102" s="513" t="s">
        <v>576</v>
      </c>
      <c r="E102" s="529" t="s">
        <v>94</v>
      </c>
      <c r="F102" s="530">
        <v>0</v>
      </c>
      <c r="G102" s="531">
        <v>0</v>
      </c>
      <c r="H102" s="446">
        <f t="shared" si="87"/>
        <v>0</v>
      </c>
      <c r="I102" s="447">
        <v>0</v>
      </c>
      <c r="J102" s="446">
        <f t="shared" si="88"/>
        <v>0</v>
      </c>
      <c r="K102" s="448">
        <f t="shared" si="89"/>
        <v>0</v>
      </c>
      <c r="L102" s="517">
        <f t="shared" si="73"/>
        <v>0</v>
      </c>
      <c r="M102" s="451">
        <f t="shared" si="74"/>
        <v>0</v>
      </c>
      <c r="N102" s="342"/>
    </row>
    <row r="103" spans="2:14" ht="21" customHeight="1">
      <c r="B103" s="428"/>
      <c r="C103" s="532" t="s">
        <v>526</v>
      </c>
      <c r="D103" s="513" t="s">
        <v>576</v>
      </c>
      <c r="E103" s="534" t="s">
        <v>94</v>
      </c>
      <c r="F103" s="535">
        <v>1</v>
      </c>
      <c r="G103" s="536">
        <v>49500</v>
      </c>
      <c r="H103" s="446">
        <f t="shared" si="87"/>
        <v>49500</v>
      </c>
      <c r="I103" s="447">
        <v>500</v>
      </c>
      <c r="J103" s="446">
        <f t="shared" si="88"/>
        <v>500</v>
      </c>
      <c r="K103" s="448">
        <f t="shared" si="89"/>
        <v>50000</v>
      </c>
      <c r="L103" s="517">
        <f t="shared" si="73"/>
        <v>50000</v>
      </c>
      <c r="M103" s="451">
        <f t="shared" si="74"/>
        <v>50000</v>
      </c>
      <c r="N103" s="342"/>
    </row>
    <row r="104" spans="2:14" ht="21" customHeight="1">
      <c r="B104" s="428"/>
      <c r="C104" s="532" t="s">
        <v>527</v>
      </c>
      <c r="D104" s="513" t="s">
        <v>579</v>
      </c>
      <c r="E104" s="529" t="s">
        <v>94</v>
      </c>
      <c r="F104" s="530">
        <v>1</v>
      </c>
      <c r="G104" s="531">
        <v>24700</v>
      </c>
      <c r="H104" s="446">
        <f t="shared" si="87"/>
        <v>24700</v>
      </c>
      <c r="I104" s="447">
        <v>500</v>
      </c>
      <c r="J104" s="446">
        <f t="shared" si="88"/>
        <v>500</v>
      </c>
      <c r="K104" s="448">
        <f t="shared" si="89"/>
        <v>25200</v>
      </c>
      <c r="L104" s="517">
        <f t="shared" si="73"/>
        <v>25200</v>
      </c>
      <c r="M104" s="451">
        <f t="shared" si="74"/>
        <v>25200</v>
      </c>
      <c r="N104" s="342"/>
    </row>
    <row r="105" spans="2:14" ht="21" customHeight="1">
      <c r="B105" s="428"/>
      <c r="C105" s="532" t="s">
        <v>528</v>
      </c>
      <c r="D105" s="513" t="s">
        <v>578</v>
      </c>
      <c r="E105" s="529" t="s">
        <v>94</v>
      </c>
      <c r="F105" s="530">
        <v>2</v>
      </c>
      <c r="G105" s="531">
        <v>13000</v>
      </c>
      <c r="H105" s="446">
        <f t="shared" si="87"/>
        <v>26000</v>
      </c>
      <c r="I105" s="447">
        <v>500</v>
      </c>
      <c r="J105" s="446">
        <f t="shared" si="88"/>
        <v>1000</v>
      </c>
      <c r="K105" s="448">
        <f t="shared" si="89"/>
        <v>27000</v>
      </c>
      <c r="L105" s="517">
        <f t="shared" si="73"/>
        <v>27000</v>
      </c>
      <c r="M105" s="451">
        <f t="shared" si="74"/>
        <v>27000</v>
      </c>
      <c r="N105" s="342"/>
    </row>
    <row r="106" spans="2:14" ht="21" customHeight="1">
      <c r="B106" s="428"/>
      <c r="C106" s="537" t="s">
        <v>529</v>
      </c>
      <c r="D106" s="513" t="s">
        <v>580</v>
      </c>
      <c r="E106" s="529" t="s">
        <v>94</v>
      </c>
      <c r="F106" s="530">
        <v>0</v>
      </c>
      <c r="G106" s="531">
        <v>61700</v>
      </c>
      <c r="H106" s="446">
        <f t="shared" si="87"/>
        <v>0</v>
      </c>
      <c r="I106" s="447">
        <v>500</v>
      </c>
      <c r="J106" s="446">
        <f t="shared" si="88"/>
        <v>0</v>
      </c>
      <c r="K106" s="448">
        <f t="shared" si="89"/>
        <v>0</v>
      </c>
      <c r="L106" s="517">
        <f t="shared" si="73"/>
        <v>0</v>
      </c>
      <c r="M106" s="451">
        <f t="shared" si="74"/>
        <v>0</v>
      </c>
      <c r="N106" s="342"/>
    </row>
    <row r="107" spans="2:14" ht="21" customHeight="1">
      <c r="B107" s="428"/>
      <c r="C107" s="537" t="s">
        <v>530</v>
      </c>
      <c r="D107" s="513" t="s">
        <v>580</v>
      </c>
      <c r="E107" s="534" t="s">
        <v>94</v>
      </c>
      <c r="F107" s="538">
        <v>4</v>
      </c>
      <c r="G107" s="536">
        <v>70550</v>
      </c>
      <c r="H107" s="446">
        <f t="shared" si="87"/>
        <v>282200</v>
      </c>
      <c r="I107" s="447">
        <v>500</v>
      </c>
      <c r="J107" s="446">
        <f t="shared" si="88"/>
        <v>2000</v>
      </c>
      <c r="K107" s="448">
        <f t="shared" si="89"/>
        <v>284200</v>
      </c>
      <c r="L107" s="517">
        <f t="shared" si="73"/>
        <v>284200</v>
      </c>
      <c r="M107" s="451">
        <f t="shared" si="74"/>
        <v>284200</v>
      </c>
      <c r="N107" s="342"/>
    </row>
    <row r="108" spans="2:14" ht="21" customHeight="1">
      <c r="B108" s="428"/>
      <c r="C108" s="537" t="s">
        <v>531</v>
      </c>
      <c r="D108" s="513" t="s">
        <v>581</v>
      </c>
      <c r="E108" s="529" t="s">
        <v>94</v>
      </c>
      <c r="F108" s="530">
        <v>6</v>
      </c>
      <c r="G108" s="531">
        <v>11700</v>
      </c>
      <c r="H108" s="446">
        <f t="shared" si="87"/>
        <v>70200</v>
      </c>
      <c r="I108" s="447">
        <v>500</v>
      </c>
      <c r="J108" s="446">
        <f t="shared" si="88"/>
        <v>3000</v>
      </c>
      <c r="K108" s="448">
        <f t="shared" si="89"/>
        <v>73200</v>
      </c>
      <c r="L108" s="517">
        <f t="shared" si="73"/>
        <v>73200</v>
      </c>
      <c r="M108" s="451">
        <f t="shared" si="74"/>
        <v>73200</v>
      </c>
      <c r="N108" s="342"/>
    </row>
    <row r="109" spans="2:14" ht="21" customHeight="1">
      <c r="B109" s="428"/>
      <c r="C109" s="537" t="s">
        <v>532</v>
      </c>
      <c r="D109" s="513" t="s">
        <v>241</v>
      </c>
      <c r="E109" s="529" t="s">
        <v>94</v>
      </c>
      <c r="F109" s="530">
        <v>5</v>
      </c>
      <c r="G109" s="531">
        <v>3200</v>
      </c>
      <c r="H109" s="446">
        <f t="shared" si="87"/>
        <v>16000</v>
      </c>
      <c r="I109" s="447">
        <v>500</v>
      </c>
      <c r="J109" s="446">
        <f t="shared" si="88"/>
        <v>2500</v>
      </c>
      <c r="K109" s="448">
        <f t="shared" si="89"/>
        <v>18500</v>
      </c>
      <c r="L109" s="517">
        <f t="shared" si="73"/>
        <v>18500</v>
      </c>
      <c r="M109" s="451">
        <f t="shared" si="74"/>
        <v>18500</v>
      </c>
      <c r="N109" s="342"/>
    </row>
    <row r="110" spans="2:14" ht="21" customHeight="1">
      <c r="B110" s="428"/>
      <c r="C110" s="537" t="s">
        <v>533</v>
      </c>
      <c r="D110" s="513" t="s">
        <v>582</v>
      </c>
      <c r="E110" s="529" t="s">
        <v>94</v>
      </c>
      <c r="F110" s="530">
        <v>2</v>
      </c>
      <c r="G110" s="531">
        <v>9100</v>
      </c>
      <c r="H110" s="446">
        <f t="shared" ref="H110" si="90">F110*G110</f>
        <v>18200</v>
      </c>
      <c r="I110" s="447">
        <v>500</v>
      </c>
      <c r="J110" s="446">
        <f t="shared" ref="J110" si="91">F110*I110</f>
        <v>1000</v>
      </c>
      <c r="K110" s="448">
        <f t="shared" ref="K110" si="92">H110+J110</f>
        <v>19200</v>
      </c>
      <c r="L110" s="517">
        <f t="shared" si="73"/>
        <v>19200</v>
      </c>
      <c r="M110" s="451">
        <f t="shared" si="74"/>
        <v>19200</v>
      </c>
      <c r="N110" s="342"/>
    </row>
    <row r="111" spans="2:14" ht="21" customHeight="1">
      <c r="B111" s="428"/>
      <c r="C111" s="537" t="s">
        <v>534</v>
      </c>
      <c r="D111" s="513" t="s">
        <v>583</v>
      </c>
      <c r="E111" s="529" t="s">
        <v>94</v>
      </c>
      <c r="F111" s="530">
        <v>0</v>
      </c>
      <c r="G111" s="531">
        <v>0</v>
      </c>
      <c r="H111" s="446">
        <f t="shared" ref="H111" si="93">F111*G111</f>
        <v>0</v>
      </c>
      <c r="I111" s="447">
        <v>0</v>
      </c>
      <c r="J111" s="446">
        <f t="shared" ref="J111" si="94">F111*I111</f>
        <v>0</v>
      </c>
      <c r="K111" s="448">
        <f t="shared" ref="K111" si="95">H111+J111</f>
        <v>0</v>
      </c>
      <c r="L111" s="517">
        <f t="shared" si="73"/>
        <v>0</v>
      </c>
      <c r="M111" s="451">
        <f t="shared" si="74"/>
        <v>0</v>
      </c>
      <c r="N111" s="342"/>
    </row>
    <row r="112" spans="2:14" ht="21" customHeight="1">
      <c r="B112" s="428"/>
      <c r="C112" s="532" t="s">
        <v>535</v>
      </c>
      <c r="D112" s="513" t="s">
        <v>536</v>
      </c>
      <c r="E112" s="529" t="s">
        <v>94</v>
      </c>
      <c r="F112" s="530">
        <v>4</v>
      </c>
      <c r="G112" s="531">
        <v>22140</v>
      </c>
      <c r="H112" s="446">
        <f t="shared" ref="H112" si="96">F112*G112</f>
        <v>88560</v>
      </c>
      <c r="I112" s="447">
        <v>500</v>
      </c>
      <c r="J112" s="446">
        <f t="shared" ref="J112" si="97">F112*I112</f>
        <v>2000</v>
      </c>
      <c r="K112" s="448">
        <f t="shared" ref="K112" si="98">H112+J112</f>
        <v>90560</v>
      </c>
      <c r="L112" s="517">
        <f t="shared" si="73"/>
        <v>90560</v>
      </c>
      <c r="M112" s="451">
        <f t="shared" si="74"/>
        <v>90560</v>
      </c>
      <c r="N112" s="342"/>
    </row>
    <row r="113" spans="2:14" ht="21" customHeight="1">
      <c r="B113" s="428"/>
      <c r="C113" s="532" t="s">
        <v>537</v>
      </c>
      <c r="D113" s="513" t="s">
        <v>538</v>
      </c>
      <c r="E113" s="529" t="s">
        <v>94</v>
      </c>
      <c r="F113" s="530">
        <v>4</v>
      </c>
      <c r="G113" s="531">
        <v>11700</v>
      </c>
      <c r="H113" s="446">
        <f t="shared" ref="H113" si="99">F113*G113</f>
        <v>46800</v>
      </c>
      <c r="I113" s="447">
        <v>500</v>
      </c>
      <c r="J113" s="446">
        <f t="shared" ref="J113" si="100">F113*I113</f>
        <v>2000</v>
      </c>
      <c r="K113" s="448">
        <f t="shared" ref="K113" si="101">H113+J113</f>
        <v>48800</v>
      </c>
      <c r="L113" s="517">
        <f t="shared" si="73"/>
        <v>48800</v>
      </c>
      <c r="M113" s="451">
        <f t="shared" si="74"/>
        <v>48800</v>
      </c>
      <c r="N113" s="342"/>
    </row>
    <row r="114" spans="2:14" ht="21" customHeight="1">
      <c r="B114" s="428"/>
      <c r="C114" s="532" t="s">
        <v>539</v>
      </c>
      <c r="D114" s="513" t="s">
        <v>584</v>
      </c>
      <c r="E114" s="529" t="s">
        <v>94</v>
      </c>
      <c r="F114" s="530">
        <v>3</v>
      </c>
      <c r="G114" s="531">
        <v>13000</v>
      </c>
      <c r="H114" s="446">
        <f t="shared" ref="H114" si="102">F114*G114</f>
        <v>39000</v>
      </c>
      <c r="I114" s="447">
        <v>500</v>
      </c>
      <c r="J114" s="446">
        <f t="shared" ref="J114" si="103">F114*I114</f>
        <v>1500</v>
      </c>
      <c r="K114" s="448">
        <f t="shared" ref="K114" si="104">H114+J114</f>
        <v>40500</v>
      </c>
      <c r="L114" s="517">
        <f t="shared" si="73"/>
        <v>40500</v>
      </c>
      <c r="M114" s="451">
        <f t="shared" si="74"/>
        <v>40500</v>
      </c>
      <c r="N114" s="342"/>
    </row>
    <row r="115" spans="2:14" ht="21" customHeight="1">
      <c r="B115" s="428"/>
      <c r="C115" s="471" t="s">
        <v>540</v>
      </c>
      <c r="D115" s="513" t="s">
        <v>583</v>
      </c>
      <c r="E115" s="477" t="s">
        <v>94</v>
      </c>
      <c r="F115" s="530">
        <v>5</v>
      </c>
      <c r="G115" s="531">
        <v>13000</v>
      </c>
      <c r="H115" s="446">
        <f t="shared" ref="H115" si="105">F115*G115</f>
        <v>65000</v>
      </c>
      <c r="I115" s="447">
        <v>500</v>
      </c>
      <c r="J115" s="446">
        <f t="shared" ref="J115" si="106">F115*I115</f>
        <v>2500</v>
      </c>
      <c r="K115" s="448">
        <f t="shared" ref="K115" si="107">H115+J115</f>
        <v>67500</v>
      </c>
      <c r="L115" s="517">
        <f t="shared" si="73"/>
        <v>67500</v>
      </c>
      <c r="M115" s="451">
        <f t="shared" si="74"/>
        <v>67500</v>
      </c>
      <c r="N115" s="342"/>
    </row>
    <row r="116" spans="2:14" ht="21" customHeight="1">
      <c r="B116" s="428"/>
      <c r="C116" s="471" t="s">
        <v>541</v>
      </c>
      <c r="D116" s="513" t="s">
        <v>585</v>
      </c>
      <c r="E116" s="529" t="s">
        <v>94</v>
      </c>
      <c r="F116" s="530">
        <v>1</v>
      </c>
      <c r="G116" s="531">
        <v>12350</v>
      </c>
      <c r="H116" s="446">
        <f t="shared" ref="H116" si="108">F116*G116</f>
        <v>12350</v>
      </c>
      <c r="I116" s="447">
        <v>500</v>
      </c>
      <c r="J116" s="446">
        <f t="shared" ref="J116" si="109">F116*I116</f>
        <v>500</v>
      </c>
      <c r="K116" s="448">
        <f t="shared" ref="K116" si="110">H116+J116</f>
        <v>12850</v>
      </c>
      <c r="L116" s="517">
        <f t="shared" si="73"/>
        <v>12850</v>
      </c>
      <c r="M116" s="451">
        <f t="shared" si="74"/>
        <v>12850</v>
      </c>
      <c r="N116" s="342"/>
    </row>
    <row r="117" spans="2:14" ht="21" customHeight="1">
      <c r="B117" s="428"/>
      <c r="C117" s="532" t="s">
        <v>542</v>
      </c>
      <c r="D117" s="513" t="s">
        <v>576</v>
      </c>
      <c r="E117" s="529" t="s">
        <v>94</v>
      </c>
      <c r="F117" s="539">
        <v>2</v>
      </c>
      <c r="G117" s="531">
        <f>6.44*5000</f>
        <v>32200.000000000004</v>
      </c>
      <c r="H117" s="446">
        <f t="shared" ref="H117" si="111">F117*G117</f>
        <v>64400.000000000007</v>
      </c>
      <c r="I117" s="447">
        <v>500</v>
      </c>
      <c r="J117" s="446">
        <f t="shared" ref="J117" si="112">F117*I117</f>
        <v>1000</v>
      </c>
      <c r="K117" s="448">
        <f t="shared" ref="K117" si="113">H117+J117</f>
        <v>65400.000000000007</v>
      </c>
      <c r="L117" s="517">
        <f t="shared" si="73"/>
        <v>65400.000000000007</v>
      </c>
      <c r="M117" s="451">
        <f t="shared" si="74"/>
        <v>65400.000000000007</v>
      </c>
      <c r="N117" s="342"/>
    </row>
    <row r="118" spans="2:14" ht="21" customHeight="1">
      <c r="B118" s="428"/>
      <c r="C118" s="471" t="s">
        <v>543</v>
      </c>
      <c r="D118" s="513" t="s">
        <v>580</v>
      </c>
      <c r="E118" s="529" t="s">
        <v>94</v>
      </c>
      <c r="F118" s="539">
        <v>1</v>
      </c>
      <c r="G118" s="531">
        <f>8.96*5000</f>
        <v>44800.000000000007</v>
      </c>
      <c r="H118" s="446">
        <f t="shared" ref="H118" si="114">F118*G118</f>
        <v>44800.000000000007</v>
      </c>
      <c r="I118" s="447">
        <v>500</v>
      </c>
      <c r="J118" s="446">
        <f t="shared" ref="J118" si="115">F118*I118</f>
        <v>500</v>
      </c>
      <c r="K118" s="448">
        <f t="shared" ref="K118" si="116">H118+J118</f>
        <v>45300.000000000007</v>
      </c>
      <c r="L118" s="517">
        <f t="shared" si="73"/>
        <v>45300.000000000007</v>
      </c>
      <c r="M118" s="451">
        <f t="shared" si="74"/>
        <v>45300.000000000007</v>
      </c>
      <c r="N118" s="342"/>
    </row>
    <row r="119" spans="2:14" ht="21" customHeight="1">
      <c r="B119" s="428"/>
      <c r="C119" s="532" t="s">
        <v>544</v>
      </c>
      <c r="D119" s="513" t="s">
        <v>576</v>
      </c>
      <c r="E119" s="534" t="s">
        <v>94</v>
      </c>
      <c r="F119" s="535">
        <v>1</v>
      </c>
      <c r="G119" s="536">
        <f>7.44*5000</f>
        <v>37200</v>
      </c>
      <c r="H119" s="446">
        <f t="shared" ref="H119" si="117">F119*G119</f>
        <v>37200</v>
      </c>
      <c r="I119" s="447">
        <v>500</v>
      </c>
      <c r="J119" s="446">
        <f t="shared" ref="J119" si="118">F119*I119</f>
        <v>500</v>
      </c>
      <c r="K119" s="448">
        <f t="shared" ref="K119" si="119">H119+J119</f>
        <v>37700</v>
      </c>
      <c r="L119" s="517">
        <f t="shared" si="73"/>
        <v>37700</v>
      </c>
      <c r="M119" s="451">
        <f t="shared" si="74"/>
        <v>37700</v>
      </c>
      <c r="N119" s="342"/>
    </row>
    <row r="120" spans="2:14" ht="21" customHeight="1">
      <c r="B120" s="428"/>
      <c r="C120" s="471" t="s">
        <v>495</v>
      </c>
      <c r="D120" s="513" t="s">
        <v>580</v>
      </c>
      <c r="E120" s="529" t="s">
        <v>94</v>
      </c>
      <c r="F120" s="539">
        <v>1</v>
      </c>
      <c r="G120" s="531">
        <f>11.39*5000</f>
        <v>56950</v>
      </c>
      <c r="H120" s="446">
        <f t="shared" ref="H120" si="120">F120*G120</f>
        <v>56950</v>
      </c>
      <c r="I120" s="447">
        <v>500</v>
      </c>
      <c r="J120" s="446">
        <f t="shared" ref="J120" si="121">F120*I120</f>
        <v>500</v>
      </c>
      <c r="K120" s="448">
        <f t="shared" ref="K120" si="122">H120+J120</f>
        <v>57450</v>
      </c>
      <c r="L120" s="517">
        <f t="shared" si="73"/>
        <v>57450</v>
      </c>
      <c r="M120" s="451">
        <f t="shared" si="74"/>
        <v>57450</v>
      </c>
      <c r="N120" s="342"/>
    </row>
    <row r="121" spans="2:14" ht="21" customHeight="1">
      <c r="B121" s="428"/>
      <c r="C121" s="532" t="s">
        <v>545</v>
      </c>
      <c r="D121" s="513" t="s">
        <v>576</v>
      </c>
      <c r="E121" s="529" t="s">
        <v>94</v>
      </c>
      <c r="F121" s="539">
        <v>4</v>
      </c>
      <c r="G121" s="531">
        <f>7.8*5000</f>
        <v>39000</v>
      </c>
      <c r="H121" s="446">
        <f t="shared" ref="H121" si="123">F121*G121</f>
        <v>156000</v>
      </c>
      <c r="I121" s="447">
        <v>500</v>
      </c>
      <c r="J121" s="446">
        <f t="shared" ref="J121" si="124">F121*I121</f>
        <v>2000</v>
      </c>
      <c r="K121" s="448">
        <f t="shared" ref="K121" si="125">H121+J121</f>
        <v>158000</v>
      </c>
      <c r="L121" s="517">
        <f t="shared" si="73"/>
        <v>158000</v>
      </c>
      <c r="M121" s="451">
        <f t="shared" si="74"/>
        <v>158000</v>
      </c>
      <c r="N121" s="342"/>
    </row>
    <row r="122" spans="2:14" ht="21" customHeight="1">
      <c r="B122" s="428"/>
      <c r="C122" s="471"/>
      <c r="D122" s="513"/>
      <c r="E122" s="441"/>
      <c r="F122" s="447"/>
      <c r="G122" s="445"/>
      <c r="H122" s="446"/>
      <c r="I122" s="447"/>
      <c r="J122" s="446"/>
      <c r="K122" s="448"/>
      <c r="L122" s="473"/>
      <c r="M122" s="451">
        <f t="shared" si="74"/>
        <v>0</v>
      </c>
      <c r="N122" s="342"/>
    </row>
    <row r="123" spans="2:14" ht="21" customHeight="1">
      <c r="B123" s="428"/>
      <c r="C123" s="513" t="s">
        <v>461</v>
      </c>
      <c r="D123" s="513"/>
      <c r="E123" s="477"/>
      <c r="F123" s="480"/>
      <c r="G123" s="479"/>
      <c r="H123" s="446"/>
      <c r="I123" s="447"/>
      <c r="J123" s="446"/>
      <c r="K123" s="448"/>
      <c r="L123" s="502"/>
      <c r="M123" s="451">
        <f t="shared" si="74"/>
        <v>0</v>
      </c>
      <c r="N123" s="342"/>
    </row>
    <row r="124" spans="2:14" ht="21" customHeight="1">
      <c r="B124" s="428"/>
      <c r="C124" s="471" t="s">
        <v>243</v>
      </c>
      <c r="D124" s="513" t="s">
        <v>337</v>
      </c>
      <c r="E124" s="477" t="s">
        <v>94</v>
      </c>
      <c r="F124" s="530">
        <v>0</v>
      </c>
      <c r="G124" s="531">
        <v>0</v>
      </c>
      <c r="H124" s="446">
        <f t="shared" ref="H124:H137" si="126">F124*G124</f>
        <v>0</v>
      </c>
      <c r="I124" s="447">
        <v>0</v>
      </c>
      <c r="J124" s="446">
        <f t="shared" ref="J124:J137" si="127">F124*I124</f>
        <v>0</v>
      </c>
      <c r="K124" s="448">
        <f t="shared" ref="K124:K137" si="128">H124+J124</f>
        <v>0</v>
      </c>
      <c r="L124" s="517">
        <f t="shared" ref="L124:L138" si="129">(G124+I124)*F124</f>
        <v>0</v>
      </c>
      <c r="M124" s="451">
        <f t="shared" si="74"/>
        <v>0</v>
      </c>
      <c r="N124" s="342"/>
    </row>
    <row r="125" spans="2:14" ht="21" customHeight="1">
      <c r="B125" s="428"/>
      <c r="C125" s="471" t="s">
        <v>338</v>
      </c>
      <c r="D125" s="513" t="s">
        <v>337</v>
      </c>
      <c r="E125" s="529" t="s">
        <v>94</v>
      </c>
      <c r="F125" s="530">
        <v>0</v>
      </c>
      <c r="G125" s="531">
        <v>0</v>
      </c>
      <c r="H125" s="446">
        <f t="shared" si="126"/>
        <v>0</v>
      </c>
      <c r="I125" s="447">
        <v>0</v>
      </c>
      <c r="J125" s="446">
        <f t="shared" si="127"/>
        <v>0</v>
      </c>
      <c r="K125" s="448">
        <f t="shared" si="128"/>
        <v>0</v>
      </c>
      <c r="L125" s="517">
        <f t="shared" si="129"/>
        <v>0</v>
      </c>
      <c r="M125" s="451">
        <f t="shared" si="74"/>
        <v>0</v>
      </c>
      <c r="N125" s="342"/>
    </row>
    <row r="126" spans="2:14" ht="21" customHeight="1">
      <c r="B126" s="428"/>
      <c r="C126" s="471" t="s">
        <v>339</v>
      </c>
      <c r="D126" s="513" t="s">
        <v>337</v>
      </c>
      <c r="E126" s="529" t="s">
        <v>94</v>
      </c>
      <c r="F126" s="530">
        <v>2</v>
      </c>
      <c r="G126" s="531">
        <v>21450</v>
      </c>
      <c r="H126" s="446">
        <f t="shared" si="126"/>
        <v>42900</v>
      </c>
      <c r="I126" s="447">
        <v>650</v>
      </c>
      <c r="J126" s="446">
        <f t="shared" si="127"/>
        <v>1300</v>
      </c>
      <c r="K126" s="448">
        <f t="shared" si="128"/>
        <v>44200</v>
      </c>
      <c r="L126" s="517">
        <f t="shared" si="129"/>
        <v>44200</v>
      </c>
      <c r="M126" s="451">
        <f t="shared" si="74"/>
        <v>44200</v>
      </c>
      <c r="N126" s="342"/>
    </row>
    <row r="127" spans="2:14" ht="21" customHeight="1">
      <c r="B127" s="428"/>
      <c r="C127" s="471" t="s">
        <v>340</v>
      </c>
      <c r="D127" s="513" t="s">
        <v>546</v>
      </c>
      <c r="E127" s="529" t="s">
        <v>94</v>
      </c>
      <c r="F127" s="530">
        <v>1</v>
      </c>
      <c r="G127" s="531">
        <v>33660</v>
      </c>
      <c r="H127" s="446">
        <f t="shared" si="126"/>
        <v>33660</v>
      </c>
      <c r="I127" s="447">
        <v>650</v>
      </c>
      <c r="J127" s="446">
        <f t="shared" si="127"/>
        <v>650</v>
      </c>
      <c r="K127" s="448">
        <f t="shared" si="128"/>
        <v>34310</v>
      </c>
      <c r="L127" s="517">
        <f t="shared" si="129"/>
        <v>34310</v>
      </c>
      <c r="M127" s="451">
        <f t="shared" si="74"/>
        <v>34310</v>
      </c>
      <c r="N127" s="342"/>
    </row>
    <row r="128" spans="2:14" ht="21" customHeight="1">
      <c r="B128" s="428"/>
      <c r="C128" s="471" t="s">
        <v>341</v>
      </c>
      <c r="D128" s="513" t="s">
        <v>546</v>
      </c>
      <c r="E128" s="529" t="s">
        <v>94</v>
      </c>
      <c r="F128" s="530">
        <v>1</v>
      </c>
      <c r="G128" s="531">
        <v>29070</v>
      </c>
      <c r="H128" s="446">
        <f t="shared" si="126"/>
        <v>29070</v>
      </c>
      <c r="I128" s="447">
        <v>650</v>
      </c>
      <c r="J128" s="446">
        <f t="shared" si="127"/>
        <v>650</v>
      </c>
      <c r="K128" s="448">
        <f t="shared" si="128"/>
        <v>29720</v>
      </c>
      <c r="L128" s="517">
        <f t="shared" si="129"/>
        <v>29720</v>
      </c>
      <c r="M128" s="451">
        <f t="shared" si="74"/>
        <v>29720</v>
      </c>
      <c r="N128" s="342"/>
    </row>
    <row r="129" spans="2:14" ht="21" customHeight="1">
      <c r="B129" s="428"/>
      <c r="C129" s="471" t="s">
        <v>342</v>
      </c>
      <c r="D129" s="513" t="s">
        <v>546</v>
      </c>
      <c r="E129" s="529" t="s">
        <v>94</v>
      </c>
      <c r="F129" s="530">
        <v>1</v>
      </c>
      <c r="G129" s="531">
        <v>23175</v>
      </c>
      <c r="H129" s="446">
        <f t="shared" si="126"/>
        <v>23175</v>
      </c>
      <c r="I129" s="447">
        <v>650</v>
      </c>
      <c r="J129" s="446">
        <f t="shared" si="127"/>
        <v>650</v>
      </c>
      <c r="K129" s="448">
        <f t="shared" si="128"/>
        <v>23825</v>
      </c>
      <c r="L129" s="517">
        <f t="shared" si="129"/>
        <v>23825</v>
      </c>
      <c r="M129" s="451">
        <f t="shared" si="74"/>
        <v>23825</v>
      </c>
      <c r="N129" s="342"/>
    </row>
    <row r="130" spans="2:14" ht="21" customHeight="1">
      <c r="B130" s="428"/>
      <c r="C130" s="471" t="s">
        <v>343</v>
      </c>
      <c r="D130" s="513" t="s">
        <v>337</v>
      </c>
      <c r="E130" s="529" t="s">
        <v>94</v>
      </c>
      <c r="F130" s="530">
        <v>0</v>
      </c>
      <c r="G130" s="531">
        <v>0</v>
      </c>
      <c r="H130" s="446">
        <f t="shared" ref="H130" si="130">F130*G130</f>
        <v>0</v>
      </c>
      <c r="I130" s="447">
        <v>0</v>
      </c>
      <c r="J130" s="446">
        <f t="shared" ref="J130" si="131">F130*I130</f>
        <v>0</v>
      </c>
      <c r="K130" s="448">
        <f t="shared" ref="K130" si="132">H130+J130</f>
        <v>0</v>
      </c>
      <c r="L130" s="517">
        <f t="shared" si="129"/>
        <v>0</v>
      </c>
      <c r="M130" s="451">
        <f t="shared" si="74"/>
        <v>0</v>
      </c>
      <c r="N130" s="342"/>
    </row>
    <row r="131" spans="2:14" ht="21" customHeight="1">
      <c r="B131" s="428"/>
      <c r="C131" s="471" t="s">
        <v>344</v>
      </c>
      <c r="D131" s="513" t="s">
        <v>546</v>
      </c>
      <c r="E131" s="529" t="s">
        <v>94</v>
      </c>
      <c r="F131" s="530">
        <v>1</v>
      </c>
      <c r="G131" s="531">
        <v>10356</v>
      </c>
      <c r="H131" s="446">
        <f t="shared" si="126"/>
        <v>10356</v>
      </c>
      <c r="I131" s="447">
        <v>650</v>
      </c>
      <c r="J131" s="446">
        <f t="shared" si="127"/>
        <v>650</v>
      </c>
      <c r="K131" s="448">
        <f t="shared" si="128"/>
        <v>11006</v>
      </c>
      <c r="L131" s="517">
        <f t="shared" si="129"/>
        <v>11006</v>
      </c>
      <c r="M131" s="451">
        <f t="shared" si="74"/>
        <v>11006</v>
      </c>
      <c r="N131" s="342"/>
    </row>
    <row r="132" spans="2:14" ht="21" customHeight="1">
      <c r="B132" s="428"/>
      <c r="C132" s="471" t="s">
        <v>345</v>
      </c>
      <c r="D132" s="513" t="s">
        <v>337</v>
      </c>
      <c r="E132" s="529" t="s">
        <v>94</v>
      </c>
      <c r="F132" s="530">
        <v>1</v>
      </c>
      <c r="G132" s="531">
        <v>47804</v>
      </c>
      <c r="H132" s="446">
        <f t="shared" si="126"/>
        <v>47804</v>
      </c>
      <c r="I132" s="447">
        <v>650</v>
      </c>
      <c r="J132" s="446">
        <f t="shared" si="127"/>
        <v>650</v>
      </c>
      <c r="K132" s="448">
        <f t="shared" si="128"/>
        <v>48454</v>
      </c>
      <c r="L132" s="517">
        <f t="shared" si="129"/>
        <v>48454</v>
      </c>
      <c r="M132" s="451">
        <f t="shared" si="74"/>
        <v>48454</v>
      </c>
      <c r="N132" s="342"/>
    </row>
    <row r="133" spans="2:14" ht="21" customHeight="1">
      <c r="B133" s="428"/>
      <c r="C133" s="471" t="s">
        <v>346</v>
      </c>
      <c r="D133" s="513" t="s">
        <v>546</v>
      </c>
      <c r="E133" s="529" t="s">
        <v>94</v>
      </c>
      <c r="F133" s="530">
        <v>2</v>
      </c>
      <c r="G133" s="531">
        <v>11020</v>
      </c>
      <c r="H133" s="446">
        <f t="shared" si="126"/>
        <v>22040</v>
      </c>
      <c r="I133" s="447">
        <v>650</v>
      </c>
      <c r="J133" s="446">
        <f t="shared" si="127"/>
        <v>1300</v>
      </c>
      <c r="K133" s="448">
        <f t="shared" si="128"/>
        <v>23340</v>
      </c>
      <c r="L133" s="517">
        <f t="shared" si="129"/>
        <v>23340</v>
      </c>
      <c r="M133" s="451">
        <f t="shared" si="74"/>
        <v>23340</v>
      </c>
      <c r="N133" s="342"/>
    </row>
    <row r="134" spans="2:14" ht="21" customHeight="1">
      <c r="B134" s="428"/>
      <c r="C134" s="471" t="s">
        <v>347</v>
      </c>
      <c r="D134" s="513" t="s">
        <v>337</v>
      </c>
      <c r="E134" s="529" t="s">
        <v>94</v>
      </c>
      <c r="F134" s="530">
        <v>0</v>
      </c>
      <c r="G134" s="531">
        <v>0</v>
      </c>
      <c r="H134" s="446">
        <f t="shared" si="126"/>
        <v>0</v>
      </c>
      <c r="I134" s="447">
        <v>0</v>
      </c>
      <c r="J134" s="446">
        <f t="shared" si="127"/>
        <v>0</v>
      </c>
      <c r="K134" s="448">
        <f t="shared" si="128"/>
        <v>0</v>
      </c>
      <c r="L134" s="517">
        <f t="shared" si="129"/>
        <v>0</v>
      </c>
      <c r="M134" s="451">
        <f t="shared" si="74"/>
        <v>0</v>
      </c>
      <c r="N134" s="342"/>
    </row>
    <row r="135" spans="2:14" ht="21" customHeight="1">
      <c r="B135" s="428"/>
      <c r="C135" s="471" t="s">
        <v>348</v>
      </c>
      <c r="D135" s="513" t="s">
        <v>337</v>
      </c>
      <c r="E135" s="529" t="s">
        <v>94</v>
      </c>
      <c r="F135" s="530">
        <v>0</v>
      </c>
      <c r="G135" s="531">
        <v>0</v>
      </c>
      <c r="H135" s="446">
        <f t="shared" si="126"/>
        <v>0</v>
      </c>
      <c r="I135" s="447">
        <v>0</v>
      </c>
      <c r="J135" s="446">
        <f t="shared" si="127"/>
        <v>0</v>
      </c>
      <c r="K135" s="448">
        <f t="shared" si="128"/>
        <v>0</v>
      </c>
      <c r="L135" s="517">
        <f t="shared" si="129"/>
        <v>0</v>
      </c>
      <c r="M135" s="451">
        <f t="shared" si="74"/>
        <v>0</v>
      </c>
      <c r="N135" s="342"/>
    </row>
    <row r="136" spans="2:14" ht="21" customHeight="1">
      <c r="B136" s="428"/>
      <c r="C136" s="471" t="s">
        <v>349</v>
      </c>
      <c r="D136" s="513" t="s">
        <v>337</v>
      </c>
      <c r="E136" s="529" t="s">
        <v>94</v>
      </c>
      <c r="F136" s="530">
        <v>0</v>
      </c>
      <c r="G136" s="531">
        <v>0</v>
      </c>
      <c r="H136" s="446">
        <f t="shared" si="126"/>
        <v>0</v>
      </c>
      <c r="I136" s="447">
        <v>0</v>
      </c>
      <c r="J136" s="446">
        <f t="shared" si="127"/>
        <v>0</v>
      </c>
      <c r="K136" s="448">
        <f t="shared" si="128"/>
        <v>0</v>
      </c>
      <c r="L136" s="517">
        <f t="shared" si="129"/>
        <v>0</v>
      </c>
      <c r="M136" s="451">
        <f t="shared" si="74"/>
        <v>0</v>
      </c>
      <c r="N136" s="342"/>
    </row>
    <row r="137" spans="2:14" ht="21" customHeight="1">
      <c r="B137" s="428"/>
      <c r="C137" s="471" t="s">
        <v>350</v>
      </c>
      <c r="D137" s="513" t="s">
        <v>546</v>
      </c>
      <c r="E137" s="529" t="s">
        <v>94</v>
      </c>
      <c r="F137" s="530">
        <v>1</v>
      </c>
      <c r="G137" s="531">
        <v>11475</v>
      </c>
      <c r="H137" s="446">
        <f t="shared" si="126"/>
        <v>11475</v>
      </c>
      <c r="I137" s="447">
        <v>650</v>
      </c>
      <c r="J137" s="446">
        <f t="shared" si="127"/>
        <v>650</v>
      </c>
      <c r="K137" s="448">
        <f t="shared" si="128"/>
        <v>12125</v>
      </c>
      <c r="L137" s="517">
        <f t="shared" si="129"/>
        <v>12125</v>
      </c>
      <c r="M137" s="451">
        <f t="shared" si="74"/>
        <v>12125</v>
      </c>
      <c r="N137" s="342"/>
    </row>
    <row r="138" spans="2:14" ht="21" customHeight="1">
      <c r="B138" s="428"/>
      <c r="C138" s="471" t="s">
        <v>547</v>
      </c>
      <c r="D138" s="513" t="s">
        <v>546</v>
      </c>
      <c r="E138" s="529" t="s">
        <v>94</v>
      </c>
      <c r="F138" s="530">
        <v>1</v>
      </c>
      <c r="G138" s="531">
        <v>5320</v>
      </c>
      <c r="H138" s="446">
        <f t="shared" ref="H138" si="133">F138*G138</f>
        <v>5320</v>
      </c>
      <c r="I138" s="447">
        <v>650</v>
      </c>
      <c r="J138" s="446">
        <f t="shared" ref="J138" si="134">F138*I138</f>
        <v>650</v>
      </c>
      <c r="K138" s="448">
        <f t="shared" ref="K138" si="135">H138+J138</f>
        <v>5970</v>
      </c>
      <c r="L138" s="517">
        <f t="shared" si="129"/>
        <v>5970</v>
      </c>
      <c r="M138" s="451">
        <f t="shared" si="74"/>
        <v>5970</v>
      </c>
      <c r="N138" s="342"/>
    </row>
    <row r="139" spans="2:14" ht="21" customHeight="1">
      <c r="B139" s="400"/>
      <c r="C139" s="540"/>
      <c r="D139" s="541"/>
      <c r="E139" s="417"/>
      <c r="F139" s="505"/>
      <c r="G139" s="506"/>
      <c r="H139" s="509"/>
      <c r="I139" s="508"/>
      <c r="J139" s="509"/>
      <c r="K139" s="510"/>
      <c r="L139" s="502"/>
      <c r="M139" s="489"/>
      <c r="N139" s="342"/>
    </row>
    <row r="140" spans="2:14" ht="21" customHeight="1">
      <c r="B140" s="490"/>
      <c r="C140" s="1236" t="s">
        <v>464</v>
      </c>
      <c r="D140" s="1237"/>
      <c r="E140" s="490"/>
      <c r="F140" s="491"/>
      <c r="G140" s="492"/>
      <c r="H140" s="493">
        <f>SUM(H84:H139)</f>
        <v>2353810</v>
      </c>
      <c r="I140" s="494"/>
      <c r="J140" s="493">
        <f>SUM(J84:J139)</f>
        <v>50350</v>
      </c>
      <c r="K140" s="493">
        <f>SUM(K84:K139)</f>
        <v>2404160</v>
      </c>
      <c r="L140" s="496">
        <f>H140+J140</f>
        <v>2404160</v>
      </c>
      <c r="M140" s="542">
        <f t="shared" si="71"/>
        <v>0</v>
      </c>
      <c r="N140" s="342"/>
    </row>
    <row r="141" spans="2:14" ht="21" customHeight="1">
      <c r="B141" s="389"/>
      <c r="C141" s="395"/>
      <c r="D141" s="396"/>
      <c r="E141" s="389"/>
      <c r="F141" s="465"/>
      <c r="G141" s="466"/>
      <c r="H141" s="469"/>
      <c r="I141" s="468"/>
      <c r="J141" s="469"/>
      <c r="K141" s="470"/>
      <c r="L141" s="502">
        <f t="shared" si="70"/>
        <v>0</v>
      </c>
      <c r="M141" s="451">
        <f t="shared" ref="M141:M168" si="136">(G141+I141)*F141</f>
        <v>0</v>
      </c>
      <c r="N141" s="342"/>
    </row>
    <row r="142" spans="2:14" ht="21" customHeight="1">
      <c r="B142" s="428"/>
      <c r="C142" s="429" t="s">
        <v>310</v>
      </c>
      <c r="D142" s="523"/>
      <c r="E142" s="428"/>
      <c r="F142" s="436"/>
      <c r="G142" s="437"/>
      <c r="H142" s="438"/>
      <c r="I142" s="439"/>
      <c r="J142" s="438"/>
      <c r="K142" s="440"/>
      <c r="L142" s="502">
        <f t="shared" si="70"/>
        <v>0</v>
      </c>
      <c r="M142" s="451">
        <f t="shared" si="136"/>
        <v>0</v>
      </c>
      <c r="N142" s="342"/>
    </row>
    <row r="143" spans="2:14" ht="21" customHeight="1">
      <c r="B143" s="428"/>
      <c r="C143" s="471" t="s">
        <v>311</v>
      </c>
      <c r="D143" s="513" t="s">
        <v>244</v>
      </c>
      <c r="E143" s="441" t="s">
        <v>94</v>
      </c>
      <c r="F143" s="444">
        <v>9</v>
      </c>
      <c r="G143" s="445">
        <f>880</f>
        <v>880</v>
      </c>
      <c r="H143" s="446">
        <f t="shared" ref="H143:H166" si="137">F143*G143</f>
        <v>7920</v>
      </c>
      <c r="I143" s="447">
        <f>450</f>
        <v>450</v>
      </c>
      <c r="J143" s="446">
        <f t="shared" ref="J143:J159" si="138">F143*I143</f>
        <v>4050</v>
      </c>
      <c r="K143" s="448">
        <f t="shared" ref="K143:K166" si="139">H143+J143</f>
        <v>11970</v>
      </c>
      <c r="L143" s="517">
        <f t="shared" si="70"/>
        <v>11970</v>
      </c>
      <c r="M143" s="451">
        <f t="shared" si="136"/>
        <v>11970</v>
      </c>
      <c r="N143" s="342"/>
    </row>
    <row r="144" spans="2:14" ht="21" customHeight="1">
      <c r="B144" s="428"/>
      <c r="C144" s="471"/>
      <c r="D144" s="513" t="s">
        <v>245</v>
      </c>
      <c r="E144" s="441" t="s">
        <v>94</v>
      </c>
      <c r="F144" s="444">
        <v>9</v>
      </c>
      <c r="G144" s="445">
        <f>1650</f>
        <v>1650</v>
      </c>
      <c r="H144" s="446">
        <f t="shared" si="137"/>
        <v>14850</v>
      </c>
      <c r="I144" s="447">
        <v>0</v>
      </c>
      <c r="J144" s="446">
        <f t="shared" si="138"/>
        <v>0</v>
      </c>
      <c r="K144" s="448">
        <f t="shared" si="139"/>
        <v>14850</v>
      </c>
      <c r="L144" s="517">
        <f t="shared" si="70"/>
        <v>14850</v>
      </c>
      <c r="M144" s="451">
        <f t="shared" si="136"/>
        <v>14850</v>
      </c>
      <c r="N144" s="342"/>
    </row>
    <row r="145" spans="2:14" ht="21" customHeight="1">
      <c r="B145" s="428"/>
      <c r="C145" s="471"/>
      <c r="D145" s="513" t="s">
        <v>246</v>
      </c>
      <c r="E145" s="441" t="s">
        <v>94</v>
      </c>
      <c r="F145" s="444">
        <v>9</v>
      </c>
      <c r="G145" s="445">
        <f>315</f>
        <v>315</v>
      </c>
      <c r="H145" s="446">
        <f t="shared" si="137"/>
        <v>2835</v>
      </c>
      <c r="I145" s="447">
        <v>0</v>
      </c>
      <c r="J145" s="446">
        <f t="shared" si="138"/>
        <v>0</v>
      </c>
      <c r="K145" s="448">
        <f t="shared" si="139"/>
        <v>2835</v>
      </c>
      <c r="L145" s="517">
        <f t="shared" si="70"/>
        <v>2835</v>
      </c>
      <c r="M145" s="451">
        <f t="shared" si="136"/>
        <v>2835</v>
      </c>
      <c r="N145" s="342"/>
    </row>
    <row r="146" spans="2:14" ht="21" customHeight="1">
      <c r="B146" s="428"/>
      <c r="C146" s="471"/>
      <c r="D146" s="513" t="s">
        <v>247</v>
      </c>
      <c r="E146" s="441" t="s">
        <v>94</v>
      </c>
      <c r="F146" s="444">
        <v>9</v>
      </c>
      <c r="G146" s="445">
        <f>690</f>
        <v>690</v>
      </c>
      <c r="H146" s="446">
        <f t="shared" si="137"/>
        <v>6210</v>
      </c>
      <c r="I146" s="447">
        <v>0</v>
      </c>
      <c r="J146" s="446">
        <f t="shared" si="138"/>
        <v>0</v>
      </c>
      <c r="K146" s="448">
        <f t="shared" si="139"/>
        <v>6210</v>
      </c>
      <c r="L146" s="517">
        <f t="shared" ref="L146:L167" si="140">(G146+I146)*F146</f>
        <v>6210</v>
      </c>
      <c r="M146" s="451">
        <f t="shared" si="136"/>
        <v>6210</v>
      </c>
      <c r="N146" s="342"/>
    </row>
    <row r="147" spans="2:14" ht="21" customHeight="1">
      <c r="B147" s="428"/>
      <c r="C147" s="471"/>
      <c r="D147" s="513" t="s">
        <v>248</v>
      </c>
      <c r="E147" s="441" t="s">
        <v>315</v>
      </c>
      <c r="F147" s="444">
        <v>9</v>
      </c>
      <c r="G147" s="445">
        <f>165</f>
        <v>165</v>
      </c>
      <c r="H147" s="446">
        <f t="shared" si="137"/>
        <v>1485</v>
      </c>
      <c r="I147" s="447">
        <v>0</v>
      </c>
      <c r="J147" s="446">
        <f t="shared" si="138"/>
        <v>0</v>
      </c>
      <c r="K147" s="448">
        <f t="shared" si="139"/>
        <v>1485</v>
      </c>
      <c r="L147" s="517">
        <f t="shared" si="140"/>
        <v>1485</v>
      </c>
      <c r="M147" s="451">
        <f t="shared" si="136"/>
        <v>1485</v>
      </c>
      <c r="N147" s="342"/>
    </row>
    <row r="148" spans="2:14" ht="21" customHeight="1">
      <c r="B148" s="428"/>
      <c r="C148" s="471"/>
      <c r="D148" s="513" t="s">
        <v>249</v>
      </c>
      <c r="E148" s="441" t="s">
        <v>94</v>
      </c>
      <c r="F148" s="444">
        <v>9</v>
      </c>
      <c r="G148" s="445">
        <f>203</f>
        <v>203</v>
      </c>
      <c r="H148" s="446">
        <f t="shared" si="137"/>
        <v>1827</v>
      </c>
      <c r="I148" s="447">
        <f>70</f>
        <v>70</v>
      </c>
      <c r="J148" s="446">
        <f t="shared" si="138"/>
        <v>630</v>
      </c>
      <c r="K148" s="448">
        <f t="shared" si="139"/>
        <v>2457</v>
      </c>
      <c r="L148" s="517">
        <f t="shared" si="140"/>
        <v>2457</v>
      </c>
      <c r="M148" s="451">
        <f t="shared" si="136"/>
        <v>2457</v>
      </c>
      <c r="N148" s="342"/>
    </row>
    <row r="149" spans="2:14" ht="21" customHeight="1">
      <c r="B149" s="428"/>
      <c r="C149" s="471" t="s">
        <v>312</v>
      </c>
      <c r="D149" s="513" t="s">
        <v>250</v>
      </c>
      <c r="E149" s="441" t="s">
        <v>94</v>
      </c>
      <c r="F149" s="444">
        <f>1+2+3+2+1+1</f>
        <v>10</v>
      </c>
      <c r="G149" s="445">
        <f>3010</f>
        <v>3010</v>
      </c>
      <c r="H149" s="446">
        <f t="shared" si="137"/>
        <v>30100</v>
      </c>
      <c r="I149" s="447">
        <f>450</f>
        <v>450</v>
      </c>
      <c r="J149" s="446">
        <f t="shared" si="138"/>
        <v>4500</v>
      </c>
      <c r="K149" s="448">
        <f t="shared" si="139"/>
        <v>34600</v>
      </c>
      <c r="L149" s="517">
        <f t="shared" si="140"/>
        <v>34600</v>
      </c>
      <c r="M149" s="451">
        <f t="shared" si="136"/>
        <v>34600</v>
      </c>
      <c r="N149" s="342"/>
    </row>
    <row r="150" spans="2:14" ht="21" customHeight="1">
      <c r="B150" s="428"/>
      <c r="C150" s="471"/>
      <c r="D150" s="513" t="s">
        <v>422</v>
      </c>
      <c r="E150" s="441" t="s">
        <v>94</v>
      </c>
      <c r="F150" s="444">
        <f t="shared" ref="F150:F151" si="141">1+2+3+2+1+1</f>
        <v>10</v>
      </c>
      <c r="G150" s="445">
        <f>525</f>
        <v>525</v>
      </c>
      <c r="H150" s="446">
        <f t="shared" si="137"/>
        <v>5250</v>
      </c>
      <c r="I150" s="447">
        <f>70</f>
        <v>70</v>
      </c>
      <c r="J150" s="446">
        <f t="shared" si="138"/>
        <v>700</v>
      </c>
      <c r="K150" s="448">
        <f t="shared" si="139"/>
        <v>5950</v>
      </c>
      <c r="L150" s="517">
        <f t="shared" si="140"/>
        <v>5950</v>
      </c>
      <c r="M150" s="451">
        <f t="shared" si="136"/>
        <v>5950</v>
      </c>
      <c r="N150" s="342"/>
    </row>
    <row r="151" spans="2:14" ht="21" customHeight="1">
      <c r="B151" s="428"/>
      <c r="C151" s="471"/>
      <c r="D151" s="513" t="s">
        <v>249</v>
      </c>
      <c r="E151" s="441" t="s">
        <v>94</v>
      </c>
      <c r="F151" s="444">
        <f t="shared" si="141"/>
        <v>10</v>
      </c>
      <c r="G151" s="445">
        <f>203</f>
        <v>203</v>
      </c>
      <c r="H151" s="446">
        <f t="shared" si="137"/>
        <v>2030</v>
      </c>
      <c r="I151" s="447">
        <v>0</v>
      </c>
      <c r="J151" s="446">
        <f t="shared" si="138"/>
        <v>0</v>
      </c>
      <c r="K151" s="448">
        <f t="shared" si="139"/>
        <v>2030</v>
      </c>
      <c r="L151" s="517">
        <f t="shared" si="140"/>
        <v>2030</v>
      </c>
      <c r="M151" s="451">
        <f t="shared" si="136"/>
        <v>2030</v>
      </c>
      <c r="N151" s="342"/>
    </row>
    <row r="152" spans="2:14" ht="21" customHeight="1">
      <c r="B152" s="428"/>
      <c r="C152" s="471" t="s">
        <v>313</v>
      </c>
      <c r="D152" s="513" t="s">
        <v>251</v>
      </c>
      <c r="E152" s="441" t="s">
        <v>94</v>
      </c>
      <c r="F152" s="444">
        <v>4</v>
      </c>
      <c r="G152" s="445">
        <f>1178</f>
        <v>1178</v>
      </c>
      <c r="H152" s="446">
        <f t="shared" si="137"/>
        <v>4712</v>
      </c>
      <c r="I152" s="447">
        <f>120</f>
        <v>120</v>
      </c>
      <c r="J152" s="446">
        <f t="shared" si="138"/>
        <v>480</v>
      </c>
      <c r="K152" s="448">
        <f t="shared" si="139"/>
        <v>5192</v>
      </c>
      <c r="L152" s="517">
        <f t="shared" si="140"/>
        <v>5192</v>
      </c>
      <c r="M152" s="451">
        <f t="shared" si="136"/>
        <v>5192</v>
      </c>
      <c r="N152" s="342"/>
    </row>
    <row r="153" spans="2:14" ht="21" customHeight="1">
      <c r="B153" s="428"/>
      <c r="C153" s="471"/>
      <c r="D153" s="513" t="s">
        <v>252</v>
      </c>
      <c r="E153" s="441" t="s">
        <v>94</v>
      </c>
      <c r="F153" s="444">
        <v>4</v>
      </c>
      <c r="G153" s="445">
        <f>743</f>
        <v>743</v>
      </c>
      <c r="H153" s="446">
        <f t="shared" si="137"/>
        <v>2972</v>
      </c>
      <c r="I153" s="447">
        <v>0</v>
      </c>
      <c r="J153" s="446">
        <f t="shared" si="138"/>
        <v>0</v>
      </c>
      <c r="K153" s="448">
        <f t="shared" si="139"/>
        <v>2972</v>
      </c>
      <c r="L153" s="517">
        <f t="shared" si="140"/>
        <v>2972</v>
      </c>
      <c r="M153" s="451">
        <f t="shared" si="136"/>
        <v>2972</v>
      </c>
      <c r="N153" s="342"/>
    </row>
    <row r="154" spans="2:14" ht="21" customHeight="1">
      <c r="B154" s="428"/>
      <c r="C154" s="471" t="s">
        <v>314</v>
      </c>
      <c r="D154" s="513" t="s">
        <v>253</v>
      </c>
      <c r="E154" s="441"/>
      <c r="F154" s="444">
        <v>0</v>
      </c>
      <c r="G154" s="445"/>
      <c r="H154" s="446"/>
      <c r="I154" s="447"/>
      <c r="J154" s="446"/>
      <c r="K154" s="448"/>
      <c r="L154" s="517">
        <f t="shared" si="140"/>
        <v>0</v>
      </c>
      <c r="M154" s="451">
        <f t="shared" si="136"/>
        <v>0</v>
      </c>
      <c r="N154" s="342"/>
    </row>
    <row r="155" spans="2:14" ht="21" customHeight="1">
      <c r="B155" s="428"/>
      <c r="C155" s="471"/>
      <c r="D155" s="513" t="s">
        <v>254</v>
      </c>
      <c r="E155" s="441" t="s">
        <v>94</v>
      </c>
      <c r="F155" s="444">
        <v>4</v>
      </c>
      <c r="G155" s="445">
        <f>357</f>
        <v>357</v>
      </c>
      <c r="H155" s="446">
        <f t="shared" si="137"/>
        <v>1428</v>
      </c>
      <c r="I155" s="447">
        <v>120</v>
      </c>
      <c r="J155" s="446">
        <f t="shared" si="138"/>
        <v>480</v>
      </c>
      <c r="K155" s="448">
        <f t="shared" si="139"/>
        <v>1908</v>
      </c>
      <c r="L155" s="517">
        <f t="shared" si="140"/>
        <v>1908</v>
      </c>
      <c r="M155" s="451">
        <f t="shared" si="136"/>
        <v>1908</v>
      </c>
      <c r="N155" s="342"/>
    </row>
    <row r="156" spans="2:14" ht="21" customHeight="1">
      <c r="B156" s="428"/>
      <c r="C156" s="471"/>
      <c r="D156" s="513" t="s">
        <v>255</v>
      </c>
      <c r="E156" s="441" t="s">
        <v>94</v>
      </c>
      <c r="F156" s="444">
        <f>4+10</f>
        <v>14</v>
      </c>
      <c r="G156" s="445">
        <f>608</f>
        <v>608</v>
      </c>
      <c r="H156" s="446">
        <f t="shared" si="137"/>
        <v>8512</v>
      </c>
      <c r="I156" s="447">
        <f>70</f>
        <v>70</v>
      </c>
      <c r="J156" s="446">
        <f t="shared" si="138"/>
        <v>980</v>
      </c>
      <c r="K156" s="448">
        <f t="shared" si="139"/>
        <v>9492</v>
      </c>
      <c r="L156" s="517">
        <f t="shared" si="140"/>
        <v>9492</v>
      </c>
      <c r="M156" s="451">
        <f t="shared" si="136"/>
        <v>9492</v>
      </c>
      <c r="N156" s="342"/>
    </row>
    <row r="157" spans="2:14" ht="21" customHeight="1">
      <c r="B157" s="428"/>
      <c r="C157" s="471"/>
      <c r="D157" s="513" t="s">
        <v>256</v>
      </c>
      <c r="E157" s="441" t="s">
        <v>94</v>
      </c>
      <c r="F157" s="444">
        <f>4+10</f>
        <v>14</v>
      </c>
      <c r="G157" s="445">
        <f>233</f>
        <v>233</v>
      </c>
      <c r="H157" s="446">
        <f t="shared" si="137"/>
        <v>3262</v>
      </c>
      <c r="I157" s="447">
        <f>75</f>
        <v>75</v>
      </c>
      <c r="J157" s="446">
        <f t="shared" si="138"/>
        <v>1050</v>
      </c>
      <c r="K157" s="448">
        <f t="shared" si="139"/>
        <v>4312</v>
      </c>
      <c r="L157" s="517">
        <f t="shared" si="140"/>
        <v>4312</v>
      </c>
      <c r="M157" s="451">
        <f t="shared" si="136"/>
        <v>4312</v>
      </c>
      <c r="N157" s="342"/>
    </row>
    <row r="158" spans="2:14" ht="21" customHeight="1">
      <c r="B158" s="428"/>
      <c r="C158" s="471"/>
      <c r="D158" s="513" t="s">
        <v>257</v>
      </c>
      <c r="E158" s="441" t="s">
        <v>94</v>
      </c>
      <c r="F158" s="444">
        <v>12</v>
      </c>
      <c r="G158" s="445">
        <v>800</v>
      </c>
      <c r="H158" s="446">
        <f t="shared" si="137"/>
        <v>9600</v>
      </c>
      <c r="I158" s="447">
        <f>100</f>
        <v>100</v>
      </c>
      <c r="J158" s="446">
        <f t="shared" si="138"/>
        <v>1200</v>
      </c>
      <c r="K158" s="448">
        <f t="shared" si="139"/>
        <v>10800</v>
      </c>
      <c r="L158" s="517">
        <f t="shared" si="140"/>
        <v>10800</v>
      </c>
      <c r="M158" s="451">
        <f t="shared" si="136"/>
        <v>10800</v>
      </c>
      <c r="N158" s="342"/>
    </row>
    <row r="159" spans="2:14" ht="21" customHeight="1">
      <c r="B159" s="428"/>
      <c r="C159" s="471"/>
      <c r="D159" s="513" t="s">
        <v>258</v>
      </c>
      <c r="E159" s="441" t="s">
        <v>94</v>
      </c>
      <c r="F159" s="444">
        <v>7</v>
      </c>
      <c r="G159" s="445">
        <v>13900</v>
      </c>
      <c r="H159" s="446">
        <f t="shared" si="137"/>
        <v>97300</v>
      </c>
      <c r="I159" s="447">
        <v>650</v>
      </c>
      <c r="J159" s="446">
        <f t="shared" si="138"/>
        <v>4550</v>
      </c>
      <c r="K159" s="448">
        <f t="shared" si="139"/>
        <v>101850</v>
      </c>
      <c r="L159" s="517">
        <f t="shared" si="140"/>
        <v>101850</v>
      </c>
      <c r="M159" s="451">
        <f t="shared" si="136"/>
        <v>101850</v>
      </c>
      <c r="N159" s="342"/>
    </row>
    <row r="160" spans="2:14" ht="21" customHeight="1">
      <c r="B160" s="428"/>
      <c r="C160" s="471" t="s">
        <v>351</v>
      </c>
      <c r="D160" s="442" t="s">
        <v>352</v>
      </c>
      <c r="E160" s="441" t="s">
        <v>94</v>
      </c>
      <c r="F160" s="444">
        <v>0</v>
      </c>
      <c r="G160" s="445">
        <f>4133</f>
        <v>4133</v>
      </c>
      <c r="H160" s="446">
        <f t="shared" si="137"/>
        <v>0</v>
      </c>
      <c r="I160" s="447">
        <f>450</f>
        <v>450</v>
      </c>
      <c r="J160" s="446">
        <v>500</v>
      </c>
      <c r="K160" s="448">
        <f t="shared" si="139"/>
        <v>500</v>
      </c>
      <c r="L160" s="517">
        <f t="shared" si="140"/>
        <v>0</v>
      </c>
      <c r="M160" s="451">
        <f t="shared" si="136"/>
        <v>0</v>
      </c>
      <c r="N160" s="342"/>
    </row>
    <row r="161" spans="2:14" ht="21" customHeight="1">
      <c r="B161" s="428"/>
      <c r="C161" s="471" t="s">
        <v>353</v>
      </c>
      <c r="D161" s="513" t="s">
        <v>354</v>
      </c>
      <c r="E161" s="441" t="s">
        <v>94</v>
      </c>
      <c r="F161" s="444">
        <v>3</v>
      </c>
      <c r="G161" s="445">
        <f>6800</f>
        <v>6800</v>
      </c>
      <c r="H161" s="446">
        <f t="shared" si="137"/>
        <v>20400</v>
      </c>
      <c r="I161" s="447">
        <f>450</f>
        <v>450</v>
      </c>
      <c r="J161" s="446">
        <f t="shared" ref="J161:J166" si="142">F161*I161</f>
        <v>1350</v>
      </c>
      <c r="K161" s="448">
        <f t="shared" si="139"/>
        <v>21750</v>
      </c>
      <c r="L161" s="517">
        <f t="shared" si="140"/>
        <v>21750</v>
      </c>
      <c r="M161" s="451">
        <f t="shared" si="136"/>
        <v>21750</v>
      </c>
      <c r="N161" s="342"/>
    </row>
    <row r="162" spans="2:14" ht="21" customHeight="1">
      <c r="B162" s="428"/>
      <c r="C162" s="471"/>
      <c r="D162" s="513" t="s">
        <v>245</v>
      </c>
      <c r="E162" s="441" t="s">
        <v>94</v>
      </c>
      <c r="F162" s="444">
        <v>3</v>
      </c>
      <c r="G162" s="445">
        <f>803</f>
        <v>803</v>
      </c>
      <c r="H162" s="446">
        <f t="shared" si="137"/>
        <v>2409</v>
      </c>
      <c r="I162" s="447">
        <v>0</v>
      </c>
      <c r="J162" s="446">
        <f t="shared" si="142"/>
        <v>0</v>
      </c>
      <c r="K162" s="448">
        <f t="shared" si="139"/>
        <v>2409</v>
      </c>
      <c r="L162" s="517">
        <f t="shared" si="140"/>
        <v>2409</v>
      </c>
      <c r="M162" s="451">
        <f t="shared" si="136"/>
        <v>2409</v>
      </c>
      <c r="N162" s="342"/>
    </row>
    <row r="163" spans="2:14" ht="21" customHeight="1">
      <c r="B163" s="428"/>
      <c r="C163" s="471"/>
      <c r="D163" s="513" t="s">
        <v>246</v>
      </c>
      <c r="E163" s="441" t="s">
        <v>94</v>
      </c>
      <c r="F163" s="444">
        <v>3</v>
      </c>
      <c r="G163" s="445">
        <f>315</f>
        <v>315</v>
      </c>
      <c r="H163" s="446">
        <f t="shared" si="137"/>
        <v>945</v>
      </c>
      <c r="I163" s="447">
        <v>0</v>
      </c>
      <c r="J163" s="446">
        <f t="shared" si="142"/>
        <v>0</v>
      </c>
      <c r="K163" s="448">
        <f t="shared" si="139"/>
        <v>945</v>
      </c>
      <c r="L163" s="517">
        <f t="shared" si="140"/>
        <v>945</v>
      </c>
      <c r="M163" s="451">
        <f t="shared" si="136"/>
        <v>945</v>
      </c>
      <c r="N163" s="342"/>
    </row>
    <row r="164" spans="2:14" ht="21" customHeight="1">
      <c r="B164" s="428"/>
      <c r="C164" s="471"/>
      <c r="D164" s="513" t="s">
        <v>247</v>
      </c>
      <c r="E164" s="441" t="s">
        <v>94</v>
      </c>
      <c r="F164" s="444">
        <v>3</v>
      </c>
      <c r="G164" s="445">
        <f>563</f>
        <v>563</v>
      </c>
      <c r="H164" s="446">
        <f t="shared" si="137"/>
        <v>1689</v>
      </c>
      <c r="I164" s="447">
        <v>0</v>
      </c>
      <c r="J164" s="446">
        <f t="shared" si="142"/>
        <v>0</v>
      </c>
      <c r="K164" s="448">
        <f t="shared" si="139"/>
        <v>1689</v>
      </c>
      <c r="L164" s="517">
        <f t="shared" si="140"/>
        <v>1689</v>
      </c>
      <c r="M164" s="451">
        <f t="shared" si="136"/>
        <v>1689</v>
      </c>
      <c r="N164" s="342"/>
    </row>
    <row r="165" spans="2:14" ht="21" customHeight="1">
      <c r="B165" s="428"/>
      <c r="C165" s="471"/>
      <c r="D165" s="513" t="s">
        <v>248</v>
      </c>
      <c r="E165" s="441" t="s">
        <v>315</v>
      </c>
      <c r="F165" s="444">
        <v>3</v>
      </c>
      <c r="G165" s="445">
        <f>165</f>
        <v>165</v>
      </c>
      <c r="H165" s="446">
        <f t="shared" si="137"/>
        <v>495</v>
      </c>
      <c r="I165" s="447">
        <v>0</v>
      </c>
      <c r="J165" s="446">
        <f t="shared" si="142"/>
        <v>0</v>
      </c>
      <c r="K165" s="448">
        <f t="shared" si="139"/>
        <v>495</v>
      </c>
      <c r="L165" s="517">
        <f t="shared" si="140"/>
        <v>495</v>
      </c>
      <c r="M165" s="451">
        <f t="shared" si="136"/>
        <v>495</v>
      </c>
      <c r="N165" s="342"/>
    </row>
    <row r="166" spans="2:14" ht="21" customHeight="1">
      <c r="B166" s="428"/>
      <c r="C166" s="471"/>
      <c r="D166" s="513" t="s">
        <v>249</v>
      </c>
      <c r="E166" s="441" t="s">
        <v>94</v>
      </c>
      <c r="F166" s="444">
        <v>3</v>
      </c>
      <c r="G166" s="445">
        <f>203</f>
        <v>203</v>
      </c>
      <c r="H166" s="446">
        <f t="shared" si="137"/>
        <v>609</v>
      </c>
      <c r="I166" s="447">
        <f>70</f>
        <v>70</v>
      </c>
      <c r="J166" s="446">
        <f t="shared" si="142"/>
        <v>210</v>
      </c>
      <c r="K166" s="448">
        <f t="shared" si="139"/>
        <v>819</v>
      </c>
      <c r="L166" s="517">
        <f t="shared" si="140"/>
        <v>819</v>
      </c>
      <c r="M166" s="451">
        <f t="shared" si="136"/>
        <v>819</v>
      </c>
      <c r="N166" s="342"/>
    </row>
    <row r="167" spans="2:14" ht="21" customHeight="1">
      <c r="B167" s="428"/>
      <c r="C167" s="471" t="s">
        <v>605</v>
      </c>
      <c r="D167" s="513" t="s">
        <v>606</v>
      </c>
      <c r="E167" s="441" t="s">
        <v>94</v>
      </c>
      <c r="F167" s="444">
        <v>2</v>
      </c>
      <c r="G167" s="445">
        <v>25000</v>
      </c>
      <c r="H167" s="446">
        <f t="shared" ref="H167" si="143">F167*G167</f>
        <v>50000</v>
      </c>
      <c r="I167" s="447">
        <f>450</f>
        <v>450</v>
      </c>
      <c r="J167" s="446">
        <f t="shared" ref="J167" si="144">F167*I167</f>
        <v>900</v>
      </c>
      <c r="K167" s="448">
        <f t="shared" ref="K167" si="145">H167+J167</f>
        <v>50900</v>
      </c>
      <c r="L167" s="517">
        <f t="shared" si="140"/>
        <v>50900</v>
      </c>
      <c r="M167" s="451">
        <f t="shared" si="136"/>
        <v>50900</v>
      </c>
      <c r="N167" s="342"/>
    </row>
    <row r="168" spans="2:14" ht="21" customHeight="1">
      <c r="B168" s="428"/>
      <c r="C168" s="471"/>
      <c r="D168" s="513"/>
      <c r="E168" s="441"/>
      <c r="F168" s="444"/>
      <c r="G168" s="445"/>
      <c r="H168" s="446"/>
      <c r="I168" s="447"/>
      <c r="J168" s="446"/>
      <c r="K168" s="448"/>
      <c r="L168" s="502"/>
      <c r="M168" s="451">
        <f t="shared" si="136"/>
        <v>0</v>
      </c>
      <c r="N168" s="342"/>
    </row>
    <row r="169" spans="2:14" ht="21" customHeight="1">
      <c r="B169" s="400"/>
      <c r="C169" s="483"/>
      <c r="D169" s="399"/>
      <c r="E169" s="400"/>
      <c r="F169" s="484"/>
      <c r="G169" s="485"/>
      <c r="H169" s="487"/>
      <c r="I169" s="458"/>
      <c r="J169" s="487"/>
      <c r="K169" s="488"/>
      <c r="L169" s="502"/>
      <c r="M169" s="489"/>
      <c r="N169" s="342"/>
    </row>
    <row r="170" spans="2:14" ht="21" customHeight="1">
      <c r="B170" s="490"/>
      <c r="C170" s="1236" t="s">
        <v>465</v>
      </c>
      <c r="D170" s="1237"/>
      <c r="E170" s="490"/>
      <c r="F170" s="543"/>
      <c r="G170" s="492"/>
      <c r="H170" s="493">
        <f>SUM(H143:H169)</f>
        <v>276840</v>
      </c>
      <c r="I170" s="494"/>
      <c r="J170" s="493">
        <f>SUM(J143:J169)</f>
        <v>21580</v>
      </c>
      <c r="K170" s="493">
        <f>SUM(K143:K169)</f>
        <v>298420</v>
      </c>
      <c r="L170" s="496">
        <f>H170+J170</f>
        <v>298420</v>
      </c>
      <c r="M170" s="542">
        <f t="shared" ref="M170" si="146">K170-L170</f>
        <v>0</v>
      </c>
      <c r="N170" s="342"/>
    </row>
    <row r="171" spans="2:14" ht="21" customHeight="1">
      <c r="B171" s="544"/>
      <c r="C171" s="463" t="s">
        <v>316</v>
      </c>
      <c r="D171" s="545"/>
      <c r="E171" s="544"/>
      <c r="F171" s="546"/>
      <c r="G171" s="547"/>
      <c r="H171" s="548"/>
      <c r="I171" s="549"/>
      <c r="J171" s="548"/>
      <c r="K171" s="550"/>
      <c r="L171" s="502">
        <f t="shared" ref="L171:L182" si="147">(G171+I171)*F171</f>
        <v>0</v>
      </c>
      <c r="M171" s="489">
        <f t="shared" ref="M171" si="148">K171-L171</f>
        <v>0</v>
      </c>
      <c r="N171" s="342"/>
    </row>
    <row r="172" spans="2:14" ht="21" customHeight="1">
      <c r="B172" s="441">
        <v>1</v>
      </c>
      <c r="C172" s="499" t="s">
        <v>420</v>
      </c>
      <c r="D172" s="499"/>
      <c r="E172" s="441" t="s">
        <v>1</v>
      </c>
      <c r="F172" s="444">
        <f>SUM(F45+F46+F47+1502)</f>
        <v>2147.1</v>
      </c>
      <c r="G172" s="445">
        <f>50</f>
        <v>50</v>
      </c>
      <c r="H172" s="446">
        <f t="shared" ref="H172" si="149">F172*G172</f>
        <v>107355</v>
      </c>
      <c r="I172" s="447">
        <v>30</v>
      </c>
      <c r="J172" s="446">
        <f t="shared" ref="J172" si="150">F172*I172</f>
        <v>64413</v>
      </c>
      <c r="K172" s="448">
        <f t="shared" ref="K172" si="151">H172+J172</f>
        <v>171768</v>
      </c>
      <c r="L172" s="517">
        <f t="shared" si="147"/>
        <v>171768</v>
      </c>
      <c r="M172" s="451">
        <f t="shared" ref="M172:M175" si="152">(G172+I172)*F172</f>
        <v>171768</v>
      </c>
      <c r="N172" s="342"/>
    </row>
    <row r="173" spans="2:14" ht="21" customHeight="1">
      <c r="B173" s="441"/>
      <c r="C173" s="499" t="s">
        <v>421</v>
      </c>
      <c r="D173" s="441"/>
      <c r="E173" s="441"/>
      <c r="F173" s="444"/>
      <c r="G173" s="445"/>
      <c r="H173" s="446"/>
      <c r="I173" s="447"/>
      <c r="J173" s="446"/>
      <c r="K173" s="448"/>
      <c r="L173" s="517">
        <f t="shared" si="147"/>
        <v>0</v>
      </c>
      <c r="M173" s="451">
        <f t="shared" si="152"/>
        <v>0</v>
      </c>
      <c r="N173" s="342"/>
    </row>
    <row r="174" spans="2:14" ht="21" customHeight="1">
      <c r="B174" s="441">
        <v>2</v>
      </c>
      <c r="C174" s="499" t="s">
        <v>591</v>
      </c>
      <c r="D174" s="499"/>
      <c r="E174" s="441" t="s">
        <v>1</v>
      </c>
      <c r="F174" s="444">
        <f>SUM(F33+F34+F38)</f>
        <v>1872</v>
      </c>
      <c r="G174" s="445">
        <v>50</v>
      </c>
      <c r="H174" s="446">
        <f t="shared" ref="H174" si="153">F174*G174</f>
        <v>93600</v>
      </c>
      <c r="I174" s="447">
        <v>30</v>
      </c>
      <c r="J174" s="446">
        <f t="shared" ref="J174" si="154">F174*I174</f>
        <v>56160</v>
      </c>
      <c r="K174" s="448">
        <f t="shared" ref="K174" si="155">H174+J174</f>
        <v>149760</v>
      </c>
      <c r="L174" s="517">
        <f t="shared" si="147"/>
        <v>149760</v>
      </c>
      <c r="M174" s="451">
        <f t="shared" si="152"/>
        <v>149760</v>
      </c>
      <c r="N174" s="342"/>
    </row>
    <row r="175" spans="2:14" ht="21" customHeight="1">
      <c r="B175" s="441"/>
      <c r="C175" s="499" t="s">
        <v>590</v>
      </c>
      <c r="D175" s="551"/>
      <c r="E175" s="428"/>
      <c r="F175" s="436"/>
      <c r="G175" s="437"/>
      <c r="H175" s="438"/>
      <c r="I175" s="439"/>
      <c r="J175" s="438"/>
      <c r="K175" s="440"/>
      <c r="L175" s="502"/>
      <c r="M175" s="451">
        <f t="shared" si="152"/>
        <v>0</v>
      </c>
      <c r="N175" s="342"/>
    </row>
    <row r="176" spans="2:14" ht="21" customHeight="1">
      <c r="B176" s="552"/>
      <c r="C176" s="553"/>
      <c r="D176" s="554"/>
      <c r="E176" s="555"/>
      <c r="F176" s="556"/>
      <c r="G176" s="557"/>
      <c r="H176" s="558"/>
      <c r="I176" s="559"/>
      <c r="J176" s="558"/>
      <c r="K176" s="560"/>
      <c r="L176" s="502"/>
      <c r="M176" s="489"/>
      <c r="N176" s="342"/>
    </row>
    <row r="177" spans="2:15" ht="21" customHeight="1">
      <c r="B177" s="561"/>
      <c r="C177" s="1236" t="s">
        <v>466</v>
      </c>
      <c r="D177" s="1237"/>
      <c r="E177" s="490"/>
      <c r="F177" s="491"/>
      <c r="G177" s="492"/>
      <c r="H177" s="493">
        <f>SUM(H172:H176)</f>
        <v>200955</v>
      </c>
      <c r="I177" s="494"/>
      <c r="J177" s="493">
        <f>SUM(J172:J176)</f>
        <v>120573</v>
      </c>
      <c r="K177" s="493">
        <f>SUM(K172:K176)</f>
        <v>321528</v>
      </c>
      <c r="L177" s="461">
        <f>H177+J177</f>
        <v>321528</v>
      </c>
      <c r="M177" s="542">
        <f t="shared" ref="M177" si="156">K177-L177</f>
        <v>0</v>
      </c>
      <c r="N177" s="342"/>
    </row>
    <row r="178" spans="2:15" ht="21" customHeight="1">
      <c r="B178" s="562"/>
      <c r="C178" s="563"/>
      <c r="D178" s="564"/>
      <c r="E178" s="565"/>
      <c r="F178" s="566"/>
      <c r="G178" s="567"/>
      <c r="H178" s="568"/>
      <c r="I178" s="569"/>
      <c r="J178" s="568"/>
      <c r="K178" s="570"/>
      <c r="L178" s="502"/>
      <c r="M178" s="489"/>
      <c r="N178" s="342"/>
    </row>
    <row r="179" spans="2:15" ht="21" customHeight="1">
      <c r="B179" s="441"/>
      <c r="C179" s="571" t="s">
        <v>317</v>
      </c>
      <c r="D179" s="513"/>
      <c r="E179" s="441"/>
      <c r="F179" s="444"/>
      <c r="G179" s="445"/>
      <c r="H179" s="446"/>
      <c r="I179" s="447"/>
      <c r="J179" s="446"/>
      <c r="K179" s="448"/>
      <c r="L179" s="502">
        <f t="shared" si="147"/>
        <v>0</v>
      </c>
      <c r="M179" s="451">
        <f t="shared" ref="M179:M182" si="157">(G179+I179)*F179</f>
        <v>0</v>
      </c>
      <c r="N179" s="342"/>
    </row>
    <row r="180" spans="2:15" ht="21" customHeight="1">
      <c r="B180" s="441">
        <v>1</v>
      </c>
      <c r="C180" s="513" t="s">
        <v>277</v>
      </c>
      <c r="D180" s="416"/>
      <c r="E180" s="441" t="s">
        <v>94</v>
      </c>
      <c r="F180" s="444">
        <v>5</v>
      </c>
      <c r="G180" s="445">
        <v>6500</v>
      </c>
      <c r="H180" s="446">
        <f t="shared" ref="H180:H181" si="158">F180*G180</f>
        <v>32500</v>
      </c>
      <c r="I180" s="447">
        <v>750</v>
      </c>
      <c r="J180" s="446">
        <f t="shared" ref="J180:J181" si="159">F180*I180</f>
        <v>3750</v>
      </c>
      <c r="K180" s="448">
        <f t="shared" ref="K180:K181" si="160">H180+J180</f>
        <v>36250</v>
      </c>
      <c r="L180" s="517">
        <f t="shared" si="147"/>
        <v>36250</v>
      </c>
      <c r="M180" s="451">
        <f t="shared" si="157"/>
        <v>36250</v>
      </c>
      <c r="N180" s="342"/>
    </row>
    <row r="181" spans="2:15" ht="21" customHeight="1">
      <c r="B181" s="441">
        <v>2</v>
      </c>
      <c r="C181" s="416" t="s">
        <v>383</v>
      </c>
      <c r="D181" s="416"/>
      <c r="E181" s="417" t="s">
        <v>94</v>
      </c>
      <c r="F181" s="572">
        <v>2</v>
      </c>
      <c r="G181" s="506">
        <v>50000</v>
      </c>
      <c r="H181" s="509">
        <f t="shared" si="158"/>
        <v>100000</v>
      </c>
      <c r="I181" s="421">
        <v>0</v>
      </c>
      <c r="J181" s="422">
        <f t="shared" si="159"/>
        <v>0</v>
      </c>
      <c r="K181" s="423">
        <f t="shared" si="160"/>
        <v>100000</v>
      </c>
      <c r="L181" s="517">
        <f t="shared" si="147"/>
        <v>100000</v>
      </c>
      <c r="M181" s="451">
        <f t="shared" si="157"/>
        <v>100000</v>
      </c>
      <c r="N181" s="342"/>
    </row>
    <row r="182" spans="2:15" ht="21" customHeight="1">
      <c r="B182" s="441">
        <v>3</v>
      </c>
      <c r="C182" s="416" t="s">
        <v>489</v>
      </c>
      <c r="D182" s="416"/>
      <c r="E182" s="441" t="s">
        <v>1</v>
      </c>
      <c r="F182" s="444">
        <v>400</v>
      </c>
      <c r="G182" s="445">
        <v>200</v>
      </c>
      <c r="H182" s="472">
        <f>F182*G182</f>
        <v>80000</v>
      </c>
      <c r="I182" s="447">
        <f>75</f>
        <v>75</v>
      </c>
      <c r="J182" s="446">
        <f>F182*I182</f>
        <v>30000</v>
      </c>
      <c r="K182" s="448">
        <f>H182+J182</f>
        <v>110000</v>
      </c>
      <c r="L182" s="517">
        <f t="shared" si="147"/>
        <v>110000</v>
      </c>
      <c r="M182" s="451">
        <f t="shared" si="157"/>
        <v>110000</v>
      </c>
      <c r="N182" s="342"/>
    </row>
    <row r="183" spans="2:15" ht="21" customHeight="1">
      <c r="B183" s="555"/>
      <c r="C183" s="573"/>
      <c r="D183" s="574"/>
      <c r="E183" s="555"/>
      <c r="F183" s="575"/>
      <c r="G183" s="576"/>
      <c r="H183" s="577"/>
      <c r="I183" s="575"/>
      <c r="J183" s="577"/>
      <c r="K183" s="578"/>
      <c r="L183" s="502"/>
      <c r="M183" s="489"/>
      <c r="N183" s="342"/>
    </row>
    <row r="184" spans="2:15" ht="21" customHeight="1">
      <c r="B184" s="561"/>
      <c r="C184" s="1236" t="s">
        <v>467</v>
      </c>
      <c r="D184" s="1237"/>
      <c r="E184" s="490"/>
      <c r="F184" s="491"/>
      <c r="G184" s="492"/>
      <c r="H184" s="493">
        <f>SUM(H180:H183)</f>
        <v>212500</v>
      </c>
      <c r="I184" s="494"/>
      <c r="J184" s="493">
        <f>SUM(J180:J183)</f>
        <v>33750</v>
      </c>
      <c r="K184" s="493">
        <f>SUM(K180:K183)</f>
        <v>246250</v>
      </c>
      <c r="L184" s="461">
        <f>H184+J184</f>
        <v>246250</v>
      </c>
      <c r="M184" s="542">
        <f t="shared" ref="M184" si="161">K184-L184</f>
        <v>0</v>
      </c>
      <c r="N184" s="342"/>
    </row>
    <row r="185" spans="2:15" ht="21" customHeight="1">
      <c r="B185" s="562"/>
      <c r="C185" s="579"/>
      <c r="D185" s="580"/>
      <c r="E185" s="562"/>
      <c r="F185" s="581"/>
      <c r="G185" s="582"/>
      <c r="H185" s="583"/>
      <c r="I185" s="584"/>
      <c r="J185" s="583"/>
      <c r="K185" s="585"/>
      <c r="L185" s="502"/>
      <c r="M185" s="489"/>
      <c r="N185" s="342"/>
    </row>
    <row r="186" spans="2:15" ht="21" customHeight="1">
      <c r="B186" s="389">
        <v>1.3</v>
      </c>
      <c r="C186" s="395" t="s">
        <v>273</v>
      </c>
      <c r="D186" s="586"/>
      <c r="E186" s="562"/>
      <c r="F186" s="581"/>
      <c r="G186" s="582"/>
      <c r="H186" s="583"/>
      <c r="I186" s="584"/>
      <c r="J186" s="583"/>
      <c r="K186" s="585"/>
      <c r="L186" s="502">
        <f t="shared" ref="L186" si="162">(G186+I186)*F186</f>
        <v>0</v>
      </c>
      <c r="M186" s="489">
        <f t="shared" ref="M186" si="163">K186-L186</f>
        <v>0</v>
      </c>
      <c r="N186" s="342"/>
    </row>
    <row r="187" spans="2:15" ht="21" customHeight="1">
      <c r="B187" s="562"/>
      <c r="C187" s="587" t="s">
        <v>193</v>
      </c>
      <c r="D187" s="442"/>
      <c r="E187" s="441"/>
      <c r="F187" s="588"/>
      <c r="G187" s="589"/>
      <c r="H187" s="590"/>
      <c r="I187" s="591"/>
      <c r="J187" s="592"/>
      <c r="K187" s="593"/>
      <c r="L187" s="502"/>
      <c r="M187" s="489"/>
      <c r="N187" s="342"/>
    </row>
    <row r="188" spans="2:15" ht="21" customHeight="1">
      <c r="B188" s="565"/>
      <c r="C188" s="587" t="s">
        <v>161</v>
      </c>
      <c r="D188" s="442"/>
      <c r="E188" s="441"/>
      <c r="F188" s="444"/>
      <c r="G188" s="445"/>
      <c r="H188" s="446"/>
      <c r="I188" s="447"/>
      <c r="J188" s="548"/>
      <c r="K188" s="550"/>
      <c r="L188" s="502"/>
      <c r="M188" s="489"/>
      <c r="N188" s="342"/>
    </row>
    <row r="189" spans="2:15" ht="21" customHeight="1">
      <c r="B189" s="565"/>
      <c r="C189" s="587" t="s">
        <v>162</v>
      </c>
      <c r="D189" s="442"/>
      <c r="E189" s="441" t="s">
        <v>103</v>
      </c>
      <c r="F189" s="444">
        <f>(235+385)/2</f>
        <v>310</v>
      </c>
      <c r="G189" s="1171">
        <f>184/4</f>
        <v>46</v>
      </c>
      <c r="H189" s="446">
        <f t="shared" ref="H189:H194" si="164">G189*F189</f>
        <v>14260</v>
      </c>
      <c r="I189" s="447">
        <v>30</v>
      </c>
      <c r="J189" s="548">
        <f>I189*F189</f>
        <v>9300</v>
      </c>
      <c r="K189" s="550">
        <f>J189+H189</f>
        <v>23560</v>
      </c>
      <c r="L189" s="517">
        <f t="shared" ref="L189:L223" si="165">(G189+I189)*F189</f>
        <v>23560</v>
      </c>
      <c r="M189" s="451">
        <f t="shared" ref="M189:M223" si="166">(G189+I189)*F189</f>
        <v>23560</v>
      </c>
      <c r="N189" s="342"/>
      <c r="O189" s="1297" t="s">
        <v>753</v>
      </c>
    </row>
    <row r="190" spans="2:15" ht="21" customHeight="1">
      <c r="B190" s="565"/>
      <c r="C190" s="587" t="s">
        <v>163</v>
      </c>
      <c r="D190" s="442"/>
      <c r="E190" s="441" t="s">
        <v>103</v>
      </c>
      <c r="F190" s="444">
        <f>(120+182)/2</f>
        <v>151</v>
      </c>
      <c r="G190" s="1171">
        <f>184/4</f>
        <v>46</v>
      </c>
      <c r="H190" s="446">
        <f t="shared" si="164"/>
        <v>6946</v>
      </c>
      <c r="I190" s="447">
        <v>30</v>
      </c>
      <c r="J190" s="548">
        <f t="shared" ref="J190:J222" si="167">I190*F190</f>
        <v>4530</v>
      </c>
      <c r="K190" s="550">
        <f t="shared" ref="K190:K222" si="168">J190+H190</f>
        <v>11476</v>
      </c>
      <c r="L190" s="517">
        <f t="shared" si="165"/>
        <v>11476</v>
      </c>
      <c r="M190" s="451">
        <f t="shared" si="166"/>
        <v>11476</v>
      </c>
      <c r="N190" s="342"/>
      <c r="O190" s="1297" t="s">
        <v>753</v>
      </c>
    </row>
    <row r="191" spans="2:15" ht="21" customHeight="1">
      <c r="B191" s="565"/>
      <c r="C191" s="587" t="s">
        <v>164</v>
      </c>
      <c r="D191" s="442"/>
      <c r="E191" s="441" t="s">
        <v>103</v>
      </c>
      <c r="F191" s="444">
        <f>479*0.9</f>
        <v>431.1</v>
      </c>
      <c r="G191" s="1171">
        <f>304/4</f>
        <v>76</v>
      </c>
      <c r="H191" s="446">
        <f t="shared" si="164"/>
        <v>32763.600000000002</v>
      </c>
      <c r="I191" s="447">
        <v>30</v>
      </c>
      <c r="J191" s="548">
        <f t="shared" si="167"/>
        <v>12933</v>
      </c>
      <c r="K191" s="550">
        <f t="shared" si="168"/>
        <v>45696.600000000006</v>
      </c>
      <c r="L191" s="517">
        <f t="shared" si="165"/>
        <v>45696.600000000006</v>
      </c>
      <c r="M191" s="451">
        <f t="shared" si="166"/>
        <v>45696.600000000006</v>
      </c>
      <c r="N191" s="342"/>
      <c r="O191" s="1297" t="s">
        <v>753</v>
      </c>
    </row>
    <row r="192" spans="2:15" ht="21" customHeight="1">
      <c r="B192" s="565"/>
      <c r="C192" s="587" t="s">
        <v>165</v>
      </c>
      <c r="D192" s="442"/>
      <c r="E192" s="441" t="s">
        <v>103</v>
      </c>
      <c r="F192" s="444">
        <f>29</f>
        <v>29</v>
      </c>
      <c r="G192" s="1171">
        <f>452/4</f>
        <v>113</v>
      </c>
      <c r="H192" s="446">
        <f t="shared" si="164"/>
        <v>3277</v>
      </c>
      <c r="I192" s="447">
        <v>30</v>
      </c>
      <c r="J192" s="548">
        <f t="shared" si="167"/>
        <v>870</v>
      </c>
      <c r="K192" s="550">
        <f t="shared" si="168"/>
        <v>4147</v>
      </c>
      <c r="L192" s="517">
        <f t="shared" si="165"/>
        <v>4147</v>
      </c>
      <c r="M192" s="451">
        <f t="shared" si="166"/>
        <v>4147</v>
      </c>
      <c r="N192" s="342"/>
      <c r="O192" s="1297" t="s">
        <v>753</v>
      </c>
    </row>
    <row r="193" spans="2:15" ht="21" customHeight="1">
      <c r="B193" s="565"/>
      <c r="C193" s="587" t="s">
        <v>355</v>
      </c>
      <c r="D193" s="442"/>
      <c r="E193" s="441" t="s">
        <v>103</v>
      </c>
      <c r="F193" s="447">
        <v>5</v>
      </c>
      <c r="G193" s="1171">
        <f>720/4</f>
        <v>180</v>
      </c>
      <c r="H193" s="446">
        <f t="shared" si="164"/>
        <v>900</v>
      </c>
      <c r="I193" s="447">
        <f>50</f>
        <v>50</v>
      </c>
      <c r="J193" s="548">
        <f t="shared" si="167"/>
        <v>250</v>
      </c>
      <c r="K193" s="550">
        <f t="shared" si="168"/>
        <v>1150</v>
      </c>
      <c r="L193" s="517">
        <f t="shared" si="165"/>
        <v>1150</v>
      </c>
      <c r="M193" s="451">
        <f t="shared" si="166"/>
        <v>1150</v>
      </c>
      <c r="N193" s="342"/>
      <c r="O193" s="1297" t="s">
        <v>753</v>
      </c>
    </row>
    <row r="194" spans="2:15" ht="21" customHeight="1">
      <c r="B194" s="565"/>
      <c r="C194" s="587" t="s">
        <v>356</v>
      </c>
      <c r="D194" s="442"/>
      <c r="E194" s="441" t="s">
        <v>103</v>
      </c>
      <c r="F194" s="447">
        <v>10</v>
      </c>
      <c r="G194" s="1171">
        <f>1148/4</f>
        <v>287</v>
      </c>
      <c r="H194" s="446">
        <f t="shared" si="164"/>
        <v>2870</v>
      </c>
      <c r="I194" s="447">
        <f>75</f>
        <v>75</v>
      </c>
      <c r="J194" s="548">
        <f t="shared" si="167"/>
        <v>750</v>
      </c>
      <c r="K194" s="550">
        <f t="shared" si="168"/>
        <v>3620</v>
      </c>
      <c r="L194" s="517">
        <f t="shared" si="165"/>
        <v>3620</v>
      </c>
      <c r="M194" s="451">
        <f t="shared" si="166"/>
        <v>3620</v>
      </c>
      <c r="N194" s="342"/>
      <c r="O194" s="1297" t="s">
        <v>753</v>
      </c>
    </row>
    <row r="195" spans="2:15" ht="21" customHeight="1">
      <c r="B195" s="565"/>
      <c r="C195" s="595" t="s">
        <v>439</v>
      </c>
      <c r="D195" s="442"/>
      <c r="E195" s="441" t="s">
        <v>386</v>
      </c>
      <c r="F195" s="447">
        <v>1</v>
      </c>
      <c r="G195" s="445">
        <f>SUM(H189:H194)*0.5</f>
        <v>30508.300000000003</v>
      </c>
      <c r="H195" s="446">
        <f t="shared" ref="H195" si="169">G195*F195</f>
        <v>30508.300000000003</v>
      </c>
      <c r="I195" s="447">
        <f>G195*0.3</f>
        <v>9152.49</v>
      </c>
      <c r="J195" s="548">
        <f t="shared" ref="J195" si="170">I195*F195</f>
        <v>9152.49</v>
      </c>
      <c r="K195" s="550">
        <f t="shared" ref="K195" si="171">J195+H195</f>
        <v>39660.79</v>
      </c>
      <c r="L195" s="517">
        <f t="shared" si="165"/>
        <v>39660.79</v>
      </c>
      <c r="M195" s="451">
        <f t="shared" si="166"/>
        <v>39660.79</v>
      </c>
      <c r="N195" s="342"/>
      <c r="O195" s="594"/>
    </row>
    <row r="196" spans="2:15" ht="21" customHeight="1">
      <c r="B196" s="565"/>
      <c r="C196" s="595" t="s">
        <v>440</v>
      </c>
      <c r="D196" s="442"/>
      <c r="E196" s="441" t="s">
        <v>386</v>
      </c>
      <c r="F196" s="447">
        <v>1</v>
      </c>
      <c r="G196" s="445">
        <f>SUM(H189:H194)*0.2</f>
        <v>12203.320000000002</v>
      </c>
      <c r="H196" s="446">
        <f t="shared" ref="H196" si="172">G196*F196</f>
        <v>12203.320000000002</v>
      </c>
      <c r="I196" s="447">
        <f>G196*0.3</f>
        <v>3660.9960000000005</v>
      </c>
      <c r="J196" s="548">
        <f t="shared" ref="J196" si="173">I196*F196</f>
        <v>3660.9960000000005</v>
      </c>
      <c r="K196" s="550">
        <f t="shared" ref="K196" si="174">J196+H196</f>
        <v>15864.316000000003</v>
      </c>
      <c r="L196" s="517">
        <f t="shared" si="165"/>
        <v>15864.316000000003</v>
      </c>
      <c r="M196" s="451">
        <f t="shared" si="166"/>
        <v>15864.316000000003</v>
      </c>
      <c r="N196" s="342"/>
      <c r="O196" s="594"/>
    </row>
    <row r="197" spans="2:15" ht="21" customHeight="1">
      <c r="B197" s="565"/>
      <c r="C197" s="595" t="s">
        <v>441</v>
      </c>
      <c r="D197" s="442"/>
      <c r="E197" s="441" t="s">
        <v>386</v>
      </c>
      <c r="F197" s="447">
        <v>1</v>
      </c>
      <c r="G197" s="445">
        <f>SUM(H189:H194)*0.1</f>
        <v>6101.6600000000008</v>
      </c>
      <c r="H197" s="446">
        <f t="shared" ref="H197" si="175">G197*F197</f>
        <v>6101.6600000000008</v>
      </c>
      <c r="I197" s="447">
        <f>G197*0.3</f>
        <v>1830.4980000000003</v>
      </c>
      <c r="J197" s="548">
        <f t="shared" ref="J197" si="176">I197*F197</f>
        <v>1830.4980000000003</v>
      </c>
      <c r="K197" s="550">
        <f t="shared" ref="K197" si="177">J197+H197</f>
        <v>7932.1580000000013</v>
      </c>
      <c r="L197" s="517">
        <f t="shared" si="165"/>
        <v>7932.1580000000013</v>
      </c>
      <c r="M197" s="451">
        <f t="shared" si="166"/>
        <v>7932.1580000000013</v>
      </c>
      <c r="N197" s="342"/>
      <c r="O197" s="594"/>
    </row>
    <row r="198" spans="2:15" ht="21" customHeight="1">
      <c r="B198" s="565"/>
      <c r="C198" s="587" t="s">
        <v>168</v>
      </c>
      <c r="D198" s="442"/>
      <c r="E198" s="441"/>
      <c r="F198" s="444"/>
      <c r="G198" s="445"/>
      <c r="H198" s="446"/>
      <c r="I198" s="447"/>
      <c r="J198" s="548"/>
      <c r="K198" s="550"/>
      <c r="L198" s="517">
        <f t="shared" si="165"/>
        <v>0</v>
      </c>
      <c r="M198" s="451">
        <f t="shared" si="166"/>
        <v>0</v>
      </c>
      <c r="N198" s="342"/>
      <c r="O198" s="594"/>
    </row>
    <row r="199" spans="2:15" ht="21" customHeight="1">
      <c r="B199" s="565"/>
      <c r="C199" s="587" t="s">
        <v>169</v>
      </c>
      <c r="D199" s="442"/>
      <c r="E199" s="441" t="s">
        <v>103</v>
      </c>
      <c r="F199" s="444">
        <f>88</f>
        <v>88</v>
      </c>
      <c r="G199" s="1171">
        <f>124.67/4</f>
        <v>31.1675</v>
      </c>
      <c r="H199" s="597">
        <f>G199*F199</f>
        <v>2742.7400000000002</v>
      </c>
      <c r="I199" s="598">
        <v>30</v>
      </c>
      <c r="J199" s="548">
        <f t="shared" si="167"/>
        <v>2640</v>
      </c>
      <c r="K199" s="550">
        <f t="shared" si="168"/>
        <v>5382.74</v>
      </c>
      <c r="L199" s="517">
        <f t="shared" si="165"/>
        <v>5382.7400000000007</v>
      </c>
      <c r="M199" s="451">
        <f t="shared" si="166"/>
        <v>5382.7400000000007</v>
      </c>
      <c r="N199" s="342"/>
      <c r="O199" s="1297" t="s">
        <v>753</v>
      </c>
    </row>
    <row r="200" spans="2:15" ht="21" customHeight="1">
      <c r="B200" s="565"/>
      <c r="C200" s="587" t="s">
        <v>170</v>
      </c>
      <c r="D200" s="442"/>
      <c r="E200" s="441" t="s">
        <v>103</v>
      </c>
      <c r="F200" s="444">
        <f>(366+479)/2</f>
        <v>422.5</v>
      </c>
      <c r="G200" s="1171">
        <f>196.56/4</f>
        <v>49.14</v>
      </c>
      <c r="H200" s="597">
        <f t="shared" ref="H200:H222" si="178">G200*F200</f>
        <v>20761.650000000001</v>
      </c>
      <c r="I200" s="598">
        <v>40</v>
      </c>
      <c r="J200" s="548">
        <f t="shared" si="167"/>
        <v>16900</v>
      </c>
      <c r="K200" s="550">
        <f t="shared" si="168"/>
        <v>37661.65</v>
      </c>
      <c r="L200" s="517">
        <f t="shared" si="165"/>
        <v>37661.65</v>
      </c>
      <c r="M200" s="451">
        <f t="shared" si="166"/>
        <v>37661.65</v>
      </c>
      <c r="N200" s="342"/>
      <c r="O200" s="1297" t="s">
        <v>753</v>
      </c>
    </row>
    <row r="201" spans="2:15" ht="21" customHeight="1">
      <c r="B201" s="565"/>
      <c r="C201" s="587" t="s">
        <v>171</v>
      </c>
      <c r="D201" s="442"/>
      <c r="E201" s="441" t="s">
        <v>103</v>
      </c>
      <c r="F201" s="444">
        <f>21</f>
        <v>21</v>
      </c>
      <c r="G201" s="1171">
        <f>311.22/4</f>
        <v>77.805000000000007</v>
      </c>
      <c r="H201" s="597">
        <f t="shared" si="178"/>
        <v>1633.9050000000002</v>
      </c>
      <c r="I201" s="598">
        <v>50</v>
      </c>
      <c r="J201" s="548">
        <f t="shared" si="167"/>
        <v>1050</v>
      </c>
      <c r="K201" s="550">
        <f t="shared" si="168"/>
        <v>2683.9050000000002</v>
      </c>
      <c r="L201" s="517">
        <f t="shared" si="165"/>
        <v>2683.9050000000002</v>
      </c>
      <c r="M201" s="451">
        <f t="shared" si="166"/>
        <v>2683.9050000000002</v>
      </c>
      <c r="N201" s="342"/>
      <c r="O201" s="1297" t="s">
        <v>753</v>
      </c>
    </row>
    <row r="202" spans="2:15" ht="21" customHeight="1">
      <c r="B202" s="565"/>
      <c r="C202" s="587" t="s">
        <v>172</v>
      </c>
      <c r="D202" s="442"/>
      <c r="E202" s="441" t="s">
        <v>103</v>
      </c>
      <c r="F202" s="444">
        <f>(29+52)/2</f>
        <v>40.5</v>
      </c>
      <c r="G202" s="1171">
        <f>431.34/4</f>
        <v>107.83499999999999</v>
      </c>
      <c r="H202" s="597">
        <f t="shared" si="178"/>
        <v>4367.3175000000001</v>
      </c>
      <c r="I202" s="598">
        <v>75</v>
      </c>
      <c r="J202" s="548">
        <f t="shared" si="167"/>
        <v>3037.5</v>
      </c>
      <c r="K202" s="550">
        <f t="shared" si="168"/>
        <v>7404.8175000000001</v>
      </c>
      <c r="L202" s="517">
        <f t="shared" si="165"/>
        <v>7404.8174999999992</v>
      </c>
      <c r="M202" s="451">
        <f t="shared" si="166"/>
        <v>7404.8174999999992</v>
      </c>
      <c r="N202" s="342"/>
      <c r="O202" s="1297" t="s">
        <v>753</v>
      </c>
    </row>
    <row r="203" spans="2:15" ht="21" customHeight="1">
      <c r="B203" s="565"/>
      <c r="C203" s="587" t="s">
        <v>173</v>
      </c>
      <c r="D203" s="442"/>
      <c r="E203" s="441" t="s">
        <v>103</v>
      </c>
      <c r="F203" s="444">
        <f>(148+171)/2</f>
        <v>159.5</v>
      </c>
      <c r="G203" s="1171">
        <f>698.88/4</f>
        <v>174.72</v>
      </c>
      <c r="H203" s="597">
        <f t="shared" si="178"/>
        <v>27867.84</v>
      </c>
      <c r="I203" s="598">
        <v>100</v>
      </c>
      <c r="J203" s="548">
        <f t="shared" si="167"/>
        <v>15950</v>
      </c>
      <c r="K203" s="550">
        <f t="shared" si="168"/>
        <v>43817.84</v>
      </c>
      <c r="L203" s="517">
        <f t="shared" si="165"/>
        <v>43817.840000000004</v>
      </c>
      <c r="M203" s="451">
        <f t="shared" si="166"/>
        <v>43817.840000000004</v>
      </c>
      <c r="N203" s="342"/>
      <c r="O203" s="1297" t="s">
        <v>753</v>
      </c>
    </row>
    <row r="204" spans="2:15" ht="21" customHeight="1">
      <c r="B204" s="565"/>
      <c r="C204" s="595" t="s">
        <v>442</v>
      </c>
      <c r="D204" s="442"/>
      <c r="E204" s="441" t="s">
        <v>386</v>
      </c>
      <c r="F204" s="447">
        <v>1</v>
      </c>
      <c r="G204" s="445">
        <f>SUM(H199:H203)*0.4</f>
        <v>22949.381000000001</v>
      </c>
      <c r="H204" s="446">
        <f t="shared" si="178"/>
        <v>22949.381000000001</v>
      </c>
      <c r="I204" s="447">
        <f>G204*0.3</f>
        <v>6884.8143</v>
      </c>
      <c r="J204" s="548">
        <f t="shared" si="167"/>
        <v>6884.8143</v>
      </c>
      <c r="K204" s="550">
        <f t="shared" si="168"/>
        <v>29834.195299999999</v>
      </c>
      <c r="L204" s="517">
        <f t="shared" si="165"/>
        <v>29834.195299999999</v>
      </c>
      <c r="M204" s="451">
        <f t="shared" si="166"/>
        <v>29834.195299999999</v>
      </c>
      <c r="N204" s="342"/>
      <c r="O204" s="594"/>
    </row>
    <row r="205" spans="2:15" ht="21" customHeight="1">
      <c r="B205" s="565"/>
      <c r="C205" s="595" t="s">
        <v>443</v>
      </c>
      <c r="D205" s="442"/>
      <c r="E205" s="441" t="s">
        <v>386</v>
      </c>
      <c r="F205" s="447">
        <v>1</v>
      </c>
      <c r="G205" s="445">
        <f>SUM(H199:H203)*0.3</f>
        <v>17212.035749999999</v>
      </c>
      <c r="H205" s="446">
        <f t="shared" si="178"/>
        <v>17212.035749999999</v>
      </c>
      <c r="I205" s="447">
        <f>G205*0.3</f>
        <v>5163.6107249999995</v>
      </c>
      <c r="J205" s="548">
        <f t="shared" si="167"/>
        <v>5163.6107249999995</v>
      </c>
      <c r="K205" s="550">
        <f t="shared" si="168"/>
        <v>22375.646474999998</v>
      </c>
      <c r="L205" s="517">
        <f t="shared" si="165"/>
        <v>22375.646474999998</v>
      </c>
      <c r="M205" s="451">
        <f t="shared" si="166"/>
        <v>22375.646474999998</v>
      </c>
      <c r="N205" s="342"/>
      <c r="O205" s="594"/>
    </row>
    <row r="206" spans="2:15" ht="21" customHeight="1">
      <c r="B206" s="565"/>
      <c r="C206" s="595" t="s">
        <v>441</v>
      </c>
      <c r="D206" s="442"/>
      <c r="E206" s="441" t="s">
        <v>386</v>
      </c>
      <c r="F206" s="447">
        <v>1</v>
      </c>
      <c r="G206" s="445">
        <f>SUM(H199:H203)*0.1</f>
        <v>5737.3452500000003</v>
      </c>
      <c r="H206" s="446">
        <f t="shared" si="178"/>
        <v>5737.3452500000003</v>
      </c>
      <c r="I206" s="447">
        <f>G206*0.3</f>
        <v>1721.203575</v>
      </c>
      <c r="J206" s="548">
        <f t="shared" si="167"/>
        <v>1721.203575</v>
      </c>
      <c r="K206" s="550">
        <f t="shared" si="168"/>
        <v>7458.5488249999999</v>
      </c>
      <c r="L206" s="517">
        <f t="shared" si="165"/>
        <v>7458.5488249999999</v>
      </c>
      <c r="M206" s="451">
        <f t="shared" si="166"/>
        <v>7458.5488249999999</v>
      </c>
      <c r="N206" s="342"/>
      <c r="O206" s="594"/>
    </row>
    <row r="207" spans="2:15" ht="21" customHeight="1">
      <c r="B207" s="562"/>
      <c r="C207" s="587" t="s">
        <v>444</v>
      </c>
      <c r="D207" s="442"/>
      <c r="E207" s="441"/>
      <c r="F207" s="444"/>
      <c r="G207" s="596"/>
      <c r="H207" s="597"/>
      <c r="I207" s="598"/>
      <c r="J207" s="548"/>
      <c r="K207" s="550"/>
      <c r="L207" s="517">
        <f t="shared" si="165"/>
        <v>0</v>
      </c>
      <c r="M207" s="451">
        <f t="shared" si="166"/>
        <v>0</v>
      </c>
      <c r="N207" s="342"/>
    </row>
    <row r="208" spans="2:15" ht="21" customHeight="1">
      <c r="B208" s="565"/>
      <c r="C208" s="587" t="s">
        <v>174</v>
      </c>
      <c r="D208" s="442"/>
      <c r="E208" s="441"/>
      <c r="F208" s="444"/>
      <c r="G208" s="596"/>
      <c r="H208" s="597"/>
      <c r="I208" s="598"/>
      <c r="J208" s="548"/>
      <c r="K208" s="550"/>
      <c r="L208" s="517">
        <f t="shared" si="165"/>
        <v>0</v>
      </c>
      <c r="M208" s="451">
        <f t="shared" si="166"/>
        <v>0</v>
      </c>
      <c r="N208" s="342"/>
    </row>
    <row r="209" spans="2:14" ht="21" customHeight="1">
      <c r="B209" s="565"/>
      <c r="C209" s="587" t="s">
        <v>162</v>
      </c>
      <c r="D209" s="442"/>
      <c r="E209" s="441" t="s">
        <v>94</v>
      </c>
      <c r="F209" s="444">
        <v>4</v>
      </c>
      <c r="G209" s="596">
        <f>250</f>
        <v>250</v>
      </c>
      <c r="H209" s="597">
        <f t="shared" si="178"/>
        <v>1000</v>
      </c>
      <c r="I209" s="598">
        <v>60</v>
      </c>
      <c r="J209" s="548">
        <f t="shared" si="167"/>
        <v>240</v>
      </c>
      <c r="K209" s="550">
        <f t="shared" si="168"/>
        <v>1240</v>
      </c>
      <c r="L209" s="517">
        <f t="shared" si="165"/>
        <v>1240</v>
      </c>
      <c r="M209" s="451">
        <f t="shared" si="166"/>
        <v>1240</v>
      </c>
      <c r="N209" s="342"/>
    </row>
    <row r="210" spans="2:14" ht="21" customHeight="1">
      <c r="B210" s="565"/>
      <c r="C210" s="587" t="s">
        <v>163</v>
      </c>
      <c r="D210" s="442"/>
      <c r="E210" s="441" t="s">
        <v>94</v>
      </c>
      <c r="F210" s="444">
        <v>4</v>
      </c>
      <c r="G210" s="596">
        <f>330</f>
        <v>330</v>
      </c>
      <c r="H210" s="597">
        <f t="shared" si="178"/>
        <v>1320</v>
      </c>
      <c r="I210" s="598">
        <v>90</v>
      </c>
      <c r="J210" s="548">
        <f t="shared" si="167"/>
        <v>360</v>
      </c>
      <c r="K210" s="550">
        <f t="shared" si="168"/>
        <v>1680</v>
      </c>
      <c r="L210" s="517">
        <f t="shared" si="165"/>
        <v>1680</v>
      </c>
      <c r="M210" s="451">
        <f t="shared" si="166"/>
        <v>1680</v>
      </c>
      <c r="N210" s="342"/>
    </row>
    <row r="211" spans="2:14" ht="21" customHeight="1">
      <c r="B211" s="565"/>
      <c r="C211" s="587" t="s">
        <v>164</v>
      </c>
      <c r="D211" s="442"/>
      <c r="E211" s="441" t="s">
        <v>94</v>
      </c>
      <c r="F211" s="444">
        <v>5</v>
      </c>
      <c r="G211" s="596">
        <f>430</f>
        <v>430</v>
      </c>
      <c r="H211" s="597">
        <f t="shared" si="178"/>
        <v>2150</v>
      </c>
      <c r="I211" s="598">
        <v>120</v>
      </c>
      <c r="J211" s="548">
        <f t="shared" si="167"/>
        <v>600</v>
      </c>
      <c r="K211" s="550">
        <f t="shared" si="168"/>
        <v>2750</v>
      </c>
      <c r="L211" s="517">
        <f t="shared" si="165"/>
        <v>2750</v>
      </c>
      <c r="M211" s="451">
        <f t="shared" si="166"/>
        <v>2750</v>
      </c>
      <c r="N211" s="342"/>
    </row>
    <row r="212" spans="2:14" ht="21" customHeight="1">
      <c r="B212" s="555"/>
      <c r="C212" s="415" t="s">
        <v>175</v>
      </c>
      <c r="D212" s="599"/>
      <c r="E212" s="417"/>
      <c r="F212" s="505"/>
      <c r="G212" s="506"/>
      <c r="H212" s="600"/>
      <c r="I212" s="508"/>
      <c r="J212" s="509"/>
      <c r="K212" s="510"/>
      <c r="L212" s="517">
        <f t="shared" si="165"/>
        <v>0</v>
      </c>
      <c r="M212" s="451">
        <f t="shared" si="166"/>
        <v>0</v>
      </c>
      <c r="N212" s="342"/>
    </row>
    <row r="213" spans="2:14" ht="21" customHeight="1">
      <c r="B213" s="565"/>
      <c r="C213" s="587" t="s">
        <v>162</v>
      </c>
      <c r="D213" s="442"/>
      <c r="E213" s="441" t="s">
        <v>94</v>
      </c>
      <c r="F213" s="444">
        <v>52</v>
      </c>
      <c r="G213" s="445">
        <v>80</v>
      </c>
      <c r="H213" s="597">
        <f t="shared" si="178"/>
        <v>4160</v>
      </c>
      <c r="I213" s="447">
        <v>50</v>
      </c>
      <c r="J213" s="548">
        <f t="shared" si="167"/>
        <v>2600</v>
      </c>
      <c r="K213" s="550">
        <f t="shared" si="168"/>
        <v>6760</v>
      </c>
      <c r="L213" s="517">
        <f t="shared" si="165"/>
        <v>6760</v>
      </c>
      <c r="M213" s="451">
        <f t="shared" si="166"/>
        <v>6760</v>
      </c>
      <c r="N213" s="342"/>
    </row>
    <row r="214" spans="2:14" ht="21" customHeight="1">
      <c r="B214" s="565"/>
      <c r="C214" s="587" t="s">
        <v>176</v>
      </c>
      <c r="D214" s="442"/>
      <c r="E214" s="441"/>
      <c r="F214" s="444"/>
      <c r="G214" s="445"/>
      <c r="H214" s="597"/>
      <c r="I214" s="447"/>
      <c r="J214" s="548"/>
      <c r="K214" s="550"/>
      <c r="L214" s="517">
        <f t="shared" si="165"/>
        <v>0</v>
      </c>
      <c r="M214" s="451">
        <f t="shared" si="166"/>
        <v>0</v>
      </c>
      <c r="N214" s="342"/>
    </row>
    <row r="215" spans="2:14" ht="21" customHeight="1">
      <c r="B215" s="565"/>
      <c r="C215" s="587" t="s">
        <v>162</v>
      </c>
      <c r="D215" s="442"/>
      <c r="E215" s="441" t="s">
        <v>94</v>
      </c>
      <c r="F215" s="444">
        <v>3</v>
      </c>
      <c r="G215" s="445">
        <v>128</v>
      </c>
      <c r="H215" s="597">
        <f t="shared" si="178"/>
        <v>384</v>
      </c>
      <c r="I215" s="447">
        <f>50</f>
        <v>50</v>
      </c>
      <c r="J215" s="548">
        <f t="shared" si="167"/>
        <v>150</v>
      </c>
      <c r="K215" s="550">
        <f t="shared" si="168"/>
        <v>534</v>
      </c>
      <c r="L215" s="517">
        <f t="shared" si="165"/>
        <v>534</v>
      </c>
      <c r="M215" s="451">
        <f t="shared" si="166"/>
        <v>534</v>
      </c>
      <c r="N215" s="342"/>
    </row>
    <row r="216" spans="2:14" ht="21" customHeight="1">
      <c r="B216" s="601"/>
      <c r="C216" s="587" t="s">
        <v>177</v>
      </c>
      <c r="D216" s="442"/>
      <c r="E216" s="441"/>
      <c r="F216" s="444"/>
      <c r="G216" s="445"/>
      <c r="H216" s="597"/>
      <c r="I216" s="447"/>
      <c r="J216" s="446"/>
      <c r="K216" s="448"/>
      <c r="L216" s="517">
        <f t="shared" si="165"/>
        <v>0</v>
      </c>
      <c r="M216" s="451">
        <f t="shared" si="166"/>
        <v>0</v>
      </c>
      <c r="N216" s="342"/>
    </row>
    <row r="217" spans="2:14" ht="21" customHeight="1">
      <c r="B217" s="565"/>
      <c r="C217" s="587" t="s">
        <v>170</v>
      </c>
      <c r="D217" s="442"/>
      <c r="E217" s="441" t="s">
        <v>94</v>
      </c>
      <c r="F217" s="444">
        <v>11</v>
      </c>
      <c r="G217" s="445">
        <f>78.75</f>
        <v>78.75</v>
      </c>
      <c r="H217" s="597">
        <f t="shared" si="178"/>
        <v>866.25</v>
      </c>
      <c r="I217" s="447">
        <v>100</v>
      </c>
      <c r="J217" s="548">
        <f t="shared" si="167"/>
        <v>1100</v>
      </c>
      <c r="K217" s="550">
        <f t="shared" si="168"/>
        <v>1966.25</v>
      </c>
      <c r="L217" s="517">
        <f t="shared" si="165"/>
        <v>1966.25</v>
      </c>
      <c r="M217" s="451">
        <f t="shared" si="166"/>
        <v>1966.25</v>
      </c>
      <c r="N217" s="342"/>
    </row>
    <row r="218" spans="2:14" ht="21" customHeight="1">
      <c r="B218" s="565"/>
      <c r="C218" s="587" t="s">
        <v>171</v>
      </c>
      <c r="D218" s="442"/>
      <c r="E218" s="441" t="s">
        <v>94</v>
      </c>
      <c r="F218" s="444">
        <v>2</v>
      </c>
      <c r="G218" s="445">
        <f>93.75</f>
        <v>93.75</v>
      </c>
      <c r="H218" s="597">
        <f t="shared" si="178"/>
        <v>187.5</v>
      </c>
      <c r="I218" s="447">
        <v>125</v>
      </c>
      <c r="J218" s="548">
        <f t="shared" si="167"/>
        <v>250</v>
      </c>
      <c r="K218" s="550">
        <f t="shared" si="168"/>
        <v>437.5</v>
      </c>
      <c r="L218" s="517">
        <f t="shared" si="165"/>
        <v>437.5</v>
      </c>
      <c r="M218" s="451">
        <f t="shared" si="166"/>
        <v>437.5</v>
      </c>
      <c r="N218" s="342"/>
    </row>
    <row r="219" spans="2:14" ht="21" customHeight="1">
      <c r="B219" s="565"/>
      <c r="C219" s="587" t="s">
        <v>172</v>
      </c>
      <c r="D219" s="442"/>
      <c r="E219" s="441" t="s">
        <v>94</v>
      </c>
      <c r="F219" s="444">
        <v>4</v>
      </c>
      <c r="G219" s="445">
        <f>105</f>
        <v>105</v>
      </c>
      <c r="H219" s="597">
        <f t="shared" ref="H219" si="179">G219*F219</f>
        <v>420</v>
      </c>
      <c r="I219" s="447">
        <v>150</v>
      </c>
      <c r="J219" s="548">
        <f t="shared" ref="J219" si="180">I219*F219</f>
        <v>600</v>
      </c>
      <c r="K219" s="550">
        <f t="shared" ref="K219" si="181">J219+H219</f>
        <v>1020</v>
      </c>
      <c r="L219" s="517">
        <f t="shared" si="165"/>
        <v>1020</v>
      </c>
      <c r="M219" s="451">
        <f t="shared" si="166"/>
        <v>1020</v>
      </c>
      <c r="N219" s="342"/>
    </row>
    <row r="220" spans="2:14" ht="21" customHeight="1">
      <c r="B220" s="565"/>
      <c r="C220" s="587" t="s">
        <v>173</v>
      </c>
      <c r="D220" s="442"/>
      <c r="E220" s="441" t="s">
        <v>94</v>
      </c>
      <c r="F220" s="444">
        <v>12</v>
      </c>
      <c r="G220" s="445">
        <v>142.5</v>
      </c>
      <c r="H220" s="597">
        <f t="shared" si="178"/>
        <v>1710</v>
      </c>
      <c r="I220" s="447">
        <f>200</f>
        <v>200</v>
      </c>
      <c r="J220" s="548">
        <f t="shared" si="167"/>
        <v>2400</v>
      </c>
      <c r="K220" s="550">
        <f t="shared" si="168"/>
        <v>4110</v>
      </c>
      <c r="L220" s="517">
        <f t="shared" si="165"/>
        <v>4110</v>
      </c>
      <c r="M220" s="451">
        <f t="shared" si="166"/>
        <v>4110</v>
      </c>
      <c r="N220" s="342"/>
    </row>
    <row r="221" spans="2:14" ht="21" customHeight="1">
      <c r="B221" s="565"/>
      <c r="C221" s="587" t="s">
        <v>178</v>
      </c>
      <c r="D221" s="442"/>
      <c r="E221" s="441"/>
      <c r="F221" s="444"/>
      <c r="G221" s="445"/>
      <c r="H221" s="597"/>
      <c r="I221" s="447"/>
      <c r="J221" s="548"/>
      <c r="K221" s="550"/>
      <c r="L221" s="517">
        <f t="shared" si="165"/>
        <v>0</v>
      </c>
      <c r="M221" s="451">
        <f t="shared" si="166"/>
        <v>0</v>
      </c>
      <c r="N221" s="342"/>
    </row>
    <row r="222" spans="2:14" ht="21" customHeight="1">
      <c r="B222" s="601"/>
      <c r="C222" s="587" t="s">
        <v>170</v>
      </c>
      <c r="D222" s="442"/>
      <c r="E222" s="441" t="s">
        <v>94</v>
      </c>
      <c r="F222" s="444">
        <v>11</v>
      </c>
      <c r="G222" s="445">
        <v>1200</v>
      </c>
      <c r="H222" s="597">
        <f t="shared" si="178"/>
        <v>13200</v>
      </c>
      <c r="I222" s="447">
        <v>200</v>
      </c>
      <c r="J222" s="548">
        <f t="shared" si="167"/>
        <v>2200</v>
      </c>
      <c r="K222" s="550">
        <f t="shared" si="168"/>
        <v>15400</v>
      </c>
      <c r="L222" s="517">
        <f t="shared" si="165"/>
        <v>15400</v>
      </c>
      <c r="M222" s="451">
        <f t="shared" si="166"/>
        <v>15400</v>
      </c>
      <c r="N222" s="342"/>
    </row>
    <row r="223" spans="2:14" ht="21" customHeight="1">
      <c r="B223" s="601"/>
      <c r="C223" s="587" t="s">
        <v>173</v>
      </c>
      <c r="D223" s="442"/>
      <c r="E223" s="441" t="s">
        <v>94</v>
      </c>
      <c r="F223" s="444">
        <v>1</v>
      </c>
      <c r="G223" s="445">
        <v>1245</v>
      </c>
      <c r="H223" s="597">
        <f t="shared" ref="H223:H224" si="182">G223*F223</f>
        <v>1245</v>
      </c>
      <c r="I223" s="447">
        <v>400</v>
      </c>
      <c r="J223" s="548">
        <f t="shared" ref="J223:J224" si="183">I223*F223</f>
        <v>400</v>
      </c>
      <c r="K223" s="550">
        <f t="shared" ref="K223:K224" si="184">J223+H223</f>
        <v>1645</v>
      </c>
      <c r="L223" s="517">
        <f t="shared" si="165"/>
        <v>1645</v>
      </c>
      <c r="M223" s="451">
        <f t="shared" si="166"/>
        <v>1645</v>
      </c>
      <c r="N223" s="342"/>
    </row>
    <row r="224" spans="2:14" ht="21" customHeight="1">
      <c r="B224" s="601"/>
      <c r="C224" s="602" t="s">
        <v>707</v>
      </c>
      <c r="D224" s="442"/>
      <c r="E224" s="441" t="s">
        <v>94</v>
      </c>
      <c r="F224" s="447">
        <v>85</v>
      </c>
      <c r="G224" s="445">
        <v>600</v>
      </c>
      <c r="H224" s="446">
        <f t="shared" si="182"/>
        <v>51000</v>
      </c>
      <c r="I224" s="447">
        <f>G224*0.3</f>
        <v>180</v>
      </c>
      <c r="J224" s="548">
        <f t="shared" si="183"/>
        <v>15300</v>
      </c>
      <c r="K224" s="550">
        <f t="shared" si="184"/>
        <v>66300</v>
      </c>
      <c r="L224" s="517">
        <f t="shared" ref="L224" si="185">(G224+I224)*F224</f>
        <v>66300</v>
      </c>
      <c r="M224" s="451">
        <f t="shared" ref="M224" si="186">(G224+I224)*F224</f>
        <v>66300</v>
      </c>
      <c r="N224" s="342"/>
    </row>
    <row r="225" spans="2:14" ht="21" customHeight="1">
      <c r="B225" s="601"/>
      <c r="C225" s="602" t="s">
        <v>709</v>
      </c>
      <c r="D225" s="442"/>
      <c r="E225" s="441" t="s">
        <v>386</v>
      </c>
      <c r="F225" s="447">
        <v>1</v>
      </c>
      <c r="G225" s="445">
        <v>85000</v>
      </c>
      <c r="H225" s="446">
        <f t="shared" ref="H225" si="187">G225*F225</f>
        <v>85000</v>
      </c>
      <c r="I225" s="447">
        <f>G225*0.3</f>
        <v>25500</v>
      </c>
      <c r="J225" s="548">
        <f t="shared" ref="J225" si="188">I225*F225</f>
        <v>25500</v>
      </c>
      <c r="K225" s="550">
        <f t="shared" ref="K225" si="189">J225+H225</f>
        <v>110500</v>
      </c>
      <c r="L225" s="517">
        <f t="shared" ref="L225" si="190">(G225+I225)*F225</f>
        <v>110500</v>
      </c>
      <c r="M225" s="451">
        <f t="shared" ref="M225" si="191">(G225+I225)*F225</f>
        <v>110500</v>
      </c>
      <c r="N225" s="342"/>
    </row>
    <row r="226" spans="2:14" ht="21" customHeight="1">
      <c r="B226" s="555"/>
      <c r="C226" s="415"/>
      <c r="D226" s="599"/>
      <c r="E226" s="417"/>
      <c r="F226" s="505"/>
      <c r="G226" s="506"/>
      <c r="H226" s="600"/>
      <c r="I226" s="508"/>
      <c r="J226" s="603"/>
      <c r="K226" s="604"/>
      <c r="L226" s="605"/>
      <c r="M226" s="606"/>
      <c r="N226" s="342"/>
    </row>
    <row r="227" spans="2:14" ht="21" customHeight="1">
      <c r="B227" s="607"/>
      <c r="C227" s="1236" t="s">
        <v>468</v>
      </c>
      <c r="D227" s="1237"/>
      <c r="E227" s="490"/>
      <c r="F227" s="608"/>
      <c r="G227" s="492"/>
      <c r="H227" s="609">
        <f>SUM(H188:H226)</f>
        <v>375744.84450000001</v>
      </c>
      <c r="I227" s="494"/>
      <c r="J227" s="609">
        <f>SUM(J188:J226)</f>
        <v>148324.11259999999</v>
      </c>
      <c r="K227" s="493">
        <f>SUM(K188:K226)</f>
        <v>524068.9571</v>
      </c>
      <c r="L227" s="461">
        <f>H227+J227</f>
        <v>524068.9571</v>
      </c>
      <c r="M227" s="610">
        <f>K227-L227</f>
        <v>0</v>
      </c>
      <c r="N227" s="342"/>
    </row>
    <row r="228" spans="2:14" ht="21" customHeight="1">
      <c r="B228" s="562"/>
      <c r="C228" s="611"/>
      <c r="D228" s="612"/>
      <c r="E228" s="565"/>
      <c r="F228" s="566"/>
      <c r="G228" s="567"/>
      <c r="H228" s="568"/>
      <c r="I228" s="569"/>
      <c r="J228" s="568"/>
      <c r="K228" s="570"/>
      <c r="L228" s="605"/>
      <c r="M228" s="606"/>
      <c r="N228" s="342"/>
    </row>
    <row r="229" spans="2:14" ht="21" customHeight="1">
      <c r="B229" s="428">
        <v>1.4</v>
      </c>
      <c r="C229" s="571" t="s">
        <v>21</v>
      </c>
      <c r="D229" s="613"/>
      <c r="E229" s="614" t="s">
        <v>2</v>
      </c>
      <c r="F229" s="615" t="s">
        <v>2</v>
      </c>
      <c r="G229" s="616" t="s">
        <v>2</v>
      </c>
      <c r="H229" s="617" t="s">
        <v>2</v>
      </c>
      <c r="I229" s="618" t="s">
        <v>2</v>
      </c>
      <c r="J229" s="617" t="s">
        <v>2</v>
      </c>
      <c r="K229" s="619" t="s">
        <v>2</v>
      </c>
      <c r="L229" s="517"/>
      <c r="M229" s="451"/>
      <c r="N229" s="342"/>
    </row>
    <row r="230" spans="2:14" ht="21" customHeight="1">
      <c r="B230" s="614"/>
      <c r="C230" s="571" t="s">
        <v>72</v>
      </c>
      <c r="D230" s="620"/>
      <c r="E230" s="614"/>
      <c r="F230" s="615"/>
      <c r="G230" s="616"/>
      <c r="H230" s="617"/>
      <c r="I230" s="618"/>
      <c r="J230" s="617"/>
      <c r="K230" s="619"/>
      <c r="L230" s="517">
        <f t="shared" ref="L230:L292" si="192">(G230+I230)*F230</f>
        <v>0</v>
      </c>
      <c r="M230" s="451">
        <f t="shared" ref="M230:M292" si="193">(G230+I230)*F230</f>
        <v>0</v>
      </c>
      <c r="N230" s="342"/>
    </row>
    <row r="231" spans="2:14" ht="21" customHeight="1">
      <c r="B231" s="614"/>
      <c r="C231" s="587" t="s">
        <v>488</v>
      </c>
      <c r="D231" s="613"/>
      <c r="E231" s="441"/>
      <c r="F231" s="588"/>
      <c r="G231" s="589"/>
      <c r="H231" s="590"/>
      <c r="I231" s="591"/>
      <c r="J231" s="590"/>
      <c r="K231" s="621"/>
      <c r="L231" s="517">
        <f t="shared" si="192"/>
        <v>0</v>
      </c>
      <c r="M231" s="451">
        <f t="shared" si="193"/>
        <v>0</v>
      </c>
      <c r="N231" s="342"/>
    </row>
    <row r="232" spans="2:14" ht="21" customHeight="1">
      <c r="B232" s="614"/>
      <c r="C232" s="622" t="s">
        <v>92</v>
      </c>
      <c r="D232" s="613" t="s">
        <v>91</v>
      </c>
      <c r="E232" s="441" t="s">
        <v>94</v>
      </c>
      <c r="F232" s="444">
        <v>1</v>
      </c>
      <c r="G232" s="445">
        <f>25000*0.95</f>
        <v>23750</v>
      </c>
      <c r="H232" s="446">
        <f>G232*F232</f>
        <v>23750</v>
      </c>
      <c r="I232" s="447">
        <f>1000</f>
        <v>1000</v>
      </c>
      <c r="J232" s="446">
        <f>I232*F232</f>
        <v>1000</v>
      </c>
      <c r="K232" s="448">
        <f>J232+H232</f>
        <v>24750</v>
      </c>
      <c r="L232" s="517">
        <f t="shared" si="192"/>
        <v>24750</v>
      </c>
      <c r="M232" s="451">
        <f t="shared" si="193"/>
        <v>24750</v>
      </c>
      <c r="N232" s="342"/>
    </row>
    <row r="233" spans="2:14" ht="21" customHeight="1">
      <c r="B233" s="552"/>
      <c r="C233" s="623" t="s">
        <v>92</v>
      </c>
      <c r="D233" s="624" t="s">
        <v>93</v>
      </c>
      <c r="E233" s="417" t="s">
        <v>94</v>
      </c>
      <c r="F233" s="505">
        <v>1</v>
      </c>
      <c r="G233" s="506">
        <f>12000*0.95</f>
        <v>11400</v>
      </c>
      <c r="H233" s="509">
        <f t="shared" ref="H233:H268" si="194">G233*F233</f>
        <v>11400</v>
      </c>
      <c r="I233" s="447">
        <f>1000</f>
        <v>1000</v>
      </c>
      <c r="J233" s="509">
        <f t="shared" ref="J233:J268" si="195">I233*F233</f>
        <v>1000</v>
      </c>
      <c r="K233" s="510">
        <f t="shared" ref="K233:K268" si="196">J233+H233</f>
        <v>12400</v>
      </c>
      <c r="L233" s="517">
        <f t="shared" si="192"/>
        <v>12400</v>
      </c>
      <c r="M233" s="451">
        <f t="shared" si="193"/>
        <v>12400</v>
      </c>
      <c r="N233" s="342"/>
    </row>
    <row r="234" spans="2:14" ht="21" customHeight="1">
      <c r="B234" s="552"/>
      <c r="C234" s="623" t="s">
        <v>92</v>
      </c>
      <c r="D234" s="625" t="s">
        <v>357</v>
      </c>
      <c r="E234" s="441" t="s">
        <v>94</v>
      </c>
      <c r="F234" s="447">
        <v>1</v>
      </c>
      <c r="G234" s="445">
        <f>25000*0.95</f>
        <v>23750</v>
      </c>
      <c r="H234" s="446">
        <f t="shared" si="194"/>
        <v>23750</v>
      </c>
      <c r="I234" s="447">
        <f>1000</f>
        <v>1000</v>
      </c>
      <c r="J234" s="446">
        <f t="shared" si="195"/>
        <v>1000</v>
      </c>
      <c r="K234" s="448">
        <f t="shared" si="196"/>
        <v>24750</v>
      </c>
      <c r="L234" s="517">
        <f t="shared" si="192"/>
        <v>24750</v>
      </c>
      <c r="M234" s="451">
        <f t="shared" si="193"/>
        <v>24750</v>
      </c>
      <c r="N234" s="342"/>
    </row>
    <row r="235" spans="2:14" ht="21" customHeight="1">
      <c r="B235" s="552"/>
      <c r="C235" s="623" t="s">
        <v>92</v>
      </c>
      <c r="D235" s="625" t="s">
        <v>358</v>
      </c>
      <c r="E235" s="441" t="s">
        <v>94</v>
      </c>
      <c r="F235" s="447">
        <v>1</v>
      </c>
      <c r="G235" s="445">
        <f>25000*0.95</f>
        <v>23750</v>
      </c>
      <c r="H235" s="446">
        <f t="shared" ref="H235" si="197">G235*F235</f>
        <v>23750</v>
      </c>
      <c r="I235" s="447">
        <f>1000</f>
        <v>1000</v>
      </c>
      <c r="J235" s="446">
        <f t="shared" ref="J235" si="198">I235*F235</f>
        <v>1000</v>
      </c>
      <c r="K235" s="448">
        <f t="shared" ref="K235" si="199">J235+H235</f>
        <v>24750</v>
      </c>
      <c r="L235" s="517">
        <f t="shared" si="192"/>
        <v>24750</v>
      </c>
      <c r="M235" s="451">
        <f t="shared" si="193"/>
        <v>24750</v>
      </c>
      <c r="N235" s="342"/>
    </row>
    <row r="236" spans="2:14" ht="21" customHeight="1">
      <c r="B236" s="552"/>
      <c r="C236" s="623" t="s">
        <v>92</v>
      </c>
      <c r="D236" s="625" t="s">
        <v>359</v>
      </c>
      <c r="E236" s="441" t="s">
        <v>94</v>
      </c>
      <c r="F236" s="447">
        <v>1</v>
      </c>
      <c r="G236" s="445">
        <f>12000*0.95</f>
        <v>11400</v>
      </c>
      <c r="H236" s="446">
        <f t="shared" si="194"/>
        <v>11400</v>
      </c>
      <c r="I236" s="447">
        <f>1000</f>
        <v>1000</v>
      </c>
      <c r="J236" s="446">
        <f t="shared" si="195"/>
        <v>1000</v>
      </c>
      <c r="K236" s="448">
        <f t="shared" si="196"/>
        <v>12400</v>
      </c>
      <c r="L236" s="517">
        <f t="shared" si="192"/>
        <v>12400</v>
      </c>
      <c r="M236" s="451">
        <f t="shared" si="193"/>
        <v>12400</v>
      </c>
      <c r="N236" s="342"/>
    </row>
    <row r="237" spans="2:14" ht="21" customHeight="1">
      <c r="B237" s="552"/>
      <c r="C237" s="623" t="s">
        <v>92</v>
      </c>
      <c r="D237" s="625" t="s">
        <v>502</v>
      </c>
      <c r="E237" s="441" t="s">
        <v>94</v>
      </c>
      <c r="F237" s="447">
        <v>1</v>
      </c>
      <c r="G237" s="445">
        <f>55000*0.75</f>
        <v>41250</v>
      </c>
      <c r="H237" s="446">
        <f t="shared" ref="H237" si="200">G237*F237</f>
        <v>41250</v>
      </c>
      <c r="I237" s="447">
        <f>G237*0.05</f>
        <v>2062.5</v>
      </c>
      <c r="J237" s="446">
        <f t="shared" ref="J237" si="201">I237*F237</f>
        <v>2062.5</v>
      </c>
      <c r="K237" s="448">
        <f t="shared" ref="K237" si="202">J237+H237</f>
        <v>43312.5</v>
      </c>
      <c r="L237" s="517">
        <f t="shared" si="192"/>
        <v>43312.5</v>
      </c>
      <c r="M237" s="451">
        <f t="shared" si="193"/>
        <v>43312.5</v>
      </c>
      <c r="N237" s="342"/>
    </row>
    <row r="238" spans="2:14" ht="21" customHeight="1">
      <c r="B238" s="552"/>
      <c r="C238" s="623" t="s">
        <v>92</v>
      </c>
      <c r="D238" s="625" t="s">
        <v>503</v>
      </c>
      <c r="E238" s="441" t="s">
        <v>94</v>
      </c>
      <c r="F238" s="447">
        <v>1</v>
      </c>
      <c r="G238" s="445">
        <f>42000*0.75</f>
        <v>31500</v>
      </c>
      <c r="H238" s="446">
        <f t="shared" ref="H238:H240" si="203">G238*F238</f>
        <v>31500</v>
      </c>
      <c r="I238" s="447">
        <f>G238*0.05</f>
        <v>1575</v>
      </c>
      <c r="J238" s="446">
        <f t="shared" ref="J238:J240" si="204">I238*F238</f>
        <v>1575</v>
      </c>
      <c r="K238" s="448">
        <f t="shared" ref="K238:K240" si="205">J238+H238</f>
        <v>33075</v>
      </c>
      <c r="L238" s="517">
        <f t="shared" si="192"/>
        <v>33075</v>
      </c>
      <c r="M238" s="451">
        <f t="shared" si="193"/>
        <v>33075</v>
      </c>
      <c r="N238" s="342"/>
    </row>
    <row r="239" spans="2:14" ht="21" customHeight="1">
      <c r="B239" s="552"/>
      <c r="C239" s="1268" t="s">
        <v>662</v>
      </c>
      <c r="D239" s="1269"/>
      <c r="E239" s="441" t="s">
        <v>386</v>
      </c>
      <c r="F239" s="447">
        <v>1</v>
      </c>
      <c r="G239" s="506">
        <v>20000</v>
      </c>
      <c r="H239" s="446">
        <f t="shared" si="203"/>
        <v>20000</v>
      </c>
      <c r="I239" s="447"/>
      <c r="J239" s="446">
        <f t="shared" si="204"/>
        <v>0</v>
      </c>
      <c r="K239" s="448">
        <f t="shared" si="205"/>
        <v>20000</v>
      </c>
      <c r="L239" s="517">
        <f t="shared" si="192"/>
        <v>20000</v>
      </c>
      <c r="M239" s="451">
        <f t="shared" si="193"/>
        <v>20000</v>
      </c>
      <c r="N239" s="342"/>
    </row>
    <row r="240" spans="2:14" ht="21" customHeight="1">
      <c r="B240" s="552"/>
      <c r="C240" s="1268" t="s">
        <v>662</v>
      </c>
      <c r="D240" s="1270"/>
      <c r="E240" s="626" t="s">
        <v>386</v>
      </c>
      <c r="F240" s="447">
        <v>1</v>
      </c>
      <c r="G240" s="506">
        <v>20000</v>
      </c>
      <c r="H240" s="446">
        <f t="shared" si="203"/>
        <v>20000</v>
      </c>
      <c r="I240" s="447"/>
      <c r="J240" s="446">
        <f t="shared" si="204"/>
        <v>0</v>
      </c>
      <c r="K240" s="448">
        <f t="shared" si="205"/>
        <v>20000</v>
      </c>
      <c r="L240" s="517">
        <f t="shared" si="192"/>
        <v>20000</v>
      </c>
      <c r="M240" s="451">
        <f t="shared" si="193"/>
        <v>20000</v>
      </c>
      <c r="N240" s="342"/>
    </row>
    <row r="241" spans="2:14" ht="21" customHeight="1">
      <c r="B241" s="552"/>
      <c r="C241" s="587" t="s">
        <v>509</v>
      </c>
      <c r="D241" s="625"/>
      <c r="E241" s="441"/>
      <c r="F241" s="447"/>
      <c r="G241" s="506"/>
      <c r="H241" s="446"/>
      <c r="I241" s="447"/>
      <c r="J241" s="446"/>
      <c r="K241" s="448"/>
      <c r="L241" s="517">
        <f t="shared" si="192"/>
        <v>0</v>
      </c>
      <c r="M241" s="451">
        <f t="shared" si="193"/>
        <v>0</v>
      </c>
      <c r="N241" s="342"/>
    </row>
    <row r="242" spans="2:14" ht="21" customHeight="1">
      <c r="B242" s="552"/>
      <c r="C242" s="623" t="s">
        <v>92</v>
      </c>
      <c r="D242" s="625" t="s">
        <v>504</v>
      </c>
      <c r="E242" s="441" t="s">
        <v>94</v>
      </c>
      <c r="F242" s="447">
        <v>1</v>
      </c>
      <c r="G242" s="506">
        <f t="shared" ref="G242:G244" si="206">12000*0.95</f>
        <v>11400</v>
      </c>
      <c r="H242" s="446">
        <f t="shared" ref="H242:H244" si="207">G242*F242</f>
        <v>11400</v>
      </c>
      <c r="I242" s="447">
        <f t="shared" ref="I242:I244" si="208">G242*0.05</f>
        <v>570</v>
      </c>
      <c r="J242" s="446">
        <f t="shared" ref="J242:J244" si="209">I242*F242</f>
        <v>570</v>
      </c>
      <c r="K242" s="448">
        <f t="shared" ref="K242:K244" si="210">J242+H242</f>
        <v>11970</v>
      </c>
      <c r="L242" s="517">
        <f t="shared" si="192"/>
        <v>11970</v>
      </c>
      <c r="M242" s="451">
        <f t="shared" si="193"/>
        <v>11970</v>
      </c>
      <c r="N242" s="342"/>
    </row>
    <row r="243" spans="2:14" ht="21" customHeight="1">
      <c r="B243" s="552"/>
      <c r="C243" s="623" t="s">
        <v>92</v>
      </c>
      <c r="D243" s="625" t="s">
        <v>505</v>
      </c>
      <c r="E243" s="441" t="s">
        <v>94</v>
      </c>
      <c r="F243" s="447">
        <v>1</v>
      </c>
      <c r="G243" s="506">
        <f t="shared" si="206"/>
        <v>11400</v>
      </c>
      <c r="H243" s="446">
        <f t="shared" si="207"/>
        <v>11400</v>
      </c>
      <c r="I243" s="447">
        <f t="shared" si="208"/>
        <v>570</v>
      </c>
      <c r="J243" s="446">
        <f t="shared" si="209"/>
        <v>570</v>
      </c>
      <c r="K243" s="448">
        <f t="shared" si="210"/>
        <v>11970</v>
      </c>
      <c r="L243" s="517">
        <f t="shared" si="192"/>
        <v>11970</v>
      </c>
      <c r="M243" s="451">
        <f t="shared" si="193"/>
        <v>11970</v>
      </c>
      <c r="N243" s="342"/>
    </row>
    <row r="244" spans="2:14" ht="21" customHeight="1">
      <c r="B244" s="552"/>
      <c r="C244" s="623" t="s">
        <v>92</v>
      </c>
      <c r="D244" s="625" t="s">
        <v>506</v>
      </c>
      <c r="E244" s="441" t="s">
        <v>94</v>
      </c>
      <c r="F244" s="447">
        <v>1</v>
      </c>
      <c r="G244" s="506">
        <f t="shared" si="206"/>
        <v>11400</v>
      </c>
      <c r="H244" s="446">
        <f t="shared" si="207"/>
        <v>11400</v>
      </c>
      <c r="I244" s="447">
        <f t="shared" si="208"/>
        <v>570</v>
      </c>
      <c r="J244" s="446">
        <f t="shared" si="209"/>
        <v>570</v>
      </c>
      <c r="K244" s="448">
        <f t="shared" si="210"/>
        <v>11970</v>
      </c>
      <c r="L244" s="517">
        <f t="shared" si="192"/>
        <v>11970</v>
      </c>
      <c r="M244" s="451">
        <f t="shared" si="193"/>
        <v>11970</v>
      </c>
      <c r="N244" s="342"/>
    </row>
    <row r="245" spans="2:14" ht="21" customHeight="1">
      <c r="B245" s="552"/>
      <c r="C245" s="623" t="s">
        <v>92</v>
      </c>
      <c r="D245" s="625" t="s">
        <v>510</v>
      </c>
      <c r="E245" s="441" t="s">
        <v>94</v>
      </c>
      <c r="F245" s="447">
        <v>1</v>
      </c>
      <c r="G245" s="506">
        <v>14400</v>
      </c>
      <c r="H245" s="446">
        <f t="shared" ref="H245" si="211">G245*F245</f>
        <v>14400</v>
      </c>
      <c r="I245" s="447">
        <f t="shared" ref="I245" si="212">G245*0.05</f>
        <v>720</v>
      </c>
      <c r="J245" s="446">
        <f t="shared" ref="J245" si="213">I245*F245</f>
        <v>720</v>
      </c>
      <c r="K245" s="448">
        <f t="shared" ref="K245" si="214">J245+H245</f>
        <v>15120</v>
      </c>
      <c r="L245" s="517">
        <f t="shared" si="192"/>
        <v>15120</v>
      </c>
      <c r="M245" s="451">
        <f t="shared" si="193"/>
        <v>15120</v>
      </c>
      <c r="N245" s="342"/>
    </row>
    <row r="246" spans="2:14" ht="21" customHeight="1">
      <c r="B246" s="552"/>
      <c r="C246" s="623" t="s">
        <v>92</v>
      </c>
      <c r="D246" s="625" t="s">
        <v>511</v>
      </c>
      <c r="E246" s="441" t="s">
        <v>94</v>
      </c>
      <c r="F246" s="447">
        <v>1</v>
      </c>
      <c r="G246" s="506">
        <v>7500</v>
      </c>
      <c r="H246" s="446">
        <f t="shared" ref="H246" si="215">G246*F246</f>
        <v>7500</v>
      </c>
      <c r="I246" s="447">
        <f t="shared" ref="I246" si="216">G246*0.05</f>
        <v>375</v>
      </c>
      <c r="J246" s="446">
        <f t="shared" ref="J246" si="217">I246*F246</f>
        <v>375</v>
      </c>
      <c r="K246" s="448">
        <f t="shared" ref="K246" si="218">J246+H246</f>
        <v>7875</v>
      </c>
      <c r="L246" s="517">
        <f t="shared" si="192"/>
        <v>7875</v>
      </c>
      <c r="M246" s="451">
        <f t="shared" si="193"/>
        <v>7875</v>
      </c>
      <c r="N246" s="342"/>
    </row>
    <row r="247" spans="2:14" ht="21" customHeight="1">
      <c r="B247" s="552"/>
      <c r="C247" s="623" t="s">
        <v>92</v>
      </c>
      <c r="D247" s="625" t="s">
        <v>512</v>
      </c>
      <c r="E247" s="441" t="s">
        <v>94</v>
      </c>
      <c r="F247" s="447">
        <v>1</v>
      </c>
      <c r="G247" s="506">
        <v>1850000</v>
      </c>
      <c r="H247" s="446">
        <f t="shared" ref="H247" si="219">G247*F247</f>
        <v>1850000</v>
      </c>
      <c r="I247" s="447">
        <v>0</v>
      </c>
      <c r="J247" s="446">
        <f t="shared" ref="J247" si="220">I247*F247</f>
        <v>0</v>
      </c>
      <c r="K247" s="448">
        <f t="shared" ref="K247" si="221">J247+H247</f>
        <v>1850000</v>
      </c>
      <c r="L247" s="517">
        <f t="shared" si="192"/>
        <v>1850000</v>
      </c>
      <c r="M247" s="451">
        <f t="shared" si="193"/>
        <v>1850000</v>
      </c>
      <c r="N247" s="342"/>
    </row>
    <row r="248" spans="2:14" ht="21" customHeight="1">
      <c r="B248" s="552"/>
      <c r="C248" s="623" t="s">
        <v>92</v>
      </c>
      <c r="D248" s="625" t="s">
        <v>508</v>
      </c>
      <c r="E248" s="441" t="s">
        <v>94</v>
      </c>
      <c r="F248" s="447">
        <v>3</v>
      </c>
      <c r="G248" s="506">
        <v>18000</v>
      </c>
      <c r="H248" s="446">
        <f t="shared" ref="H248" si="222">G248*F248</f>
        <v>54000</v>
      </c>
      <c r="I248" s="447">
        <f>G248*0.15</f>
        <v>2700</v>
      </c>
      <c r="J248" s="446">
        <f t="shared" ref="J248" si="223">I248*F248</f>
        <v>8100</v>
      </c>
      <c r="K248" s="448">
        <f t="shared" ref="K248" si="224">J248+H248</f>
        <v>62100</v>
      </c>
      <c r="L248" s="517">
        <f t="shared" si="192"/>
        <v>62100</v>
      </c>
      <c r="M248" s="451">
        <f t="shared" si="193"/>
        <v>62100</v>
      </c>
      <c r="N248" s="342"/>
    </row>
    <row r="249" spans="2:14" ht="21" customHeight="1">
      <c r="B249" s="552"/>
      <c r="C249" s="627"/>
      <c r="D249" s="628"/>
      <c r="E249" s="601"/>
      <c r="F249" s="629"/>
      <c r="G249" s="557"/>
      <c r="H249" s="630"/>
      <c r="I249" s="629"/>
      <c r="J249" s="630"/>
      <c r="K249" s="631"/>
      <c r="L249" s="517">
        <f t="shared" si="192"/>
        <v>0</v>
      </c>
      <c r="M249" s="451">
        <f t="shared" si="193"/>
        <v>0</v>
      </c>
      <c r="N249" s="342"/>
    </row>
    <row r="250" spans="2:14" ht="21" customHeight="1">
      <c r="B250" s="614"/>
      <c r="C250" s="571" t="s">
        <v>113</v>
      </c>
      <c r="D250" s="620"/>
      <c r="E250" s="614"/>
      <c r="F250" s="632"/>
      <c r="G250" s="633"/>
      <c r="H250" s="634"/>
      <c r="I250" s="635"/>
      <c r="J250" s="634"/>
      <c r="K250" s="636"/>
      <c r="L250" s="517">
        <f t="shared" si="192"/>
        <v>0</v>
      </c>
      <c r="M250" s="451">
        <f t="shared" si="193"/>
        <v>0</v>
      </c>
      <c r="N250" s="342"/>
    </row>
    <row r="251" spans="2:14" ht="21" customHeight="1">
      <c r="B251" s="614"/>
      <c r="C251" s="587" t="s">
        <v>375</v>
      </c>
      <c r="D251" s="613"/>
      <c r="E251" s="441"/>
      <c r="F251" s="444"/>
      <c r="G251" s="445"/>
      <c r="H251" s="446"/>
      <c r="I251" s="447"/>
      <c r="J251" s="446"/>
      <c r="K251" s="448"/>
      <c r="L251" s="517">
        <f t="shared" si="192"/>
        <v>0</v>
      </c>
      <c r="M251" s="451">
        <f t="shared" si="193"/>
        <v>0</v>
      </c>
      <c r="N251" s="342"/>
    </row>
    <row r="252" spans="2:14" ht="21" customHeight="1">
      <c r="B252" s="614"/>
      <c r="C252" s="622" t="s">
        <v>92</v>
      </c>
      <c r="D252" s="613" t="s">
        <v>112</v>
      </c>
      <c r="E252" s="441" t="s">
        <v>103</v>
      </c>
      <c r="F252" s="444">
        <f>(108+156)/2</f>
        <v>132</v>
      </c>
      <c r="G252" s="1172">
        <f>1393/100</f>
        <v>13.93</v>
      </c>
      <c r="H252" s="446">
        <f t="shared" si="194"/>
        <v>1838.76</v>
      </c>
      <c r="I252" s="638">
        <v>10</v>
      </c>
      <c r="J252" s="446">
        <f t="shared" ref="J252" si="225">I252*F252</f>
        <v>1320</v>
      </c>
      <c r="K252" s="448">
        <f t="shared" ref="K252" si="226">J252+H252</f>
        <v>3158.76</v>
      </c>
      <c r="L252" s="517">
        <f t="shared" si="192"/>
        <v>3158.7599999999998</v>
      </c>
      <c r="M252" s="451">
        <f t="shared" si="193"/>
        <v>3158.7599999999998</v>
      </c>
      <c r="N252" s="1297" t="s">
        <v>753</v>
      </c>
    </row>
    <row r="253" spans="2:14" ht="21" customHeight="1">
      <c r="B253" s="614"/>
      <c r="C253" s="639" t="s">
        <v>92</v>
      </c>
      <c r="D253" s="640" t="s">
        <v>452</v>
      </c>
      <c r="E253" s="441" t="s">
        <v>103</v>
      </c>
      <c r="F253" s="444">
        <v>48</v>
      </c>
      <c r="G253" s="1172">
        <f>2292.5/100</f>
        <v>22.925000000000001</v>
      </c>
      <c r="H253" s="446">
        <f t="shared" ref="H253" si="227">G253*F253</f>
        <v>1100.4000000000001</v>
      </c>
      <c r="I253" s="638">
        <v>10</v>
      </c>
      <c r="J253" s="446">
        <f t="shared" ref="J253" si="228">I253*F253</f>
        <v>480</v>
      </c>
      <c r="K253" s="448">
        <f t="shared" ref="K253" si="229">J253+H253</f>
        <v>1580.4</v>
      </c>
      <c r="L253" s="517">
        <f t="shared" si="192"/>
        <v>1580.3999999999999</v>
      </c>
      <c r="M253" s="451">
        <f t="shared" si="193"/>
        <v>1580.3999999999999</v>
      </c>
      <c r="N253" s="1297" t="s">
        <v>753</v>
      </c>
    </row>
    <row r="254" spans="2:14" ht="21" customHeight="1">
      <c r="B254" s="552"/>
      <c r="C254" s="623" t="s">
        <v>92</v>
      </c>
      <c r="D254" s="624" t="s">
        <v>115</v>
      </c>
      <c r="E254" s="417" t="s">
        <v>103</v>
      </c>
      <c r="F254" s="505">
        <f>(540+732)/2</f>
        <v>636</v>
      </c>
      <c r="G254" s="1173">
        <f>3993.5/100</f>
        <v>39.935000000000002</v>
      </c>
      <c r="H254" s="509">
        <f t="shared" si="194"/>
        <v>25398.66</v>
      </c>
      <c r="I254" s="508">
        <v>16</v>
      </c>
      <c r="J254" s="509">
        <f t="shared" si="195"/>
        <v>10176</v>
      </c>
      <c r="K254" s="510">
        <f t="shared" si="196"/>
        <v>35574.660000000003</v>
      </c>
      <c r="L254" s="517">
        <f t="shared" si="192"/>
        <v>35574.660000000003</v>
      </c>
      <c r="M254" s="451">
        <f t="shared" si="193"/>
        <v>35574.660000000003</v>
      </c>
      <c r="N254" s="1297" t="s">
        <v>753</v>
      </c>
    </row>
    <row r="255" spans="2:14" ht="21" customHeight="1">
      <c r="B255" s="614"/>
      <c r="C255" s="622" t="s">
        <v>92</v>
      </c>
      <c r="D255" s="613" t="s">
        <v>185</v>
      </c>
      <c r="E255" s="441" t="s">
        <v>103</v>
      </c>
      <c r="F255" s="444">
        <v>48</v>
      </c>
      <c r="G255" s="1171">
        <f>6196.5/100</f>
        <v>61.965000000000003</v>
      </c>
      <c r="H255" s="446">
        <f t="shared" ref="H255" si="230">G255*F255</f>
        <v>2974.32</v>
      </c>
      <c r="I255" s="447">
        <v>20</v>
      </c>
      <c r="J255" s="446">
        <f t="shared" ref="J255" si="231">I255*F255</f>
        <v>960</v>
      </c>
      <c r="K255" s="448">
        <f t="shared" ref="K255" si="232">J255+H255</f>
        <v>3934.32</v>
      </c>
      <c r="L255" s="517">
        <f t="shared" si="192"/>
        <v>3934.32</v>
      </c>
      <c r="M255" s="451">
        <f t="shared" si="193"/>
        <v>3934.32</v>
      </c>
      <c r="N255" s="1297" t="s">
        <v>753</v>
      </c>
    </row>
    <row r="256" spans="2:14" ht="21" customHeight="1">
      <c r="B256" s="614"/>
      <c r="C256" s="639" t="s">
        <v>92</v>
      </c>
      <c r="D256" s="640" t="s">
        <v>453</v>
      </c>
      <c r="E256" s="441" t="s">
        <v>103</v>
      </c>
      <c r="F256" s="444">
        <f>192*0.9+90</f>
        <v>262.8</v>
      </c>
      <c r="G256" s="1171">
        <f>9720/100</f>
        <v>97.2</v>
      </c>
      <c r="H256" s="446">
        <f t="shared" ref="H256" si="233">G256*F256</f>
        <v>25544.160000000003</v>
      </c>
      <c r="I256" s="447">
        <v>20</v>
      </c>
      <c r="J256" s="446">
        <f t="shared" ref="J256" si="234">I256*F256</f>
        <v>5256</v>
      </c>
      <c r="K256" s="448">
        <f t="shared" ref="K256" si="235">J256+H256</f>
        <v>30800.160000000003</v>
      </c>
      <c r="L256" s="517">
        <f t="shared" si="192"/>
        <v>30800.160000000003</v>
      </c>
      <c r="M256" s="451">
        <f t="shared" si="193"/>
        <v>30800.160000000003</v>
      </c>
      <c r="N256" s="1297" t="s">
        <v>753</v>
      </c>
    </row>
    <row r="257" spans="2:14" ht="21" customHeight="1">
      <c r="B257" s="614"/>
      <c r="C257" s="622" t="s">
        <v>92</v>
      </c>
      <c r="D257" s="613" t="s">
        <v>114</v>
      </c>
      <c r="E257" s="441" t="s">
        <v>103</v>
      </c>
      <c r="F257" s="444">
        <v>432</v>
      </c>
      <c r="G257" s="1171">
        <f>18565/100</f>
        <v>185.65</v>
      </c>
      <c r="H257" s="446">
        <f t="shared" si="194"/>
        <v>80200.800000000003</v>
      </c>
      <c r="I257" s="447">
        <v>40</v>
      </c>
      <c r="J257" s="446">
        <f t="shared" si="195"/>
        <v>17280</v>
      </c>
      <c r="K257" s="448">
        <f t="shared" si="196"/>
        <v>97480.8</v>
      </c>
      <c r="L257" s="517">
        <f t="shared" si="192"/>
        <v>97480.8</v>
      </c>
      <c r="M257" s="451">
        <f t="shared" si="193"/>
        <v>97480.8</v>
      </c>
      <c r="N257" s="1297" t="s">
        <v>753</v>
      </c>
    </row>
    <row r="258" spans="2:14" ht="21" customHeight="1">
      <c r="B258" s="614"/>
      <c r="C258" s="622" t="s">
        <v>92</v>
      </c>
      <c r="D258" s="613" t="s">
        <v>445</v>
      </c>
      <c r="E258" s="441" t="s">
        <v>103</v>
      </c>
      <c r="F258" s="444">
        <f>200+340</f>
        <v>540</v>
      </c>
      <c r="G258" s="1171">
        <f>36571.5/100</f>
        <v>365.71499999999997</v>
      </c>
      <c r="H258" s="446">
        <f t="shared" si="194"/>
        <v>197486.09999999998</v>
      </c>
      <c r="I258" s="447">
        <v>55</v>
      </c>
      <c r="J258" s="446">
        <f t="shared" si="195"/>
        <v>29700</v>
      </c>
      <c r="K258" s="448">
        <f t="shared" si="196"/>
        <v>227186.09999999998</v>
      </c>
      <c r="L258" s="517">
        <f t="shared" si="192"/>
        <v>227186.09999999998</v>
      </c>
      <c r="M258" s="451">
        <f t="shared" si="193"/>
        <v>227186.09999999998</v>
      </c>
      <c r="N258" s="1297" t="s">
        <v>753</v>
      </c>
    </row>
    <row r="259" spans="2:14" ht="21" customHeight="1">
      <c r="B259" s="614"/>
      <c r="C259" s="639" t="s">
        <v>92</v>
      </c>
      <c r="D259" s="640" t="s">
        <v>609</v>
      </c>
      <c r="E259" s="441" t="s">
        <v>103</v>
      </c>
      <c r="F259" s="444">
        <v>360</v>
      </c>
      <c r="G259" s="1171">
        <v>882</v>
      </c>
      <c r="H259" s="446">
        <f t="shared" ref="H259" si="236">G259*F259</f>
        <v>317520</v>
      </c>
      <c r="I259" s="447">
        <v>96</v>
      </c>
      <c r="J259" s="446">
        <f t="shared" ref="J259" si="237">I259*F259</f>
        <v>34560</v>
      </c>
      <c r="K259" s="448">
        <f t="shared" ref="K259" si="238">J259+H259</f>
        <v>352080</v>
      </c>
      <c r="L259" s="517">
        <f t="shared" si="192"/>
        <v>352080</v>
      </c>
      <c r="M259" s="451">
        <f t="shared" si="193"/>
        <v>352080</v>
      </c>
      <c r="N259" s="342"/>
    </row>
    <row r="260" spans="2:14" ht="21" customHeight="1">
      <c r="B260" s="614"/>
      <c r="C260" s="639" t="s">
        <v>92</v>
      </c>
      <c r="D260" s="640" t="s">
        <v>610</v>
      </c>
      <c r="E260" s="441" t="s">
        <v>103</v>
      </c>
      <c r="F260" s="444">
        <v>340</v>
      </c>
      <c r="G260" s="1171">
        <v>453</v>
      </c>
      <c r="H260" s="446">
        <f t="shared" ref="H260" si="239">G260*F260</f>
        <v>154020</v>
      </c>
      <c r="I260" s="447">
        <v>68</v>
      </c>
      <c r="J260" s="446">
        <f t="shared" ref="J260" si="240">I260*F260</f>
        <v>23120</v>
      </c>
      <c r="K260" s="448">
        <f t="shared" ref="K260" si="241">J260+H260</f>
        <v>177140</v>
      </c>
      <c r="L260" s="517">
        <f t="shared" si="192"/>
        <v>177140</v>
      </c>
      <c r="M260" s="451">
        <f t="shared" si="193"/>
        <v>177140</v>
      </c>
      <c r="N260" s="342"/>
    </row>
    <row r="261" spans="2:14" ht="21" customHeight="1">
      <c r="B261" s="614"/>
      <c r="C261" s="639" t="s">
        <v>92</v>
      </c>
      <c r="D261" s="640" t="s">
        <v>611</v>
      </c>
      <c r="E261" s="441" t="s">
        <v>103</v>
      </c>
      <c r="F261" s="444">
        <v>90</v>
      </c>
      <c r="G261" s="1171">
        <f>123.5</f>
        <v>123.5</v>
      </c>
      <c r="H261" s="446">
        <f t="shared" ref="H261:H262" si="242">G261*F261</f>
        <v>11115</v>
      </c>
      <c r="I261" s="447">
        <v>42</v>
      </c>
      <c r="J261" s="446">
        <f t="shared" ref="J261:J262" si="243">I261*F261</f>
        <v>3780</v>
      </c>
      <c r="K261" s="448">
        <f t="shared" ref="K261:K262" si="244">J261+H261</f>
        <v>14895</v>
      </c>
      <c r="L261" s="517">
        <f t="shared" si="192"/>
        <v>14895</v>
      </c>
      <c r="M261" s="451">
        <f t="shared" si="193"/>
        <v>14895</v>
      </c>
      <c r="N261" s="342"/>
    </row>
    <row r="262" spans="2:14" ht="21" customHeight="1">
      <c r="B262" s="614"/>
      <c r="C262" s="639" t="s">
        <v>92</v>
      </c>
      <c r="D262" s="640" t="s">
        <v>612</v>
      </c>
      <c r="E262" s="441" t="s">
        <v>103</v>
      </c>
      <c r="F262" s="444">
        <v>85</v>
      </c>
      <c r="G262" s="1171">
        <v>81</v>
      </c>
      <c r="H262" s="446">
        <f t="shared" si="242"/>
        <v>6885</v>
      </c>
      <c r="I262" s="447">
        <v>33</v>
      </c>
      <c r="J262" s="446">
        <f t="shared" si="243"/>
        <v>2805</v>
      </c>
      <c r="K262" s="448">
        <f t="shared" si="244"/>
        <v>9690</v>
      </c>
      <c r="L262" s="517">
        <f t="shared" si="192"/>
        <v>9690</v>
      </c>
      <c r="M262" s="451">
        <f t="shared" si="193"/>
        <v>9690</v>
      </c>
      <c r="N262" s="1297"/>
    </row>
    <row r="263" spans="2:14" ht="21" customHeight="1">
      <c r="B263" s="614"/>
      <c r="C263" s="639"/>
      <c r="D263" s="640"/>
      <c r="E263" s="441"/>
      <c r="F263" s="444"/>
      <c r="G263" s="445"/>
      <c r="H263" s="446"/>
      <c r="I263" s="447"/>
      <c r="J263" s="446"/>
      <c r="K263" s="448"/>
      <c r="L263" s="517">
        <f t="shared" si="192"/>
        <v>0</v>
      </c>
      <c r="M263" s="451">
        <f t="shared" si="193"/>
        <v>0</v>
      </c>
      <c r="N263" s="342"/>
    </row>
    <row r="264" spans="2:14" ht="21" customHeight="1">
      <c r="B264" s="614"/>
      <c r="C264" s="622" t="s">
        <v>92</v>
      </c>
      <c r="D264" s="613" t="s">
        <v>104</v>
      </c>
      <c r="E264" s="441" t="s">
        <v>386</v>
      </c>
      <c r="F264" s="444">
        <v>1</v>
      </c>
      <c r="G264" s="445">
        <f>SUM(H252:H262)*0.15</f>
        <v>123612.47999999998</v>
      </c>
      <c r="H264" s="446">
        <f t="shared" si="194"/>
        <v>123612.47999999998</v>
      </c>
      <c r="I264" s="447">
        <f>G264*0.3</f>
        <v>37083.743999999992</v>
      </c>
      <c r="J264" s="446">
        <f t="shared" si="195"/>
        <v>37083.743999999992</v>
      </c>
      <c r="K264" s="448">
        <f>J264+H264</f>
        <v>160696.22399999999</v>
      </c>
      <c r="L264" s="517">
        <f t="shared" si="192"/>
        <v>160696.22399999999</v>
      </c>
      <c r="M264" s="451">
        <f t="shared" si="193"/>
        <v>160696.22399999999</v>
      </c>
      <c r="N264" s="342"/>
    </row>
    <row r="265" spans="2:14" ht="21" customHeight="1">
      <c r="B265" s="614"/>
      <c r="C265" s="571" t="s">
        <v>376</v>
      </c>
      <c r="D265" s="620"/>
      <c r="E265" s="614"/>
      <c r="F265" s="632"/>
      <c r="G265" s="633"/>
      <c r="H265" s="634"/>
      <c r="I265" s="635"/>
      <c r="J265" s="634"/>
      <c r="K265" s="636"/>
      <c r="L265" s="517">
        <f t="shared" si="192"/>
        <v>0</v>
      </c>
      <c r="M265" s="451">
        <f t="shared" si="193"/>
        <v>0</v>
      </c>
      <c r="N265" s="342"/>
    </row>
    <row r="266" spans="2:14" ht="21" customHeight="1">
      <c r="B266" s="614"/>
      <c r="C266" s="622" t="s">
        <v>92</v>
      </c>
      <c r="D266" s="613" t="s">
        <v>116</v>
      </c>
      <c r="E266" s="441" t="s">
        <v>103</v>
      </c>
      <c r="F266" s="444">
        <f>(108+156)/2</f>
        <v>132</v>
      </c>
      <c r="G266" s="1171">
        <f>354.2/3</f>
        <v>118.06666666666666</v>
      </c>
      <c r="H266" s="446">
        <f t="shared" si="194"/>
        <v>15584.8</v>
      </c>
      <c r="I266" s="447">
        <v>32</v>
      </c>
      <c r="J266" s="446">
        <f t="shared" si="195"/>
        <v>4224</v>
      </c>
      <c r="K266" s="448">
        <f t="shared" si="196"/>
        <v>19808.8</v>
      </c>
      <c r="L266" s="517">
        <f t="shared" si="192"/>
        <v>19808.8</v>
      </c>
      <c r="M266" s="451">
        <f t="shared" si="193"/>
        <v>19808.8</v>
      </c>
      <c r="N266" s="1298" t="s">
        <v>753</v>
      </c>
    </row>
    <row r="267" spans="2:14" ht="21" customHeight="1">
      <c r="B267" s="614"/>
      <c r="C267" s="622" t="s">
        <v>92</v>
      </c>
      <c r="D267" s="613" t="s">
        <v>117</v>
      </c>
      <c r="E267" s="441" t="s">
        <v>103</v>
      </c>
      <c r="F267" s="444">
        <v>108</v>
      </c>
      <c r="G267" s="1171">
        <f>767.2/3</f>
        <v>255.73333333333335</v>
      </c>
      <c r="H267" s="446">
        <f t="shared" si="194"/>
        <v>27619.200000000001</v>
      </c>
      <c r="I267" s="447">
        <v>48</v>
      </c>
      <c r="J267" s="446">
        <f t="shared" si="195"/>
        <v>5184</v>
      </c>
      <c r="K267" s="448">
        <f t="shared" si="196"/>
        <v>32803.199999999997</v>
      </c>
      <c r="L267" s="517">
        <f t="shared" si="192"/>
        <v>32803.200000000004</v>
      </c>
      <c r="M267" s="451">
        <f t="shared" si="193"/>
        <v>32803.200000000004</v>
      </c>
      <c r="N267" s="1298" t="s">
        <v>753</v>
      </c>
    </row>
    <row r="268" spans="2:14" ht="21" customHeight="1">
      <c r="B268" s="614"/>
      <c r="C268" s="622" t="s">
        <v>92</v>
      </c>
      <c r="D268" s="613" t="s">
        <v>186</v>
      </c>
      <c r="E268" s="441" t="s">
        <v>103</v>
      </c>
      <c r="F268" s="444">
        <f>60*1*1.2</f>
        <v>72</v>
      </c>
      <c r="G268" s="1171">
        <f>1714/3</f>
        <v>571.33333333333337</v>
      </c>
      <c r="H268" s="446">
        <f t="shared" si="194"/>
        <v>41136</v>
      </c>
      <c r="I268" s="447">
        <f>55</f>
        <v>55</v>
      </c>
      <c r="J268" s="446">
        <f t="shared" si="195"/>
        <v>3960</v>
      </c>
      <c r="K268" s="448">
        <f t="shared" si="196"/>
        <v>45096</v>
      </c>
      <c r="L268" s="517">
        <f t="shared" si="192"/>
        <v>45096</v>
      </c>
      <c r="M268" s="451">
        <f t="shared" si="193"/>
        <v>45096</v>
      </c>
      <c r="N268" s="342"/>
    </row>
    <row r="269" spans="2:14" ht="21" customHeight="1">
      <c r="B269" s="614"/>
      <c r="C269" s="622" t="s">
        <v>92</v>
      </c>
      <c r="D269" s="613" t="s">
        <v>513</v>
      </c>
      <c r="E269" s="441" t="s">
        <v>103</v>
      </c>
      <c r="F269" s="444">
        <v>85</v>
      </c>
      <c r="G269" s="1171">
        <f>2122/3</f>
        <v>707.33333333333337</v>
      </c>
      <c r="H269" s="446">
        <f t="shared" ref="H269:H271" si="245">G269*F269</f>
        <v>60123.333333333336</v>
      </c>
      <c r="I269" s="447">
        <f>55</f>
        <v>55</v>
      </c>
      <c r="J269" s="446">
        <f t="shared" ref="J269:J271" si="246">I269*F269</f>
        <v>4675</v>
      </c>
      <c r="K269" s="448">
        <f t="shared" ref="K269:K270" si="247">J269+H269</f>
        <v>64798.333333333336</v>
      </c>
      <c r="L269" s="517">
        <f t="shared" si="192"/>
        <v>64798.333333333336</v>
      </c>
      <c r="M269" s="451">
        <f t="shared" si="193"/>
        <v>64798.333333333336</v>
      </c>
      <c r="N269" s="342"/>
    </row>
    <row r="270" spans="2:14" ht="21" customHeight="1">
      <c r="B270" s="614"/>
      <c r="C270" s="622" t="s">
        <v>92</v>
      </c>
      <c r="D270" s="613" t="s">
        <v>514</v>
      </c>
      <c r="E270" s="441" t="s">
        <v>103</v>
      </c>
      <c r="F270" s="444">
        <v>90</v>
      </c>
      <c r="G270" s="1171">
        <f>2802/3</f>
        <v>934</v>
      </c>
      <c r="H270" s="446">
        <f t="shared" si="245"/>
        <v>84060</v>
      </c>
      <c r="I270" s="447">
        <f>55</f>
        <v>55</v>
      </c>
      <c r="J270" s="446">
        <f t="shared" si="246"/>
        <v>4950</v>
      </c>
      <c r="K270" s="448">
        <f t="shared" si="247"/>
        <v>89010</v>
      </c>
      <c r="L270" s="517">
        <f t="shared" si="192"/>
        <v>89010</v>
      </c>
      <c r="M270" s="451">
        <f t="shared" si="193"/>
        <v>89010</v>
      </c>
      <c r="N270" s="342"/>
    </row>
    <row r="271" spans="2:14" ht="21" customHeight="1">
      <c r="B271" s="614"/>
      <c r="C271" s="622" t="s">
        <v>92</v>
      </c>
      <c r="D271" s="613" t="s">
        <v>104</v>
      </c>
      <c r="E271" s="441" t="s">
        <v>386</v>
      </c>
      <c r="F271" s="444">
        <v>1</v>
      </c>
      <c r="G271" s="445">
        <f>SUM(H266:H270)*0.15</f>
        <v>34278.5</v>
      </c>
      <c r="H271" s="446">
        <f t="shared" si="245"/>
        <v>34278.5</v>
      </c>
      <c r="I271" s="447">
        <f>G271*0.3</f>
        <v>10283.549999999999</v>
      </c>
      <c r="J271" s="446">
        <f t="shared" si="246"/>
        <v>10283.549999999999</v>
      </c>
      <c r="K271" s="448">
        <f>J271+H271</f>
        <v>44562.05</v>
      </c>
      <c r="L271" s="517">
        <f t="shared" si="192"/>
        <v>44562.05</v>
      </c>
      <c r="M271" s="451">
        <f t="shared" si="193"/>
        <v>44562.05</v>
      </c>
      <c r="N271" s="342"/>
    </row>
    <row r="272" spans="2:14" ht="21" customHeight="1">
      <c r="B272" s="614"/>
      <c r="C272" s="571" t="s">
        <v>507</v>
      </c>
      <c r="D272" s="613"/>
      <c r="E272" s="614"/>
      <c r="F272" s="632"/>
      <c r="G272" s="633"/>
      <c r="H272" s="634"/>
      <c r="I272" s="635"/>
      <c r="J272" s="634"/>
      <c r="K272" s="636"/>
      <c r="L272" s="517">
        <f t="shared" si="192"/>
        <v>0</v>
      </c>
      <c r="M272" s="451">
        <f t="shared" si="193"/>
        <v>0</v>
      </c>
      <c r="N272" s="342"/>
    </row>
    <row r="273" spans="2:16" ht="21" customHeight="1">
      <c r="B273" s="614"/>
      <c r="C273" s="622" t="s">
        <v>92</v>
      </c>
      <c r="D273" s="613" t="s">
        <v>95</v>
      </c>
      <c r="E273" s="441" t="s">
        <v>94</v>
      </c>
      <c r="F273" s="444">
        <v>209</v>
      </c>
      <c r="G273" s="445">
        <v>1500</v>
      </c>
      <c r="H273" s="446">
        <f t="shared" ref="H273:H284" si="248">G273*F273</f>
        <v>313500</v>
      </c>
      <c r="I273" s="447">
        <v>115</v>
      </c>
      <c r="J273" s="446">
        <f t="shared" ref="J273:J284" si="249">I273*F273</f>
        <v>24035</v>
      </c>
      <c r="K273" s="448">
        <f t="shared" ref="K273:K283" si="250">J273+H273</f>
        <v>337535</v>
      </c>
      <c r="L273" s="517">
        <f t="shared" si="192"/>
        <v>337535</v>
      </c>
      <c r="M273" s="451">
        <f t="shared" si="193"/>
        <v>337535</v>
      </c>
      <c r="N273" s="342"/>
    </row>
    <row r="274" spans="2:16" ht="21" customHeight="1">
      <c r="B274" s="614"/>
      <c r="C274" s="622" t="s">
        <v>92</v>
      </c>
      <c r="D274" s="613" t="s">
        <v>96</v>
      </c>
      <c r="E274" s="441" t="s">
        <v>94</v>
      </c>
      <c r="F274" s="444">
        <v>8</v>
      </c>
      <c r="G274" s="445">
        <v>2100</v>
      </c>
      <c r="H274" s="446">
        <f t="shared" si="248"/>
        <v>16800</v>
      </c>
      <c r="I274" s="447">
        <v>115</v>
      </c>
      <c r="J274" s="446">
        <f t="shared" si="249"/>
        <v>920</v>
      </c>
      <c r="K274" s="448">
        <f t="shared" si="250"/>
        <v>17720</v>
      </c>
      <c r="L274" s="517">
        <f t="shared" si="192"/>
        <v>17720</v>
      </c>
      <c r="M274" s="451">
        <f t="shared" si="193"/>
        <v>17720</v>
      </c>
      <c r="N274" s="342"/>
    </row>
    <row r="275" spans="2:16" ht="21" customHeight="1">
      <c r="B275" s="614"/>
      <c r="C275" s="622" t="s">
        <v>92</v>
      </c>
      <c r="D275" s="613" t="s">
        <v>97</v>
      </c>
      <c r="E275" s="441" t="s">
        <v>94</v>
      </c>
      <c r="F275" s="444">
        <v>4</v>
      </c>
      <c r="G275" s="445">
        <v>1800</v>
      </c>
      <c r="H275" s="446">
        <f t="shared" si="248"/>
        <v>7200</v>
      </c>
      <c r="I275" s="447">
        <v>115</v>
      </c>
      <c r="J275" s="446">
        <f t="shared" si="249"/>
        <v>460</v>
      </c>
      <c r="K275" s="448">
        <f t="shared" si="250"/>
        <v>7660</v>
      </c>
      <c r="L275" s="517">
        <f t="shared" si="192"/>
        <v>7660</v>
      </c>
      <c r="M275" s="451">
        <f t="shared" si="193"/>
        <v>7660</v>
      </c>
      <c r="N275" s="342"/>
    </row>
    <row r="276" spans="2:16" ht="21" customHeight="1">
      <c r="B276" s="614"/>
      <c r="C276" s="622" t="s">
        <v>92</v>
      </c>
      <c r="D276" s="613" t="s">
        <v>98</v>
      </c>
      <c r="E276" s="441" t="s">
        <v>94</v>
      </c>
      <c r="F276" s="444">
        <v>0</v>
      </c>
      <c r="G276" s="445">
        <v>1490</v>
      </c>
      <c r="H276" s="446">
        <f t="shared" si="248"/>
        <v>0</v>
      </c>
      <c r="I276" s="447">
        <v>115</v>
      </c>
      <c r="J276" s="446">
        <f t="shared" si="249"/>
        <v>0</v>
      </c>
      <c r="K276" s="448">
        <f t="shared" si="250"/>
        <v>0</v>
      </c>
      <c r="L276" s="517">
        <f t="shared" si="192"/>
        <v>0</v>
      </c>
      <c r="M276" s="451">
        <f t="shared" si="193"/>
        <v>0</v>
      </c>
      <c r="N276" s="342"/>
    </row>
    <row r="277" spans="2:16" ht="21" customHeight="1">
      <c r="B277" s="614"/>
      <c r="C277" s="622" t="s">
        <v>92</v>
      </c>
      <c r="D277" s="613" t="s">
        <v>99</v>
      </c>
      <c r="E277" s="441" t="s">
        <v>94</v>
      </c>
      <c r="F277" s="444">
        <v>42</v>
      </c>
      <c r="G277" s="445">
        <v>1780</v>
      </c>
      <c r="H277" s="446">
        <f t="shared" si="248"/>
        <v>74760</v>
      </c>
      <c r="I277" s="447">
        <v>115</v>
      </c>
      <c r="J277" s="446">
        <f t="shared" si="249"/>
        <v>4830</v>
      </c>
      <c r="K277" s="448">
        <f t="shared" si="250"/>
        <v>79590</v>
      </c>
      <c r="L277" s="517">
        <f t="shared" si="192"/>
        <v>79590</v>
      </c>
      <c r="M277" s="451">
        <f t="shared" si="193"/>
        <v>79590</v>
      </c>
      <c r="N277" s="342"/>
    </row>
    <row r="278" spans="2:16" ht="21" customHeight="1">
      <c r="B278" s="614"/>
      <c r="C278" s="622" t="s">
        <v>92</v>
      </c>
      <c r="D278" s="613" t="s">
        <v>100</v>
      </c>
      <c r="E278" s="441" t="s">
        <v>94</v>
      </c>
      <c r="F278" s="641">
        <v>110</v>
      </c>
      <c r="G278" s="637">
        <v>1920</v>
      </c>
      <c r="H278" s="446">
        <f t="shared" si="248"/>
        <v>211200</v>
      </c>
      <c r="I278" s="638">
        <v>150</v>
      </c>
      <c r="J278" s="446">
        <f t="shared" si="249"/>
        <v>16500</v>
      </c>
      <c r="K278" s="448">
        <f t="shared" si="250"/>
        <v>227700</v>
      </c>
      <c r="L278" s="517">
        <f t="shared" si="192"/>
        <v>227700</v>
      </c>
      <c r="M278" s="451">
        <f t="shared" si="193"/>
        <v>227700</v>
      </c>
      <c r="N278" s="342"/>
    </row>
    <row r="279" spans="2:16" ht="21" customHeight="1">
      <c r="B279" s="614"/>
      <c r="C279" s="622" t="s">
        <v>92</v>
      </c>
      <c r="D279" s="613" t="s">
        <v>187</v>
      </c>
      <c r="E279" s="441" t="s">
        <v>103</v>
      </c>
      <c r="F279" s="641">
        <v>378</v>
      </c>
      <c r="G279" s="637">
        <v>470</v>
      </c>
      <c r="H279" s="446">
        <f t="shared" si="248"/>
        <v>177660</v>
      </c>
      <c r="I279" s="447">
        <v>150</v>
      </c>
      <c r="J279" s="446">
        <f t="shared" si="249"/>
        <v>56700</v>
      </c>
      <c r="K279" s="448">
        <f t="shared" si="250"/>
        <v>234360</v>
      </c>
      <c r="L279" s="517">
        <f t="shared" si="192"/>
        <v>234360</v>
      </c>
      <c r="M279" s="451">
        <f t="shared" si="193"/>
        <v>234360</v>
      </c>
      <c r="N279" s="342"/>
    </row>
    <row r="280" spans="2:16" ht="21" customHeight="1">
      <c r="B280" s="614"/>
      <c r="C280" s="622" t="s">
        <v>92</v>
      </c>
      <c r="D280" s="613" t="s">
        <v>191</v>
      </c>
      <c r="E280" s="441" t="s">
        <v>94</v>
      </c>
      <c r="F280" s="641">
        <v>18</v>
      </c>
      <c r="G280" s="637">
        <v>2500</v>
      </c>
      <c r="H280" s="446">
        <f t="shared" si="248"/>
        <v>45000</v>
      </c>
      <c r="I280" s="638">
        <v>310</v>
      </c>
      <c r="J280" s="446">
        <f t="shared" si="249"/>
        <v>5580</v>
      </c>
      <c r="K280" s="448">
        <f t="shared" si="250"/>
        <v>50580</v>
      </c>
      <c r="L280" s="517">
        <f t="shared" si="192"/>
        <v>50580</v>
      </c>
      <c r="M280" s="451">
        <f t="shared" si="193"/>
        <v>50580</v>
      </c>
      <c r="N280" s="342"/>
    </row>
    <row r="281" spans="2:16" ht="21" customHeight="1">
      <c r="B281" s="552"/>
      <c r="C281" s="623" t="s">
        <v>92</v>
      </c>
      <c r="D281" s="624" t="s">
        <v>192</v>
      </c>
      <c r="E281" s="417" t="s">
        <v>94</v>
      </c>
      <c r="F281" s="642">
        <v>15</v>
      </c>
      <c r="G281" s="643">
        <v>430</v>
      </c>
      <c r="H281" s="509">
        <f t="shared" si="248"/>
        <v>6450</v>
      </c>
      <c r="I281" s="644">
        <v>0</v>
      </c>
      <c r="J281" s="509">
        <f t="shared" si="249"/>
        <v>0</v>
      </c>
      <c r="K281" s="510">
        <f t="shared" si="250"/>
        <v>6450</v>
      </c>
      <c r="L281" s="517">
        <f t="shared" si="192"/>
        <v>6450</v>
      </c>
      <c r="M281" s="451">
        <f t="shared" si="193"/>
        <v>6450</v>
      </c>
      <c r="N281" s="342"/>
    </row>
    <row r="282" spans="2:16" ht="21" customHeight="1">
      <c r="B282" s="614"/>
      <c r="C282" s="571" t="s">
        <v>101</v>
      </c>
      <c r="D282" s="620"/>
      <c r="E282" s="614"/>
      <c r="F282" s="645"/>
      <c r="G282" s="646"/>
      <c r="H282" s="647"/>
      <c r="I282" s="648"/>
      <c r="J282" s="649"/>
      <c r="K282" s="650"/>
      <c r="L282" s="517">
        <f t="shared" si="192"/>
        <v>0</v>
      </c>
      <c r="M282" s="451">
        <f t="shared" si="193"/>
        <v>0</v>
      </c>
      <c r="N282" s="342"/>
    </row>
    <row r="283" spans="2:16" ht="21" customHeight="1">
      <c r="B283" s="614"/>
      <c r="C283" s="622" t="s">
        <v>92</v>
      </c>
      <c r="D283" s="613" t="s">
        <v>102</v>
      </c>
      <c r="E283" s="441" t="s">
        <v>103</v>
      </c>
      <c r="F283" s="651">
        <f>10600*0.8</f>
        <v>8480</v>
      </c>
      <c r="G283" s="1174">
        <f>923.5/100</f>
        <v>9.2349999999999994</v>
      </c>
      <c r="H283" s="653">
        <f t="shared" si="248"/>
        <v>78312.799999999988</v>
      </c>
      <c r="I283" s="654">
        <v>7</v>
      </c>
      <c r="J283" s="653">
        <f t="shared" si="249"/>
        <v>59360</v>
      </c>
      <c r="K283" s="655">
        <f t="shared" si="250"/>
        <v>137672.79999999999</v>
      </c>
      <c r="L283" s="517">
        <f t="shared" si="192"/>
        <v>137672.79999999999</v>
      </c>
      <c r="M283" s="451">
        <f t="shared" si="193"/>
        <v>137672.79999999999</v>
      </c>
      <c r="N283" s="1298" t="s">
        <v>753</v>
      </c>
    </row>
    <row r="284" spans="2:16" ht="21" customHeight="1">
      <c r="B284" s="614"/>
      <c r="C284" s="622" t="s">
        <v>92</v>
      </c>
      <c r="D284" s="613" t="s">
        <v>406</v>
      </c>
      <c r="E284" s="441" t="s">
        <v>386</v>
      </c>
      <c r="F284" s="444">
        <v>1</v>
      </c>
      <c r="G284" s="445">
        <f>SUM(H283:H283)*0.15</f>
        <v>11746.919999999998</v>
      </c>
      <c r="H284" s="446">
        <f t="shared" si="248"/>
        <v>11746.919999999998</v>
      </c>
      <c r="I284" s="447">
        <f>G284*0.3</f>
        <v>3524.0759999999996</v>
      </c>
      <c r="J284" s="446">
        <f t="shared" si="249"/>
        <v>3524.0759999999996</v>
      </c>
      <c r="K284" s="448">
        <f>J284+H284</f>
        <v>15270.995999999997</v>
      </c>
      <c r="L284" s="517">
        <f t="shared" si="192"/>
        <v>15270.995999999997</v>
      </c>
      <c r="M284" s="451">
        <f t="shared" si="193"/>
        <v>15270.995999999997</v>
      </c>
      <c r="N284" s="342"/>
      <c r="O284" s="1266"/>
      <c r="P284" s="1267"/>
    </row>
    <row r="285" spans="2:16" ht="21" customHeight="1">
      <c r="B285" s="562"/>
      <c r="C285" s="395" t="s">
        <v>105</v>
      </c>
      <c r="D285" s="656"/>
      <c r="E285" s="562"/>
      <c r="F285" s="657"/>
      <c r="G285" s="658"/>
      <c r="H285" s="659"/>
      <c r="I285" s="660"/>
      <c r="J285" s="661"/>
      <c r="K285" s="662"/>
      <c r="L285" s="517">
        <f t="shared" si="192"/>
        <v>0</v>
      </c>
      <c r="M285" s="451">
        <f t="shared" si="193"/>
        <v>0</v>
      </c>
      <c r="N285" s="342"/>
    </row>
    <row r="286" spans="2:16" ht="21" customHeight="1">
      <c r="B286" s="614"/>
      <c r="C286" s="622" t="s">
        <v>92</v>
      </c>
      <c r="D286" s="613" t="s">
        <v>106</v>
      </c>
      <c r="E286" s="441" t="s">
        <v>103</v>
      </c>
      <c r="F286" s="651">
        <f>F283/2</f>
        <v>4240</v>
      </c>
      <c r="G286" s="1174">
        <f>93.1/3</f>
        <v>31.033333333333331</v>
      </c>
      <c r="H286" s="653">
        <f t="shared" ref="H286:H287" si="251">G286*F286</f>
        <v>131581.33333333331</v>
      </c>
      <c r="I286" s="663">
        <v>22</v>
      </c>
      <c r="J286" s="653">
        <f t="shared" ref="J286:J287" si="252">I286*F286</f>
        <v>93280</v>
      </c>
      <c r="K286" s="655">
        <f t="shared" ref="K286" si="253">J286+H286</f>
        <v>224861.33333333331</v>
      </c>
      <c r="L286" s="517">
        <f t="shared" si="192"/>
        <v>224861.33333333331</v>
      </c>
      <c r="M286" s="451">
        <f t="shared" si="193"/>
        <v>224861.33333333331</v>
      </c>
      <c r="N286" s="1298" t="s">
        <v>753</v>
      </c>
    </row>
    <row r="287" spans="2:16" ht="21" customHeight="1">
      <c r="B287" s="614"/>
      <c r="C287" s="622" t="s">
        <v>92</v>
      </c>
      <c r="D287" s="613" t="s">
        <v>406</v>
      </c>
      <c r="E287" s="441" t="s">
        <v>386</v>
      </c>
      <c r="F287" s="444">
        <v>1</v>
      </c>
      <c r="G287" s="445">
        <f>SUM(H286:H286)*0.15</f>
        <v>19737.199999999997</v>
      </c>
      <c r="H287" s="446">
        <f t="shared" si="251"/>
        <v>19737.199999999997</v>
      </c>
      <c r="I287" s="447">
        <f>G287*0.3</f>
        <v>5921.1599999999989</v>
      </c>
      <c r="J287" s="446">
        <f t="shared" si="252"/>
        <v>5921.1599999999989</v>
      </c>
      <c r="K287" s="448">
        <f>J287+H287</f>
        <v>25658.359999999997</v>
      </c>
      <c r="L287" s="517">
        <f t="shared" si="192"/>
        <v>25658.359999999997</v>
      </c>
      <c r="M287" s="451">
        <f t="shared" si="193"/>
        <v>25658.359999999997</v>
      </c>
      <c r="N287" s="342"/>
    </row>
    <row r="288" spans="2:16" ht="21" customHeight="1">
      <c r="B288" s="614"/>
      <c r="C288" s="664" t="s">
        <v>107</v>
      </c>
      <c r="D288" s="620"/>
      <c r="E288" s="614"/>
      <c r="F288" s="645"/>
      <c r="G288" s="646"/>
      <c r="H288" s="647"/>
      <c r="I288" s="648"/>
      <c r="J288" s="649"/>
      <c r="K288" s="650"/>
      <c r="L288" s="517">
        <f t="shared" si="192"/>
        <v>0</v>
      </c>
      <c r="M288" s="451">
        <f t="shared" si="193"/>
        <v>0</v>
      </c>
      <c r="N288" s="342"/>
    </row>
    <row r="289" spans="2:14" ht="21" customHeight="1">
      <c r="B289" s="614"/>
      <c r="C289" s="622" t="s">
        <v>92</v>
      </c>
      <c r="D289" s="613" t="s">
        <v>109</v>
      </c>
      <c r="E289" s="441" t="s">
        <v>94</v>
      </c>
      <c r="F289" s="651">
        <v>125</v>
      </c>
      <c r="G289" s="652">
        <v>52</v>
      </c>
      <c r="H289" s="653">
        <f t="shared" ref="H289:H296" si="254">G289*F289</f>
        <v>6500</v>
      </c>
      <c r="I289" s="654">
        <v>80</v>
      </c>
      <c r="J289" s="653">
        <f t="shared" ref="J289:J292" si="255">I289*F289</f>
        <v>10000</v>
      </c>
      <c r="K289" s="655">
        <f t="shared" ref="K289:K292" si="256">J289+H289</f>
        <v>16500</v>
      </c>
      <c r="L289" s="517">
        <f t="shared" si="192"/>
        <v>16500</v>
      </c>
      <c r="M289" s="451">
        <f t="shared" si="193"/>
        <v>16500</v>
      </c>
      <c r="N289" s="342"/>
    </row>
    <row r="290" spans="2:14" ht="21" customHeight="1">
      <c r="B290" s="614"/>
      <c r="C290" s="622" t="s">
        <v>92</v>
      </c>
      <c r="D290" s="613" t="s">
        <v>110</v>
      </c>
      <c r="E290" s="441" t="s">
        <v>94</v>
      </c>
      <c r="F290" s="651">
        <v>93</v>
      </c>
      <c r="G290" s="652">
        <v>80</v>
      </c>
      <c r="H290" s="653">
        <f t="shared" si="254"/>
        <v>7440</v>
      </c>
      <c r="I290" s="654">
        <v>85</v>
      </c>
      <c r="J290" s="653">
        <f t="shared" si="255"/>
        <v>7905</v>
      </c>
      <c r="K290" s="655">
        <f t="shared" si="256"/>
        <v>15345</v>
      </c>
      <c r="L290" s="517">
        <f t="shared" si="192"/>
        <v>15345</v>
      </c>
      <c r="M290" s="451">
        <f t="shared" si="193"/>
        <v>15345</v>
      </c>
      <c r="N290" s="342"/>
    </row>
    <row r="291" spans="2:14" ht="21" customHeight="1">
      <c r="B291" s="614"/>
      <c r="C291" s="622"/>
      <c r="D291" s="613" t="s">
        <v>111</v>
      </c>
      <c r="E291" s="441" t="s">
        <v>94</v>
      </c>
      <c r="F291" s="651">
        <v>20</v>
      </c>
      <c r="G291" s="652">
        <v>550</v>
      </c>
      <c r="H291" s="653">
        <f t="shared" si="254"/>
        <v>11000</v>
      </c>
      <c r="I291" s="654">
        <v>90</v>
      </c>
      <c r="J291" s="653">
        <f t="shared" si="255"/>
        <v>1800</v>
      </c>
      <c r="K291" s="655">
        <f t="shared" si="256"/>
        <v>12800</v>
      </c>
      <c r="L291" s="517">
        <f t="shared" si="192"/>
        <v>12800</v>
      </c>
      <c r="M291" s="451">
        <f t="shared" si="193"/>
        <v>12800</v>
      </c>
      <c r="N291" s="342"/>
    </row>
    <row r="292" spans="2:14" ht="21" customHeight="1">
      <c r="B292" s="552"/>
      <c r="C292" s="623" t="s">
        <v>92</v>
      </c>
      <c r="D292" s="624" t="s">
        <v>108</v>
      </c>
      <c r="E292" s="417" t="s">
        <v>94</v>
      </c>
      <c r="F292" s="665">
        <v>220</v>
      </c>
      <c r="G292" s="666">
        <v>130</v>
      </c>
      <c r="H292" s="667">
        <f t="shared" si="254"/>
        <v>28600</v>
      </c>
      <c r="I292" s="668">
        <v>90</v>
      </c>
      <c r="J292" s="667">
        <f t="shared" si="255"/>
        <v>19800</v>
      </c>
      <c r="K292" s="669">
        <f t="shared" si="256"/>
        <v>48400</v>
      </c>
      <c r="L292" s="517">
        <f t="shared" si="192"/>
        <v>48400</v>
      </c>
      <c r="M292" s="451">
        <f t="shared" si="193"/>
        <v>48400</v>
      </c>
      <c r="N292" s="342"/>
    </row>
    <row r="293" spans="2:14" ht="21" customHeight="1">
      <c r="B293" s="614"/>
      <c r="C293" s="670" t="s">
        <v>101</v>
      </c>
      <c r="D293" s="620"/>
      <c r="E293" s="614"/>
      <c r="F293" s="645"/>
      <c r="G293" s="646"/>
      <c r="H293" s="647"/>
      <c r="I293" s="648"/>
      <c r="J293" s="649"/>
      <c r="K293" s="650"/>
      <c r="L293" s="517">
        <f t="shared" ref="L293:L299" si="257">(G293+I293)*F293</f>
        <v>0</v>
      </c>
      <c r="M293" s="451">
        <f t="shared" ref="M293:M299" si="258">(G293+I293)*F293</f>
        <v>0</v>
      </c>
      <c r="N293" s="342"/>
    </row>
    <row r="294" spans="2:14" ht="21" customHeight="1">
      <c r="B294" s="614"/>
      <c r="C294" s="622" t="s">
        <v>92</v>
      </c>
      <c r="D294" s="613" t="s">
        <v>102</v>
      </c>
      <c r="E294" s="441" t="s">
        <v>103</v>
      </c>
      <c r="F294" s="651">
        <f>17530*0.9</f>
        <v>15777</v>
      </c>
      <c r="G294" s="1174">
        <f>G283</f>
        <v>9.2349999999999994</v>
      </c>
      <c r="H294" s="653">
        <f t="shared" si="254"/>
        <v>145700.595</v>
      </c>
      <c r="I294" s="654">
        <f>I283</f>
        <v>7</v>
      </c>
      <c r="J294" s="653">
        <f t="shared" ref="J294:J296" si="259">I294*F294</f>
        <v>110439</v>
      </c>
      <c r="K294" s="655">
        <f t="shared" ref="K294:K295" si="260">J294+H294</f>
        <v>256139.595</v>
      </c>
      <c r="L294" s="517">
        <f t="shared" si="257"/>
        <v>256139.595</v>
      </c>
      <c r="M294" s="451">
        <f t="shared" si="258"/>
        <v>256139.595</v>
      </c>
      <c r="N294" s="342"/>
    </row>
    <row r="295" spans="2:14" ht="21" customHeight="1">
      <c r="B295" s="614"/>
      <c r="C295" s="622" t="s">
        <v>92</v>
      </c>
      <c r="D295" s="613" t="s">
        <v>112</v>
      </c>
      <c r="E295" s="441" t="s">
        <v>103</v>
      </c>
      <c r="F295" s="651">
        <f>28500*0.9</f>
        <v>25650</v>
      </c>
      <c r="G295" s="1174">
        <f>G252</f>
        <v>13.93</v>
      </c>
      <c r="H295" s="653">
        <f t="shared" si="254"/>
        <v>357304.5</v>
      </c>
      <c r="I295" s="654">
        <f>I252</f>
        <v>10</v>
      </c>
      <c r="J295" s="653">
        <f t="shared" si="259"/>
        <v>256500</v>
      </c>
      <c r="K295" s="655">
        <f t="shared" si="260"/>
        <v>613804.5</v>
      </c>
      <c r="L295" s="517">
        <f t="shared" si="257"/>
        <v>613804.5</v>
      </c>
      <c r="M295" s="451">
        <f t="shared" si="258"/>
        <v>613804.5</v>
      </c>
      <c r="N295" s="342"/>
    </row>
    <row r="296" spans="2:14" ht="21" customHeight="1">
      <c r="B296" s="614"/>
      <c r="C296" s="622" t="s">
        <v>92</v>
      </c>
      <c r="D296" s="613" t="s">
        <v>406</v>
      </c>
      <c r="E296" s="441" t="s">
        <v>386</v>
      </c>
      <c r="F296" s="444">
        <v>1</v>
      </c>
      <c r="G296" s="445">
        <f>SUM(H294:H295)*0.15</f>
        <v>75450.764249999993</v>
      </c>
      <c r="H296" s="446">
        <f t="shared" si="254"/>
        <v>75450.764249999993</v>
      </c>
      <c r="I296" s="447">
        <f>G296*0.3</f>
        <v>22635.229274999998</v>
      </c>
      <c r="J296" s="446">
        <f t="shared" si="259"/>
        <v>22635.229274999998</v>
      </c>
      <c r="K296" s="448">
        <f>J296+H296</f>
        <v>98085.993524999998</v>
      </c>
      <c r="L296" s="517">
        <f t="shared" si="257"/>
        <v>98085.993524999998</v>
      </c>
      <c r="M296" s="451">
        <f t="shared" si="258"/>
        <v>98085.993524999998</v>
      </c>
      <c r="N296" s="342"/>
    </row>
    <row r="297" spans="2:14" ht="21" customHeight="1">
      <c r="B297" s="614"/>
      <c r="C297" s="571" t="s">
        <v>105</v>
      </c>
      <c r="D297" s="620"/>
      <c r="E297" s="614"/>
      <c r="F297" s="645"/>
      <c r="G297" s="646"/>
      <c r="H297" s="647"/>
      <c r="I297" s="648"/>
      <c r="J297" s="649"/>
      <c r="K297" s="650"/>
      <c r="L297" s="517">
        <f t="shared" si="257"/>
        <v>0</v>
      </c>
      <c r="M297" s="451">
        <f t="shared" si="258"/>
        <v>0</v>
      </c>
      <c r="N297" s="342"/>
    </row>
    <row r="298" spans="2:14" ht="21" customHeight="1">
      <c r="B298" s="614"/>
      <c r="C298" s="622" t="s">
        <v>92</v>
      </c>
      <c r="D298" s="613" t="s">
        <v>106</v>
      </c>
      <c r="E298" s="441" t="s">
        <v>103</v>
      </c>
      <c r="F298" s="651">
        <f>23010*0.9</f>
        <v>20709</v>
      </c>
      <c r="G298" s="1174">
        <f>G286</f>
        <v>31.033333333333331</v>
      </c>
      <c r="H298" s="653">
        <f t="shared" ref="H298:H299" si="261">G298*F298</f>
        <v>642669.29999999993</v>
      </c>
      <c r="I298" s="663">
        <f>I286</f>
        <v>22</v>
      </c>
      <c r="J298" s="653">
        <f t="shared" ref="J298:J299" si="262">I298*F298</f>
        <v>455598</v>
      </c>
      <c r="K298" s="655">
        <f t="shared" ref="K298" si="263">J298+H298</f>
        <v>1098267.2999999998</v>
      </c>
      <c r="L298" s="517">
        <f t="shared" si="257"/>
        <v>1098267.3</v>
      </c>
      <c r="M298" s="451">
        <f t="shared" si="258"/>
        <v>1098267.3</v>
      </c>
      <c r="N298" s="342"/>
    </row>
    <row r="299" spans="2:14" ht="21" customHeight="1">
      <c r="B299" s="614"/>
      <c r="C299" s="622" t="s">
        <v>92</v>
      </c>
      <c r="D299" s="613" t="s">
        <v>406</v>
      </c>
      <c r="E299" s="441" t="s">
        <v>386</v>
      </c>
      <c r="F299" s="444">
        <v>1</v>
      </c>
      <c r="G299" s="445">
        <f>SUM(H298:H298)*0.15</f>
        <v>96400.39499999999</v>
      </c>
      <c r="H299" s="446">
        <f t="shared" si="261"/>
        <v>96400.39499999999</v>
      </c>
      <c r="I299" s="447">
        <f>G299*0.3</f>
        <v>28920.118499999997</v>
      </c>
      <c r="J299" s="446">
        <f t="shared" si="262"/>
        <v>28920.118499999997</v>
      </c>
      <c r="K299" s="448">
        <f>J299+H299</f>
        <v>125320.51349999999</v>
      </c>
      <c r="L299" s="517">
        <f t="shared" si="257"/>
        <v>125320.51349999999</v>
      </c>
      <c r="M299" s="451">
        <f t="shared" si="258"/>
        <v>125320.51349999999</v>
      </c>
      <c r="N299" s="342"/>
    </row>
    <row r="300" spans="2:14" ht="21" customHeight="1">
      <c r="B300" s="552"/>
      <c r="C300" s="627"/>
      <c r="D300" s="671"/>
      <c r="E300" s="552"/>
      <c r="F300" s="672"/>
      <c r="G300" s="673"/>
      <c r="H300" s="674"/>
      <c r="I300" s="675"/>
      <c r="J300" s="674"/>
      <c r="K300" s="674"/>
      <c r="L300" s="605"/>
      <c r="M300" s="606"/>
      <c r="N300" s="342"/>
    </row>
    <row r="301" spans="2:14" ht="21" customHeight="1">
      <c r="B301" s="676"/>
      <c r="C301" s="1234" t="s">
        <v>469</v>
      </c>
      <c r="D301" s="1235"/>
      <c r="E301" s="406"/>
      <c r="F301" s="677"/>
      <c r="G301" s="678"/>
      <c r="H301" s="679">
        <f>SUM(H231:H300)</f>
        <v>5842411.3209166657</v>
      </c>
      <c r="I301" s="680"/>
      <c r="J301" s="679">
        <f>SUM(J231:J300)</f>
        <v>1404047.3777750002</v>
      </c>
      <c r="K301" s="493">
        <f>SUM(K231:K300)</f>
        <v>7246458.6986916671</v>
      </c>
      <c r="L301" s="461">
        <f>H301+J301</f>
        <v>7246458.6986916661</v>
      </c>
      <c r="M301" s="610">
        <f>K301-L301</f>
        <v>0</v>
      </c>
      <c r="N301" s="342"/>
    </row>
    <row r="302" spans="2:14" ht="21" customHeight="1">
      <c r="B302" s="562"/>
      <c r="C302" s="563"/>
      <c r="D302" s="564"/>
      <c r="E302" s="565"/>
      <c r="F302" s="657"/>
      <c r="G302" s="681"/>
      <c r="H302" s="682"/>
      <c r="I302" s="683"/>
      <c r="J302" s="682"/>
      <c r="K302" s="682"/>
      <c r="L302" s="605"/>
      <c r="M302" s="606"/>
      <c r="N302" s="342"/>
    </row>
    <row r="303" spans="2:14" ht="21" customHeight="1">
      <c r="B303" s="614"/>
      <c r="C303" s="684" t="s">
        <v>592</v>
      </c>
      <c r="D303" s="685"/>
      <c r="E303" s="686"/>
      <c r="F303" s="687"/>
      <c r="G303" s="688"/>
      <c r="H303" s="649"/>
      <c r="I303" s="688"/>
      <c r="J303" s="649"/>
      <c r="K303" s="649"/>
      <c r="L303" s="605">
        <f>(G303+I303)*F303</f>
        <v>0</v>
      </c>
      <c r="M303" s="606">
        <f>K303-L303</f>
        <v>0</v>
      </c>
      <c r="N303" s="342"/>
    </row>
    <row r="304" spans="2:14" ht="21" customHeight="1">
      <c r="B304" s="689"/>
      <c r="C304" s="622" t="s">
        <v>133</v>
      </c>
      <c r="D304" s="442"/>
      <c r="E304" s="441"/>
      <c r="F304" s="651"/>
      <c r="G304" s="652"/>
      <c r="H304" s="653"/>
      <c r="I304" s="663"/>
      <c r="J304" s="690"/>
      <c r="K304" s="653"/>
      <c r="L304" s="605">
        <f>(G304+I304)*F304</f>
        <v>0</v>
      </c>
      <c r="M304" s="606">
        <f>K304-L304</f>
        <v>0</v>
      </c>
      <c r="N304" s="342"/>
    </row>
    <row r="305" spans="2:14" ht="21" customHeight="1">
      <c r="B305" s="689"/>
      <c r="C305" s="622" t="s">
        <v>92</v>
      </c>
      <c r="D305" s="442" t="s">
        <v>118</v>
      </c>
      <c r="E305" s="441" t="s">
        <v>94</v>
      </c>
      <c r="F305" s="651">
        <v>19</v>
      </c>
      <c r="G305" s="652">
        <v>60</v>
      </c>
      <c r="H305" s="653">
        <f t="shared" ref="H305:H310" si="264">G305*F305</f>
        <v>1140</v>
      </c>
      <c r="I305" s="663">
        <v>90</v>
      </c>
      <c r="J305" s="653">
        <f t="shared" ref="J305:J306" si="265">I305*F305</f>
        <v>1710</v>
      </c>
      <c r="K305" s="655">
        <f t="shared" ref="K305:K306" si="266">J305+H305</f>
        <v>2850</v>
      </c>
      <c r="L305" s="517">
        <f t="shared" ref="L305:L314" si="267">(G305+I305)*F305</f>
        <v>2850</v>
      </c>
      <c r="M305" s="451">
        <f t="shared" ref="M305:M314" si="268">(G305+I305)*F305</f>
        <v>2850</v>
      </c>
      <c r="N305" s="342"/>
    </row>
    <row r="306" spans="2:14" ht="21" customHeight="1">
      <c r="B306" s="689"/>
      <c r="C306" s="622" t="s">
        <v>92</v>
      </c>
      <c r="D306" s="442" t="s">
        <v>119</v>
      </c>
      <c r="E306" s="441" t="s">
        <v>94</v>
      </c>
      <c r="F306" s="651">
        <v>146</v>
      </c>
      <c r="G306" s="652">
        <v>60</v>
      </c>
      <c r="H306" s="653">
        <f t="shared" si="264"/>
        <v>8760</v>
      </c>
      <c r="I306" s="663">
        <v>110</v>
      </c>
      <c r="J306" s="653">
        <f t="shared" si="265"/>
        <v>16060</v>
      </c>
      <c r="K306" s="655">
        <f t="shared" si="266"/>
        <v>24820</v>
      </c>
      <c r="L306" s="517">
        <f t="shared" si="267"/>
        <v>24820</v>
      </c>
      <c r="M306" s="451">
        <f t="shared" si="268"/>
        <v>24820</v>
      </c>
      <c r="N306" s="342"/>
    </row>
    <row r="307" spans="2:14" ht="21" customHeight="1">
      <c r="B307" s="689"/>
      <c r="C307" s="622" t="s">
        <v>134</v>
      </c>
      <c r="D307" s="442"/>
      <c r="E307" s="441"/>
      <c r="F307" s="651"/>
      <c r="G307" s="652"/>
      <c r="H307" s="653"/>
      <c r="I307" s="663"/>
      <c r="J307" s="690"/>
      <c r="K307" s="653"/>
      <c r="L307" s="517">
        <f t="shared" si="267"/>
        <v>0</v>
      </c>
      <c r="M307" s="451">
        <f t="shared" si="268"/>
        <v>0</v>
      </c>
      <c r="N307" s="342"/>
    </row>
    <row r="308" spans="2:14" ht="21" customHeight="1">
      <c r="B308" s="689"/>
      <c r="C308" s="622" t="s">
        <v>92</v>
      </c>
      <c r="D308" s="442" t="s">
        <v>124</v>
      </c>
      <c r="E308" s="441" t="s">
        <v>103</v>
      </c>
      <c r="F308" s="651">
        <f>16380*0.95</f>
        <v>15561</v>
      </c>
      <c r="G308" s="652">
        <f>15</f>
        <v>15</v>
      </c>
      <c r="H308" s="653">
        <f t="shared" si="264"/>
        <v>233415</v>
      </c>
      <c r="I308" s="663">
        <v>7</v>
      </c>
      <c r="J308" s="653">
        <f t="shared" ref="J308:J310" si="269">I308*F308</f>
        <v>108927</v>
      </c>
      <c r="K308" s="655">
        <f t="shared" ref="K308:K309" si="270">J308+H308</f>
        <v>342342</v>
      </c>
      <c r="L308" s="517">
        <f t="shared" si="267"/>
        <v>342342</v>
      </c>
      <c r="M308" s="451">
        <f t="shared" si="268"/>
        <v>342342</v>
      </c>
      <c r="N308" s="342"/>
    </row>
    <row r="309" spans="2:14" ht="21" customHeight="1">
      <c r="B309" s="689"/>
      <c r="C309" s="622" t="s">
        <v>92</v>
      </c>
      <c r="D309" s="442" t="s">
        <v>123</v>
      </c>
      <c r="E309" s="441" t="s">
        <v>103</v>
      </c>
      <c r="F309" s="651">
        <f>1980*0.95</f>
        <v>1881</v>
      </c>
      <c r="G309" s="652">
        <v>6.16</v>
      </c>
      <c r="H309" s="653">
        <f t="shared" si="264"/>
        <v>11586.960000000001</v>
      </c>
      <c r="I309" s="663">
        <v>6</v>
      </c>
      <c r="J309" s="653">
        <f t="shared" si="269"/>
        <v>11286</v>
      </c>
      <c r="K309" s="655">
        <f t="shared" si="270"/>
        <v>22872.959999999999</v>
      </c>
      <c r="L309" s="517">
        <f t="shared" si="267"/>
        <v>22872.959999999999</v>
      </c>
      <c r="M309" s="451">
        <f t="shared" si="268"/>
        <v>22872.959999999999</v>
      </c>
      <c r="N309" s="342"/>
    </row>
    <row r="310" spans="2:14" ht="21" customHeight="1">
      <c r="B310" s="689"/>
      <c r="C310" s="622" t="s">
        <v>92</v>
      </c>
      <c r="D310" s="613" t="s">
        <v>406</v>
      </c>
      <c r="E310" s="441" t="s">
        <v>386</v>
      </c>
      <c r="F310" s="444">
        <v>1</v>
      </c>
      <c r="G310" s="445">
        <f>SUM(H308:H309)*0.15</f>
        <v>36750.293999999994</v>
      </c>
      <c r="H310" s="446">
        <f t="shared" si="264"/>
        <v>36750.293999999994</v>
      </c>
      <c r="I310" s="447">
        <f>G310*0.3</f>
        <v>11025.088199999998</v>
      </c>
      <c r="J310" s="446">
        <f t="shared" si="269"/>
        <v>11025.088199999998</v>
      </c>
      <c r="K310" s="448">
        <f>J310+H310</f>
        <v>47775.382199999993</v>
      </c>
      <c r="L310" s="517">
        <f t="shared" si="267"/>
        <v>47775.382199999993</v>
      </c>
      <c r="M310" s="451">
        <f t="shared" si="268"/>
        <v>47775.382199999993</v>
      </c>
      <c r="N310" s="342"/>
    </row>
    <row r="311" spans="2:14" ht="21" customHeight="1">
      <c r="B311" s="689"/>
      <c r="C311" s="670" t="s">
        <v>135</v>
      </c>
      <c r="D311" s="691"/>
      <c r="E311" s="614"/>
      <c r="F311" s="645"/>
      <c r="G311" s="646"/>
      <c r="H311" s="649"/>
      <c r="I311" s="692"/>
      <c r="J311" s="688"/>
      <c r="K311" s="649"/>
      <c r="L311" s="517">
        <f t="shared" si="267"/>
        <v>0</v>
      </c>
      <c r="M311" s="451">
        <f t="shared" si="268"/>
        <v>0</v>
      </c>
      <c r="N311" s="342"/>
    </row>
    <row r="312" spans="2:14" ht="21" customHeight="1">
      <c r="B312" s="689"/>
      <c r="C312" s="622" t="s">
        <v>92</v>
      </c>
      <c r="D312" s="442" t="s">
        <v>121</v>
      </c>
      <c r="E312" s="441" t="s">
        <v>103</v>
      </c>
      <c r="F312" s="651">
        <f>SUM(F308:F309)</f>
        <v>17442</v>
      </c>
      <c r="G312" s="1174">
        <f>G286</f>
        <v>31.033333333333331</v>
      </c>
      <c r="H312" s="653">
        <f t="shared" ref="H312:H313" si="271">G312*F312</f>
        <v>541283.4</v>
      </c>
      <c r="I312" s="663">
        <v>22</v>
      </c>
      <c r="J312" s="653">
        <f t="shared" ref="J312:J313" si="272">I312*F312</f>
        <v>383724</v>
      </c>
      <c r="K312" s="655">
        <f t="shared" ref="K312" si="273">J312+H312</f>
        <v>925007.4</v>
      </c>
      <c r="L312" s="517">
        <f t="shared" si="267"/>
        <v>925007.4</v>
      </c>
      <c r="M312" s="451">
        <f t="shared" si="268"/>
        <v>925007.4</v>
      </c>
      <c r="N312" s="342"/>
    </row>
    <row r="313" spans="2:14" ht="21" customHeight="1">
      <c r="B313" s="689"/>
      <c r="C313" s="622" t="s">
        <v>92</v>
      </c>
      <c r="D313" s="613" t="s">
        <v>406</v>
      </c>
      <c r="E313" s="441" t="s">
        <v>386</v>
      </c>
      <c r="F313" s="444">
        <v>1</v>
      </c>
      <c r="G313" s="445">
        <f>SUM(H312:H312)*0.15</f>
        <v>81192.509999999995</v>
      </c>
      <c r="H313" s="446">
        <f t="shared" si="271"/>
        <v>81192.509999999995</v>
      </c>
      <c r="I313" s="447">
        <f>G313*0.3</f>
        <v>24357.752999999997</v>
      </c>
      <c r="J313" s="446">
        <f t="shared" si="272"/>
        <v>24357.752999999997</v>
      </c>
      <c r="K313" s="448">
        <f>J313+H313</f>
        <v>105550.26299999999</v>
      </c>
      <c r="L313" s="517">
        <f t="shared" si="267"/>
        <v>105550.26299999999</v>
      </c>
      <c r="M313" s="451">
        <f t="shared" si="268"/>
        <v>105550.26299999999</v>
      </c>
      <c r="N313" s="342"/>
    </row>
    <row r="314" spans="2:14" ht="21" customHeight="1">
      <c r="B314" s="693"/>
      <c r="C314" s="694" t="s">
        <v>454</v>
      </c>
      <c r="D314" s="695"/>
      <c r="E314" s="696" t="s">
        <v>305</v>
      </c>
      <c r="F314" s="696">
        <v>100</v>
      </c>
      <c r="G314" s="83">
        <v>106</v>
      </c>
      <c r="H314" s="83">
        <f>G314*F314</f>
        <v>10600</v>
      </c>
      <c r="I314" s="83">
        <v>12</v>
      </c>
      <c r="J314" s="83">
        <f>I314*F314</f>
        <v>1200</v>
      </c>
      <c r="K314" s="83">
        <f t="shared" ref="K314" si="274">H314+J314</f>
        <v>11800</v>
      </c>
      <c r="L314" s="517">
        <f t="shared" si="267"/>
        <v>11800</v>
      </c>
      <c r="M314" s="451">
        <f t="shared" si="268"/>
        <v>11800</v>
      </c>
      <c r="N314" s="342"/>
    </row>
    <row r="315" spans="2:14" ht="21" customHeight="1">
      <c r="B315" s="689"/>
      <c r="C315" s="697"/>
      <c r="D315" s="698"/>
      <c r="E315" s="601"/>
      <c r="F315" s="699"/>
      <c r="G315" s="700"/>
      <c r="H315" s="630"/>
      <c r="I315" s="629"/>
      <c r="J315" s="630"/>
      <c r="K315" s="631"/>
      <c r="L315" s="605"/>
      <c r="M315" s="606"/>
      <c r="N315" s="342"/>
    </row>
    <row r="316" spans="2:14" ht="21" customHeight="1">
      <c r="B316" s="701"/>
      <c r="C316" s="1221" t="s">
        <v>470</v>
      </c>
      <c r="D316" s="1222"/>
      <c r="E316" s="702"/>
      <c r="F316" s="703"/>
      <c r="G316" s="704"/>
      <c r="H316" s="705">
        <f>SUM(H304:H315)</f>
        <v>924728.16399999999</v>
      </c>
      <c r="I316" s="704"/>
      <c r="J316" s="705">
        <f>SUM(J304:J315)</f>
        <v>558289.84120000002</v>
      </c>
      <c r="K316" s="706">
        <f>SUM(K304:K315)</f>
        <v>1483018.0052</v>
      </c>
      <c r="L316" s="707">
        <f>H316+J316</f>
        <v>1483018.0052</v>
      </c>
      <c r="M316" s="606">
        <f>K316-L316</f>
        <v>0</v>
      </c>
      <c r="N316" s="342"/>
    </row>
    <row r="317" spans="2:14" ht="21" customHeight="1">
      <c r="B317" s="614"/>
      <c r="C317" s="571" t="s">
        <v>73</v>
      </c>
      <c r="D317" s="691"/>
      <c r="E317" s="614"/>
      <c r="F317" s="645"/>
      <c r="G317" s="688"/>
      <c r="H317" s="649"/>
      <c r="I317" s="688"/>
      <c r="J317" s="649"/>
      <c r="K317" s="649"/>
      <c r="L317" s="605">
        <f>(G317+I317)*F317</f>
        <v>0</v>
      </c>
      <c r="M317" s="606">
        <f>K317-L317</f>
        <v>0</v>
      </c>
      <c r="N317" s="342"/>
    </row>
    <row r="318" spans="2:14" ht="21" customHeight="1">
      <c r="B318" s="562"/>
      <c r="C318" s="708" t="s">
        <v>128</v>
      </c>
      <c r="D318" s="586"/>
      <c r="E318" s="544"/>
      <c r="F318" s="651"/>
      <c r="G318" s="709"/>
      <c r="H318" s="710"/>
      <c r="I318" s="711"/>
      <c r="J318" s="710"/>
      <c r="K318" s="710"/>
      <c r="L318" s="605"/>
      <c r="M318" s="606"/>
      <c r="N318" s="342"/>
    </row>
    <row r="319" spans="2:14" ht="21" customHeight="1">
      <c r="B319" s="689"/>
      <c r="C319" s="622" t="s">
        <v>92</v>
      </c>
      <c r="D319" s="442" t="s">
        <v>125</v>
      </c>
      <c r="E319" s="441" t="s">
        <v>94</v>
      </c>
      <c r="F319" s="651">
        <v>1</v>
      </c>
      <c r="G319" s="652">
        <v>8500</v>
      </c>
      <c r="H319" s="653">
        <f t="shared" ref="H319:H329" si="275">G319*F319</f>
        <v>8500</v>
      </c>
      <c r="I319" s="663">
        <v>500</v>
      </c>
      <c r="J319" s="653">
        <f t="shared" ref="J319:J326" si="276">I319*F319</f>
        <v>500</v>
      </c>
      <c r="K319" s="655">
        <f t="shared" ref="K319:K326" si="277">J319+H319</f>
        <v>9000</v>
      </c>
      <c r="L319" s="517">
        <f t="shared" ref="L319:L335" si="278">(G319+I319)*F319</f>
        <v>9000</v>
      </c>
      <c r="M319" s="451">
        <f t="shared" ref="M319:M335" si="279">(G319+I319)*F319</f>
        <v>9000</v>
      </c>
      <c r="N319" s="342"/>
    </row>
    <row r="320" spans="2:14" ht="21" customHeight="1">
      <c r="B320" s="689"/>
      <c r="C320" s="622" t="s">
        <v>92</v>
      </c>
      <c r="D320" s="442" t="s">
        <v>126</v>
      </c>
      <c r="E320" s="441" t="s">
        <v>94</v>
      </c>
      <c r="F320" s="651">
        <v>2</v>
      </c>
      <c r="G320" s="652">
        <v>7000</v>
      </c>
      <c r="H320" s="653">
        <f t="shared" si="275"/>
        <v>14000</v>
      </c>
      <c r="I320" s="663">
        <v>115</v>
      </c>
      <c r="J320" s="653">
        <f t="shared" si="276"/>
        <v>230</v>
      </c>
      <c r="K320" s="655">
        <f t="shared" si="277"/>
        <v>14230</v>
      </c>
      <c r="L320" s="517">
        <f t="shared" si="278"/>
        <v>14230</v>
      </c>
      <c r="M320" s="451">
        <f t="shared" si="279"/>
        <v>14230</v>
      </c>
      <c r="N320" s="342"/>
    </row>
    <row r="321" spans="2:14" ht="21" customHeight="1">
      <c r="B321" s="689"/>
      <c r="C321" s="622" t="s">
        <v>92</v>
      </c>
      <c r="D321" s="442" t="s">
        <v>127</v>
      </c>
      <c r="E321" s="441" t="s">
        <v>94</v>
      </c>
      <c r="F321" s="651">
        <v>2</v>
      </c>
      <c r="G321" s="652">
        <v>6200</v>
      </c>
      <c r="H321" s="653">
        <f t="shared" si="275"/>
        <v>12400</v>
      </c>
      <c r="I321" s="663">
        <v>115</v>
      </c>
      <c r="J321" s="653">
        <f t="shared" si="276"/>
        <v>230</v>
      </c>
      <c r="K321" s="655">
        <f t="shared" si="277"/>
        <v>12630</v>
      </c>
      <c r="L321" s="517">
        <f t="shared" si="278"/>
        <v>12630</v>
      </c>
      <c r="M321" s="451">
        <f t="shared" si="279"/>
        <v>12630</v>
      </c>
      <c r="N321" s="342"/>
    </row>
    <row r="322" spans="2:14" ht="21" customHeight="1">
      <c r="B322" s="689"/>
      <c r="C322" s="622" t="s">
        <v>92</v>
      </c>
      <c r="D322" s="442" t="s">
        <v>190</v>
      </c>
      <c r="E322" s="441" t="s">
        <v>94</v>
      </c>
      <c r="F322" s="651">
        <v>60</v>
      </c>
      <c r="G322" s="652">
        <v>2150</v>
      </c>
      <c r="H322" s="653">
        <f t="shared" si="275"/>
        <v>129000</v>
      </c>
      <c r="I322" s="663">
        <v>115</v>
      </c>
      <c r="J322" s="653">
        <f t="shared" si="276"/>
        <v>6900</v>
      </c>
      <c r="K322" s="655">
        <f t="shared" si="277"/>
        <v>135900</v>
      </c>
      <c r="L322" s="517">
        <f t="shared" si="278"/>
        <v>135900</v>
      </c>
      <c r="M322" s="451">
        <f t="shared" si="279"/>
        <v>135900</v>
      </c>
      <c r="N322" s="342"/>
    </row>
    <row r="323" spans="2:14" ht="21" customHeight="1">
      <c r="B323" s="689"/>
      <c r="C323" s="622" t="s">
        <v>92</v>
      </c>
      <c r="D323" s="442" t="s">
        <v>189</v>
      </c>
      <c r="E323" s="441" t="s">
        <v>94</v>
      </c>
      <c r="F323" s="651">
        <v>9</v>
      </c>
      <c r="G323" s="652">
        <v>2150</v>
      </c>
      <c r="H323" s="653">
        <f t="shared" si="275"/>
        <v>19350</v>
      </c>
      <c r="I323" s="663">
        <v>115</v>
      </c>
      <c r="J323" s="653">
        <f t="shared" si="276"/>
        <v>1035</v>
      </c>
      <c r="K323" s="655">
        <f t="shared" si="277"/>
        <v>20385</v>
      </c>
      <c r="L323" s="517">
        <f t="shared" si="278"/>
        <v>20385</v>
      </c>
      <c r="M323" s="451">
        <f t="shared" si="279"/>
        <v>20385</v>
      </c>
      <c r="N323" s="342"/>
    </row>
    <row r="324" spans="2:14" ht="21" customHeight="1">
      <c r="B324" s="712"/>
      <c r="C324" s="623" t="s">
        <v>92</v>
      </c>
      <c r="D324" s="599" t="s">
        <v>129</v>
      </c>
      <c r="E324" s="417" t="s">
        <v>94</v>
      </c>
      <c r="F324" s="665">
        <v>5</v>
      </c>
      <c r="G324" s="666">
        <v>2400</v>
      </c>
      <c r="H324" s="667">
        <f t="shared" si="275"/>
        <v>12000</v>
      </c>
      <c r="I324" s="713">
        <v>115</v>
      </c>
      <c r="J324" s="667">
        <f t="shared" si="276"/>
        <v>575</v>
      </c>
      <c r="K324" s="669">
        <f t="shared" si="277"/>
        <v>12575</v>
      </c>
      <c r="L324" s="517">
        <f t="shared" si="278"/>
        <v>12575</v>
      </c>
      <c r="M324" s="451">
        <f t="shared" si="279"/>
        <v>12575</v>
      </c>
      <c r="N324" s="342"/>
    </row>
    <row r="325" spans="2:14" ht="21" customHeight="1">
      <c r="B325" s="689"/>
      <c r="C325" s="622" t="s">
        <v>92</v>
      </c>
      <c r="D325" s="442" t="s">
        <v>130</v>
      </c>
      <c r="E325" s="441" t="s">
        <v>94</v>
      </c>
      <c r="F325" s="651">
        <v>5</v>
      </c>
      <c r="G325" s="652">
        <v>1000</v>
      </c>
      <c r="H325" s="653">
        <f t="shared" si="275"/>
        <v>5000</v>
      </c>
      <c r="I325" s="663">
        <v>115</v>
      </c>
      <c r="J325" s="653">
        <f t="shared" si="276"/>
        <v>575</v>
      </c>
      <c r="K325" s="655">
        <f t="shared" si="277"/>
        <v>5575</v>
      </c>
      <c r="L325" s="517">
        <f t="shared" si="278"/>
        <v>5575</v>
      </c>
      <c r="M325" s="451">
        <f t="shared" si="279"/>
        <v>5575</v>
      </c>
      <c r="N325" s="342"/>
    </row>
    <row r="326" spans="2:14" ht="21" customHeight="1">
      <c r="B326" s="712"/>
      <c r="C326" s="623" t="s">
        <v>92</v>
      </c>
      <c r="D326" s="599" t="s">
        <v>188</v>
      </c>
      <c r="E326" s="417" t="s">
        <v>94</v>
      </c>
      <c r="F326" s="651">
        <v>5</v>
      </c>
      <c r="G326" s="666">
        <v>1920</v>
      </c>
      <c r="H326" s="667">
        <f t="shared" si="275"/>
        <v>9600</v>
      </c>
      <c r="I326" s="663">
        <v>150</v>
      </c>
      <c r="J326" s="667">
        <f t="shared" si="276"/>
        <v>750</v>
      </c>
      <c r="K326" s="669">
        <f t="shared" si="277"/>
        <v>10350</v>
      </c>
      <c r="L326" s="517">
        <f t="shared" si="278"/>
        <v>10350</v>
      </c>
      <c r="M326" s="451">
        <f t="shared" si="279"/>
        <v>10350</v>
      </c>
      <c r="N326" s="342"/>
    </row>
    <row r="327" spans="2:14" ht="21" customHeight="1">
      <c r="B327" s="712"/>
      <c r="C327" s="714"/>
      <c r="D327" s="715"/>
      <c r="E327" s="552"/>
      <c r="F327" s="645"/>
      <c r="G327" s="673"/>
      <c r="H327" s="674"/>
      <c r="I327" s="675"/>
      <c r="J327" s="674"/>
      <c r="K327" s="716"/>
      <c r="L327" s="517">
        <f t="shared" si="278"/>
        <v>0</v>
      </c>
      <c r="M327" s="451">
        <f t="shared" si="279"/>
        <v>0</v>
      </c>
      <c r="N327" s="342"/>
    </row>
    <row r="328" spans="2:14" ht="21" customHeight="1">
      <c r="B328" s="689"/>
      <c r="C328" s="571" t="s">
        <v>101</v>
      </c>
      <c r="D328" s="691"/>
      <c r="E328" s="614"/>
      <c r="F328" s="645"/>
      <c r="G328" s="646"/>
      <c r="H328" s="647"/>
      <c r="I328" s="648"/>
      <c r="J328" s="688"/>
      <c r="K328" s="649"/>
      <c r="L328" s="517">
        <f t="shared" si="278"/>
        <v>0</v>
      </c>
      <c r="M328" s="451">
        <f t="shared" si="279"/>
        <v>0</v>
      </c>
      <c r="N328" s="342"/>
    </row>
    <row r="329" spans="2:14" ht="21" customHeight="1">
      <c r="B329" s="689"/>
      <c r="C329" s="622" t="s">
        <v>92</v>
      </c>
      <c r="D329" s="613" t="s">
        <v>102</v>
      </c>
      <c r="E329" s="441" t="s">
        <v>103</v>
      </c>
      <c r="F329" s="651">
        <f>6624*0.9</f>
        <v>5961.6</v>
      </c>
      <c r="G329" s="1174">
        <f>G283</f>
        <v>9.2349999999999994</v>
      </c>
      <c r="H329" s="653">
        <f t="shared" si="275"/>
        <v>55055.375999999997</v>
      </c>
      <c r="I329" s="654">
        <f>I283</f>
        <v>7</v>
      </c>
      <c r="J329" s="653">
        <f t="shared" ref="J329:J330" si="280">I329*F329</f>
        <v>41731.200000000004</v>
      </c>
      <c r="K329" s="655">
        <f t="shared" ref="K329:K330" si="281">J329+H329</f>
        <v>96786.576000000001</v>
      </c>
      <c r="L329" s="517">
        <f t="shared" si="278"/>
        <v>96786.576000000001</v>
      </c>
      <c r="M329" s="451">
        <f t="shared" si="279"/>
        <v>96786.576000000001</v>
      </c>
      <c r="N329" s="342"/>
    </row>
    <row r="330" spans="2:14" ht="21" customHeight="1">
      <c r="B330" s="689"/>
      <c r="C330" s="622" t="s">
        <v>92</v>
      </c>
      <c r="D330" s="442" t="s">
        <v>131</v>
      </c>
      <c r="E330" s="441" t="s">
        <v>103</v>
      </c>
      <c r="F330" s="651">
        <f>1020*0.9</f>
        <v>918</v>
      </c>
      <c r="G330" s="1174">
        <f>37</f>
        <v>37</v>
      </c>
      <c r="H330" s="653">
        <f>G330*F330</f>
        <v>33966</v>
      </c>
      <c r="I330" s="654">
        <f>10</f>
        <v>10</v>
      </c>
      <c r="J330" s="653">
        <f t="shared" si="280"/>
        <v>9180</v>
      </c>
      <c r="K330" s="655">
        <f t="shared" si="281"/>
        <v>43146</v>
      </c>
      <c r="L330" s="517">
        <f t="shared" si="278"/>
        <v>43146</v>
      </c>
      <c r="M330" s="451">
        <f t="shared" si="279"/>
        <v>43146</v>
      </c>
      <c r="N330" s="342"/>
    </row>
    <row r="331" spans="2:14" ht="21" customHeight="1">
      <c r="B331" s="689"/>
      <c r="C331" s="622" t="s">
        <v>92</v>
      </c>
      <c r="D331" s="442" t="s">
        <v>406</v>
      </c>
      <c r="E331" s="441" t="s">
        <v>386</v>
      </c>
      <c r="F331" s="651">
        <v>1</v>
      </c>
      <c r="G331" s="652">
        <f>SUM(H329:H330)*0.15</f>
        <v>13353.206399999997</v>
      </c>
      <c r="H331" s="653">
        <f>SUM(H329:H330)*0.4</f>
        <v>35608.5504</v>
      </c>
      <c r="I331" s="654">
        <f>G331*0.3</f>
        <v>4005.9619199999988</v>
      </c>
      <c r="J331" s="653">
        <f>SUM(J329:J330)*0.25</f>
        <v>12727.800000000001</v>
      </c>
      <c r="K331" s="653">
        <f>J331+H331</f>
        <v>48336.350400000003</v>
      </c>
      <c r="L331" s="517">
        <f>(H331+J331)*F331</f>
        <v>48336.350400000003</v>
      </c>
      <c r="M331" s="517">
        <f>(H331+J331)*F331</f>
        <v>48336.350400000003</v>
      </c>
      <c r="N331" s="342"/>
    </row>
    <row r="332" spans="2:14" ht="21" customHeight="1">
      <c r="B332" s="689"/>
      <c r="C332" s="717"/>
      <c r="D332" s="691"/>
      <c r="E332" s="614"/>
      <c r="F332" s="645"/>
      <c r="G332" s="646"/>
      <c r="H332" s="649"/>
      <c r="I332" s="648"/>
      <c r="J332" s="649"/>
      <c r="K332" s="649"/>
      <c r="L332" s="517">
        <f t="shared" si="278"/>
        <v>0</v>
      </c>
      <c r="M332" s="451">
        <f t="shared" si="279"/>
        <v>0</v>
      </c>
      <c r="N332" s="342"/>
    </row>
    <row r="333" spans="2:14" ht="21" customHeight="1">
      <c r="B333" s="689"/>
      <c r="C333" s="571" t="s">
        <v>105</v>
      </c>
      <c r="D333" s="691"/>
      <c r="E333" s="614"/>
      <c r="F333" s="645"/>
      <c r="G333" s="646"/>
      <c r="H333" s="647"/>
      <c r="I333" s="648"/>
      <c r="J333" s="688"/>
      <c r="K333" s="649"/>
      <c r="L333" s="517">
        <f t="shared" si="278"/>
        <v>0</v>
      </c>
      <c r="M333" s="451">
        <f t="shared" si="279"/>
        <v>0</v>
      </c>
      <c r="N333" s="342"/>
    </row>
    <row r="334" spans="2:14" ht="21" customHeight="1">
      <c r="B334" s="689"/>
      <c r="C334" s="670" t="s">
        <v>92</v>
      </c>
      <c r="D334" s="442" t="s">
        <v>132</v>
      </c>
      <c r="E334" s="441" t="s">
        <v>103</v>
      </c>
      <c r="F334" s="718">
        <f>510*0.95</f>
        <v>484.5</v>
      </c>
      <c r="G334" s="1174">
        <f>197.4/3</f>
        <v>65.8</v>
      </c>
      <c r="H334" s="653">
        <f t="shared" ref="H334:H335" si="282">G334*F334</f>
        <v>31880.1</v>
      </c>
      <c r="I334" s="654">
        <v>26</v>
      </c>
      <c r="J334" s="653">
        <f t="shared" ref="J334:J335" si="283">I334*F334</f>
        <v>12597</v>
      </c>
      <c r="K334" s="655">
        <f t="shared" ref="K334:K335" si="284">J334+H334</f>
        <v>44477.1</v>
      </c>
      <c r="L334" s="517">
        <f t="shared" si="278"/>
        <v>44477.1</v>
      </c>
      <c r="M334" s="451">
        <f t="shared" si="279"/>
        <v>44477.1</v>
      </c>
      <c r="N334" s="1298" t="s">
        <v>753</v>
      </c>
    </row>
    <row r="335" spans="2:14" ht="21" customHeight="1">
      <c r="B335" s="689"/>
      <c r="C335" s="670" t="s">
        <v>92</v>
      </c>
      <c r="D335" s="442" t="s">
        <v>121</v>
      </c>
      <c r="E335" s="441" t="s">
        <v>103</v>
      </c>
      <c r="F335" s="718">
        <f>3312*0.9</f>
        <v>2980.8</v>
      </c>
      <c r="G335" s="1174">
        <f>93.1/3</f>
        <v>31.033333333333331</v>
      </c>
      <c r="H335" s="653">
        <f t="shared" si="282"/>
        <v>92504.16</v>
      </c>
      <c r="I335" s="663">
        <v>22</v>
      </c>
      <c r="J335" s="653">
        <f t="shared" si="283"/>
        <v>65577.600000000006</v>
      </c>
      <c r="K335" s="655">
        <f t="shared" si="284"/>
        <v>158081.76</v>
      </c>
      <c r="L335" s="517">
        <f t="shared" si="278"/>
        <v>158081.76</v>
      </c>
      <c r="M335" s="451">
        <f t="shared" si="279"/>
        <v>158081.76</v>
      </c>
      <c r="N335" s="1298" t="s">
        <v>753</v>
      </c>
    </row>
    <row r="336" spans="2:14" ht="21" customHeight="1">
      <c r="B336" s="614"/>
      <c r="C336" s="670" t="s">
        <v>92</v>
      </c>
      <c r="D336" s="442" t="s">
        <v>406</v>
      </c>
      <c r="E336" s="441" t="s">
        <v>386</v>
      </c>
      <c r="F336" s="651">
        <v>1</v>
      </c>
      <c r="G336" s="652">
        <f>SUM(H334:H335)*0.15</f>
        <v>18657.638999999999</v>
      </c>
      <c r="H336" s="653">
        <f>SUM(H334:H335)*0.4</f>
        <v>49753.704000000005</v>
      </c>
      <c r="I336" s="654">
        <f>G336*0.3</f>
        <v>5597.2916999999998</v>
      </c>
      <c r="J336" s="653">
        <f>SUM(J334:J335)*0.25</f>
        <v>19543.650000000001</v>
      </c>
      <c r="K336" s="653">
        <f>J336+H336</f>
        <v>69297.354000000007</v>
      </c>
      <c r="L336" s="517">
        <f>(H336+J336)*F336</f>
        <v>69297.354000000007</v>
      </c>
      <c r="M336" s="517">
        <f>(H336+J336)*F336</f>
        <v>69297.354000000007</v>
      </c>
      <c r="N336" s="342"/>
    </row>
    <row r="337" spans="2:14" ht="21" customHeight="1">
      <c r="B337" s="552"/>
      <c r="C337" s="714"/>
      <c r="D337" s="715"/>
      <c r="E337" s="552"/>
      <c r="F337" s="719"/>
      <c r="G337" s="720"/>
      <c r="H337" s="674"/>
      <c r="I337" s="720"/>
      <c r="J337" s="674"/>
      <c r="K337" s="674"/>
      <c r="L337" s="605"/>
      <c r="M337" s="606"/>
      <c r="N337" s="342"/>
    </row>
    <row r="338" spans="2:14" ht="21" customHeight="1">
      <c r="B338" s="721"/>
      <c r="C338" s="1234" t="s">
        <v>471</v>
      </c>
      <c r="D338" s="1235"/>
      <c r="E338" s="406"/>
      <c r="F338" s="722"/>
      <c r="G338" s="723"/>
      <c r="H338" s="724">
        <f>SUM(H319:H337)</f>
        <v>508617.89040000003</v>
      </c>
      <c r="I338" s="723"/>
      <c r="J338" s="724">
        <f>SUM(J319:J337)</f>
        <v>172152.25</v>
      </c>
      <c r="K338" s="493">
        <f>SUM(K319:K337)</f>
        <v>680770.14040000003</v>
      </c>
      <c r="L338" s="461">
        <f>H338+J338</f>
        <v>680770.14040000003</v>
      </c>
      <c r="M338" s="542">
        <f>K338-L338</f>
        <v>0</v>
      </c>
      <c r="N338" s="342"/>
    </row>
    <row r="339" spans="2:14" ht="21" customHeight="1">
      <c r="B339" s="562"/>
      <c r="C339" s="563"/>
      <c r="D339" s="564"/>
      <c r="E339" s="565"/>
      <c r="F339" s="725"/>
      <c r="G339" s="726"/>
      <c r="H339" s="727"/>
      <c r="I339" s="728"/>
      <c r="J339" s="727"/>
      <c r="K339" s="729"/>
      <c r="L339" s="605"/>
      <c r="M339" s="606"/>
      <c r="N339" s="342"/>
    </row>
    <row r="340" spans="2:14" ht="21" customHeight="1">
      <c r="B340" s="614" t="s">
        <v>2</v>
      </c>
      <c r="C340" s="571" t="s">
        <v>136</v>
      </c>
      <c r="D340" s="691"/>
      <c r="E340" s="614" t="s">
        <v>2</v>
      </c>
      <c r="F340" s="730" t="s">
        <v>2</v>
      </c>
      <c r="G340" s="731" t="s">
        <v>2</v>
      </c>
      <c r="H340" s="649" t="s">
        <v>2</v>
      </c>
      <c r="I340" s="692" t="s">
        <v>2</v>
      </c>
      <c r="J340" s="649" t="s">
        <v>2</v>
      </c>
      <c r="K340" s="650" t="s">
        <v>2</v>
      </c>
      <c r="L340" s="605"/>
      <c r="M340" s="606"/>
      <c r="N340" s="342"/>
    </row>
    <row r="341" spans="2:14" ht="21" customHeight="1">
      <c r="B341" s="614"/>
      <c r="C341" s="622" t="s">
        <v>92</v>
      </c>
      <c r="D341" s="442" t="s">
        <v>210</v>
      </c>
      <c r="E341" s="441" t="s">
        <v>94</v>
      </c>
      <c r="F341" s="732">
        <v>7</v>
      </c>
      <c r="G341" s="733">
        <v>0</v>
      </c>
      <c r="H341" s="653">
        <f t="shared" ref="H341:H345" si="285">G341*F341</f>
        <v>0</v>
      </c>
      <c r="I341" s="663">
        <v>1000</v>
      </c>
      <c r="J341" s="653">
        <f t="shared" ref="J341:J344" si="286">I341*F341</f>
        <v>7000</v>
      </c>
      <c r="K341" s="655">
        <f t="shared" ref="K341:K344" si="287">J341+H341</f>
        <v>7000</v>
      </c>
      <c r="L341" s="517">
        <f t="shared" ref="L341:L344" si="288">(G341+I341)*F341</f>
        <v>7000</v>
      </c>
      <c r="M341" s="451">
        <f t="shared" ref="M341:M344" si="289">(G341+I341)*F341</f>
        <v>7000</v>
      </c>
      <c r="N341" s="342"/>
    </row>
    <row r="342" spans="2:14" ht="21" customHeight="1">
      <c r="B342" s="614"/>
      <c r="C342" s="622" t="s">
        <v>92</v>
      </c>
      <c r="D342" s="613" t="s">
        <v>102</v>
      </c>
      <c r="E342" s="441" t="s">
        <v>103</v>
      </c>
      <c r="F342" s="651">
        <f>F343/2</f>
        <v>130</v>
      </c>
      <c r="G342" s="1174">
        <f>923.5/100</f>
        <v>9.2349999999999994</v>
      </c>
      <c r="H342" s="653">
        <f t="shared" si="285"/>
        <v>1200.55</v>
      </c>
      <c r="I342" s="654">
        <v>7</v>
      </c>
      <c r="J342" s="653">
        <f t="shared" si="286"/>
        <v>910</v>
      </c>
      <c r="K342" s="655">
        <f t="shared" si="287"/>
        <v>2110.5500000000002</v>
      </c>
      <c r="L342" s="517">
        <f t="shared" si="288"/>
        <v>2110.5499999999997</v>
      </c>
      <c r="M342" s="451">
        <f t="shared" si="289"/>
        <v>2110.5499999999997</v>
      </c>
      <c r="N342" s="1298" t="s">
        <v>753</v>
      </c>
    </row>
    <row r="343" spans="2:14" ht="21" customHeight="1">
      <c r="B343" s="614"/>
      <c r="C343" s="622" t="s">
        <v>92</v>
      </c>
      <c r="D343" s="613" t="s">
        <v>112</v>
      </c>
      <c r="E343" s="441" t="s">
        <v>103</v>
      </c>
      <c r="F343" s="651">
        <f>65*4</f>
        <v>260</v>
      </c>
      <c r="G343" s="1174">
        <f>1393/100</f>
        <v>13.93</v>
      </c>
      <c r="H343" s="653">
        <f t="shared" si="285"/>
        <v>3621.7999999999997</v>
      </c>
      <c r="I343" s="663">
        <v>10</v>
      </c>
      <c r="J343" s="653">
        <f t="shared" si="286"/>
        <v>2600</v>
      </c>
      <c r="K343" s="655">
        <f t="shared" si="287"/>
        <v>6221.7999999999993</v>
      </c>
      <c r="L343" s="517">
        <f t="shared" si="288"/>
        <v>6221.8</v>
      </c>
      <c r="M343" s="451">
        <f t="shared" si="289"/>
        <v>6221.8</v>
      </c>
      <c r="N343" s="1298" t="s">
        <v>753</v>
      </c>
    </row>
    <row r="344" spans="2:14" ht="21" customHeight="1">
      <c r="B344" s="614"/>
      <c r="C344" s="622" t="s">
        <v>92</v>
      </c>
      <c r="D344" s="613" t="s">
        <v>211</v>
      </c>
      <c r="E344" s="441" t="s">
        <v>103</v>
      </c>
      <c r="F344" s="651">
        <f>28*6</f>
        <v>168</v>
      </c>
      <c r="G344" s="652">
        <f>15</f>
        <v>15</v>
      </c>
      <c r="H344" s="653">
        <f t="shared" si="285"/>
        <v>2520</v>
      </c>
      <c r="I344" s="663">
        <v>7</v>
      </c>
      <c r="J344" s="653">
        <f t="shared" si="286"/>
        <v>1176</v>
      </c>
      <c r="K344" s="655">
        <f t="shared" si="287"/>
        <v>3696</v>
      </c>
      <c r="L344" s="517">
        <f t="shared" si="288"/>
        <v>3696</v>
      </c>
      <c r="M344" s="451">
        <f t="shared" si="289"/>
        <v>3696</v>
      </c>
      <c r="N344" s="342"/>
    </row>
    <row r="345" spans="2:14" ht="21" customHeight="1">
      <c r="B345" s="614"/>
      <c r="C345" s="622" t="s">
        <v>92</v>
      </c>
      <c r="D345" s="442" t="s">
        <v>406</v>
      </c>
      <c r="E345" s="441" t="s">
        <v>386</v>
      </c>
      <c r="F345" s="651">
        <v>1</v>
      </c>
      <c r="G345" s="652">
        <f>SUM(H342:H344)*0.15</f>
        <v>1101.3525</v>
      </c>
      <c r="H345" s="653">
        <f t="shared" si="285"/>
        <v>1101.3525</v>
      </c>
      <c r="I345" s="663">
        <f>G345*0.3</f>
        <v>330.40574999999995</v>
      </c>
      <c r="J345" s="653">
        <f>SUM(J342:J344)*0.25</f>
        <v>1171.5</v>
      </c>
      <c r="K345" s="653">
        <f>H345+J345</f>
        <v>2272.8525</v>
      </c>
      <c r="L345" s="517">
        <f>(H345+J345)*F345</f>
        <v>2272.8525</v>
      </c>
      <c r="M345" s="517">
        <f>(H345+J345)*F345</f>
        <v>2272.8525</v>
      </c>
      <c r="N345" s="342"/>
    </row>
    <row r="346" spans="2:14" ht="21" customHeight="1">
      <c r="B346" s="614"/>
      <c r="C346" s="670" t="s">
        <v>135</v>
      </c>
      <c r="D346" s="691"/>
      <c r="E346" s="614"/>
      <c r="F346" s="645"/>
      <c r="G346" s="646"/>
      <c r="H346" s="649"/>
      <c r="I346" s="692"/>
      <c r="J346" s="649"/>
      <c r="K346" s="650"/>
      <c r="L346" s="605"/>
      <c r="M346" s="606"/>
      <c r="N346" s="342"/>
    </row>
    <row r="347" spans="2:14" ht="21" customHeight="1">
      <c r="B347" s="614"/>
      <c r="C347" s="622" t="s">
        <v>92</v>
      </c>
      <c r="D347" s="442" t="s">
        <v>121</v>
      </c>
      <c r="E347" s="441" t="s">
        <v>103</v>
      </c>
      <c r="F347" s="651">
        <v>1227</v>
      </c>
      <c r="G347" s="1174">
        <f>93.1/3</f>
        <v>31.033333333333331</v>
      </c>
      <c r="H347" s="653">
        <f t="shared" ref="H347:H348" si="290">G347*F347</f>
        <v>38077.899999999994</v>
      </c>
      <c r="I347" s="663">
        <v>22</v>
      </c>
      <c r="J347" s="653">
        <f t="shared" ref="J347" si="291">I347*F347</f>
        <v>26994</v>
      </c>
      <c r="K347" s="655">
        <f t="shared" ref="K347" si="292">J347+H347</f>
        <v>65071.899999999994</v>
      </c>
      <c r="L347" s="517">
        <f t="shared" ref="L347" si="293">(G347+I347)*F347</f>
        <v>65071.899999999994</v>
      </c>
      <c r="M347" s="451">
        <f t="shared" ref="M347" si="294">(G347+I347)*F347</f>
        <v>65071.899999999994</v>
      </c>
      <c r="N347" s="1298" t="s">
        <v>753</v>
      </c>
    </row>
    <row r="348" spans="2:14" ht="21" customHeight="1">
      <c r="B348" s="734"/>
      <c r="C348" s="622" t="s">
        <v>92</v>
      </c>
      <c r="D348" s="442" t="s">
        <v>406</v>
      </c>
      <c r="E348" s="441" t="s">
        <v>386</v>
      </c>
      <c r="F348" s="651">
        <v>1</v>
      </c>
      <c r="G348" s="652">
        <f>SUM(H347:H347)*0.15</f>
        <v>5711.6849999999986</v>
      </c>
      <c r="H348" s="653">
        <f t="shared" si="290"/>
        <v>5711.6849999999986</v>
      </c>
      <c r="I348" s="663">
        <f>G348*0.3</f>
        <v>1713.5054999999995</v>
      </c>
      <c r="J348" s="653">
        <f>SUM(J347)*0.25</f>
        <v>6748.5</v>
      </c>
      <c r="K348" s="653">
        <f>H348+J348</f>
        <v>12460.184999999998</v>
      </c>
      <c r="L348" s="517">
        <f>(H348+J348)*F348</f>
        <v>12460.184999999998</v>
      </c>
      <c r="M348" s="517">
        <f>(H348+J348)*F348</f>
        <v>12460.184999999998</v>
      </c>
      <c r="N348" s="342"/>
    </row>
    <row r="349" spans="2:14" ht="21" customHeight="1">
      <c r="B349" s="735"/>
      <c r="C349" s="627"/>
      <c r="D349" s="715"/>
      <c r="E349" s="552"/>
      <c r="F349" s="672"/>
      <c r="G349" s="673"/>
      <c r="H349" s="674"/>
      <c r="I349" s="736"/>
      <c r="J349" s="674"/>
      <c r="K349" s="674"/>
      <c r="L349" s="605"/>
      <c r="M349" s="606"/>
      <c r="N349" s="342"/>
    </row>
    <row r="350" spans="2:14" ht="21" customHeight="1">
      <c r="B350" s="676"/>
      <c r="C350" s="1234" t="s">
        <v>472</v>
      </c>
      <c r="D350" s="1235"/>
      <c r="E350" s="721"/>
      <c r="F350" s="677"/>
      <c r="G350" s="737"/>
      <c r="H350" s="724">
        <f>SUM(H341:H348)</f>
        <v>52233.287499999991</v>
      </c>
      <c r="I350" s="723"/>
      <c r="J350" s="724">
        <f>SUM(J341:J348)</f>
        <v>46600</v>
      </c>
      <c r="K350" s="493">
        <f>SUM(K341:K349)</f>
        <v>98833.287499999991</v>
      </c>
      <c r="L350" s="461">
        <f>H350+J350</f>
        <v>98833.287499999991</v>
      </c>
      <c r="M350" s="542">
        <f>K350-L350</f>
        <v>0</v>
      </c>
      <c r="N350" s="342"/>
    </row>
    <row r="351" spans="2:14" ht="21" customHeight="1">
      <c r="B351" s="562"/>
      <c r="C351" s="738" t="s">
        <v>74</v>
      </c>
      <c r="D351" s="580"/>
      <c r="E351" s="562"/>
      <c r="F351" s="657"/>
      <c r="G351" s="658"/>
      <c r="H351" s="661"/>
      <c r="I351" s="739"/>
      <c r="J351" s="661"/>
      <c r="K351" s="661"/>
      <c r="L351" s="605">
        <f t="shared" ref="L351:L358" si="295">(G351+I351)*F351</f>
        <v>0</v>
      </c>
      <c r="M351" s="606">
        <f t="shared" ref="M351:M357" si="296">K351-L351</f>
        <v>0</v>
      </c>
      <c r="N351" s="342"/>
    </row>
    <row r="352" spans="2:14" ht="21" customHeight="1">
      <c r="B352" s="614"/>
      <c r="C352" s="345" t="s">
        <v>133</v>
      </c>
      <c r="D352" s="513"/>
      <c r="E352" s="441"/>
      <c r="F352" s="651"/>
      <c r="G352" s="652"/>
      <c r="H352" s="653"/>
      <c r="I352" s="663"/>
      <c r="J352" s="653"/>
      <c r="K352" s="653"/>
      <c r="L352" s="605"/>
      <c r="M352" s="606"/>
      <c r="N352" s="342"/>
    </row>
    <row r="353" spans="2:14" ht="21" customHeight="1">
      <c r="B353" s="689"/>
      <c r="C353" s="622" t="s">
        <v>92</v>
      </c>
      <c r="D353" s="442" t="s">
        <v>120</v>
      </c>
      <c r="E353" s="441" t="s">
        <v>94</v>
      </c>
      <c r="F353" s="651">
        <v>11</v>
      </c>
      <c r="G353" s="652">
        <v>60</v>
      </c>
      <c r="H353" s="653">
        <f t="shared" ref="H353:H356" si="297">G353*F353</f>
        <v>660</v>
      </c>
      <c r="I353" s="663">
        <v>90</v>
      </c>
      <c r="J353" s="653">
        <f t="shared" ref="J353" si="298">I353*F353</f>
        <v>990</v>
      </c>
      <c r="K353" s="655">
        <f t="shared" ref="K353" si="299">J353+H353</f>
        <v>1650</v>
      </c>
      <c r="L353" s="517">
        <f t="shared" ref="L353:L355" si="300">(G353+I353)*F353</f>
        <v>1650</v>
      </c>
      <c r="M353" s="451">
        <f t="shared" ref="M353:M355" si="301">(G353+I353)*F353</f>
        <v>1650</v>
      </c>
      <c r="N353" s="342"/>
    </row>
    <row r="354" spans="2:14" ht="21" customHeight="1">
      <c r="B354" s="689"/>
      <c r="C354" s="571" t="s">
        <v>101</v>
      </c>
      <c r="D354" s="740"/>
      <c r="E354" s="601"/>
      <c r="F354" s="741"/>
      <c r="G354" s="742"/>
      <c r="H354" s="743"/>
      <c r="I354" s="744"/>
      <c r="J354" s="745"/>
      <c r="K354" s="743"/>
      <c r="L354" s="517">
        <f t="shared" si="300"/>
        <v>0</v>
      </c>
      <c r="M354" s="451">
        <f t="shared" si="301"/>
        <v>0</v>
      </c>
      <c r="N354" s="342"/>
    </row>
    <row r="355" spans="2:14" ht="21" customHeight="1">
      <c r="B355" s="689"/>
      <c r="C355" s="622" t="s">
        <v>92</v>
      </c>
      <c r="D355" s="442" t="s">
        <v>122</v>
      </c>
      <c r="E355" s="441" t="s">
        <v>103</v>
      </c>
      <c r="F355" s="651">
        <f>1140*0.9</f>
        <v>1026</v>
      </c>
      <c r="G355" s="652">
        <v>12</v>
      </c>
      <c r="H355" s="653">
        <f t="shared" si="297"/>
        <v>12312</v>
      </c>
      <c r="I355" s="663">
        <v>6</v>
      </c>
      <c r="J355" s="653">
        <f t="shared" ref="J355" si="302">I355*F355</f>
        <v>6156</v>
      </c>
      <c r="K355" s="655">
        <f t="shared" ref="K355" si="303">J355+H355</f>
        <v>18468</v>
      </c>
      <c r="L355" s="517">
        <f t="shared" si="300"/>
        <v>18468</v>
      </c>
      <c r="M355" s="451">
        <f t="shared" si="301"/>
        <v>18468</v>
      </c>
      <c r="N355" s="342"/>
    </row>
    <row r="356" spans="2:14" ht="21" customHeight="1">
      <c r="B356" s="689"/>
      <c r="C356" s="622" t="s">
        <v>92</v>
      </c>
      <c r="D356" s="442" t="s">
        <v>104</v>
      </c>
      <c r="E356" s="441" t="s">
        <v>386</v>
      </c>
      <c r="F356" s="651">
        <v>1</v>
      </c>
      <c r="G356" s="652">
        <f>SUM(H355:H355)*0.15</f>
        <v>1846.8</v>
      </c>
      <c r="H356" s="653">
        <f t="shared" si="297"/>
        <v>1846.8</v>
      </c>
      <c r="I356" s="663">
        <f>G356*0.3</f>
        <v>554.04</v>
      </c>
      <c r="J356" s="653">
        <f>SUM(J355)*0.25</f>
        <v>1539</v>
      </c>
      <c r="K356" s="653">
        <f>H356+J356</f>
        <v>3385.8</v>
      </c>
      <c r="L356" s="517">
        <f>(H356+J356)*F356</f>
        <v>3385.8</v>
      </c>
      <c r="M356" s="517">
        <f>(H356+J356)*F356</f>
        <v>3385.8</v>
      </c>
      <c r="N356" s="342"/>
    </row>
    <row r="357" spans="2:14" ht="21" customHeight="1">
      <c r="B357" s="689"/>
      <c r="C357" s="571" t="s">
        <v>105</v>
      </c>
      <c r="D357" s="740"/>
      <c r="E357" s="601"/>
      <c r="F357" s="741"/>
      <c r="G357" s="742"/>
      <c r="H357" s="743"/>
      <c r="I357" s="744"/>
      <c r="J357" s="745"/>
      <c r="K357" s="743"/>
      <c r="L357" s="605">
        <f t="shared" si="295"/>
        <v>0</v>
      </c>
      <c r="M357" s="606">
        <f t="shared" si="296"/>
        <v>0</v>
      </c>
      <c r="N357" s="342"/>
    </row>
    <row r="358" spans="2:14" ht="21" customHeight="1">
      <c r="B358" s="689"/>
      <c r="C358" s="622" t="s">
        <v>92</v>
      </c>
      <c r="D358" s="442" t="s">
        <v>121</v>
      </c>
      <c r="E358" s="441" t="s">
        <v>103</v>
      </c>
      <c r="F358" s="651">
        <f>1140*0.9</f>
        <v>1026</v>
      </c>
      <c r="G358" s="1174">
        <f>93.1/3</f>
        <v>31.033333333333331</v>
      </c>
      <c r="H358" s="653">
        <f t="shared" ref="H358:H359" si="304">G358*F358</f>
        <v>31840.199999999997</v>
      </c>
      <c r="I358" s="663">
        <v>22</v>
      </c>
      <c r="J358" s="653">
        <f t="shared" ref="J358" si="305">I358*F358</f>
        <v>22572</v>
      </c>
      <c r="K358" s="655">
        <f t="shared" ref="K358" si="306">J358+H358</f>
        <v>54412.2</v>
      </c>
      <c r="L358" s="517">
        <f t="shared" si="295"/>
        <v>54412.2</v>
      </c>
      <c r="M358" s="451">
        <f t="shared" ref="M358" si="307">(G358+I358)*F358</f>
        <v>54412.2</v>
      </c>
      <c r="N358" s="1298" t="s">
        <v>753</v>
      </c>
    </row>
    <row r="359" spans="2:14" ht="21" customHeight="1">
      <c r="B359" s="614"/>
      <c r="C359" s="622" t="s">
        <v>92</v>
      </c>
      <c r="D359" s="442" t="s">
        <v>406</v>
      </c>
      <c r="E359" s="441" t="s">
        <v>386</v>
      </c>
      <c r="F359" s="651">
        <v>1</v>
      </c>
      <c r="G359" s="652">
        <f>SUM(H358:H358)*0.15</f>
        <v>4776.03</v>
      </c>
      <c r="H359" s="653">
        <f t="shared" si="304"/>
        <v>4776.03</v>
      </c>
      <c r="I359" s="663">
        <f>G359*0.3</f>
        <v>1432.809</v>
      </c>
      <c r="J359" s="653">
        <f>SUM(J358)*0.25</f>
        <v>5643</v>
      </c>
      <c r="K359" s="653">
        <f>H359+J359</f>
        <v>10419.029999999999</v>
      </c>
      <c r="L359" s="517">
        <f>(H359+J359)*F359</f>
        <v>10419.029999999999</v>
      </c>
      <c r="M359" s="517">
        <f>(H359+J359)*F359</f>
        <v>10419.029999999999</v>
      </c>
      <c r="N359" s="342"/>
    </row>
    <row r="360" spans="2:14" ht="21" customHeight="1">
      <c r="B360" s="552"/>
      <c r="C360" s="627"/>
      <c r="D360" s="715"/>
      <c r="E360" s="552"/>
      <c r="F360" s="672"/>
      <c r="G360" s="673"/>
      <c r="H360" s="674"/>
      <c r="I360" s="736"/>
      <c r="J360" s="674"/>
      <c r="K360" s="674"/>
      <c r="L360" s="605"/>
      <c r="M360" s="606"/>
      <c r="N360" s="342"/>
    </row>
    <row r="361" spans="2:14" ht="21" customHeight="1">
      <c r="B361" s="676"/>
      <c r="C361" s="1264" t="s">
        <v>473</v>
      </c>
      <c r="D361" s="1265"/>
      <c r="E361" s="721"/>
      <c r="F361" s="677"/>
      <c r="G361" s="746"/>
      <c r="H361" s="747">
        <f>SUM(H351:H359)</f>
        <v>51435.03</v>
      </c>
      <c r="I361" s="746"/>
      <c r="J361" s="747">
        <f>SUM(J351:J359)</f>
        <v>36900</v>
      </c>
      <c r="K361" s="748">
        <f>SUM(K352:K360)</f>
        <v>88335.03</v>
      </c>
      <c r="L361" s="461">
        <f>H361+J361</f>
        <v>88335.03</v>
      </c>
      <c r="M361" s="542">
        <f>K361-L361</f>
        <v>0</v>
      </c>
      <c r="N361" s="342"/>
    </row>
    <row r="362" spans="2:14" ht="21" customHeight="1">
      <c r="B362" s="562"/>
      <c r="C362" s="563"/>
      <c r="D362" s="564"/>
      <c r="E362" s="565"/>
      <c r="F362" s="657"/>
      <c r="G362" s="726"/>
      <c r="H362" s="727"/>
      <c r="I362" s="728"/>
      <c r="J362" s="727"/>
      <c r="K362" s="727"/>
      <c r="L362" s="605"/>
      <c r="M362" s="606"/>
      <c r="N362" s="342"/>
    </row>
    <row r="363" spans="2:14" ht="21" customHeight="1">
      <c r="B363" s="614"/>
      <c r="C363" s="749" t="s">
        <v>140</v>
      </c>
      <c r="D363" s="685"/>
      <c r="E363" s="601"/>
      <c r="F363" s="645"/>
      <c r="G363" s="750"/>
      <c r="H363" s="743"/>
      <c r="I363" s="744"/>
      <c r="J363" s="743"/>
      <c r="K363" s="743"/>
      <c r="L363" s="605"/>
      <c r="M363" s="606"/>
      <c r="N363" s="342"/>
    </row>
    <row r="364" spans="2:14" ht="21" customHeight="1">
      <c r="B364" s="614"/>
      <c r="C364" s="622" t="s">
        <v>92</v>
      </c>
      <c r="D364" s="513" t="s">
        <v>138</v>
      </c>
      <c r="E364" s="441" t="s">
        <v>94</v>
      </c>
      <c r="F364" s="651">
        <v>43</v>
      </c>
      <c r="G364" s="733">
        <v>2200</v>
      </c>
      <c r="H364" s="653">
        <f t="shared" ref="H364:H368" si="308">G364*F364</f>
        <v>94600</v>
      </c>
      <c r="I364" s="653">
        <v>150</v>
      </c>
      <c r="J364" s="653">
        <f t="shared" ref="J364:J365" si="309">I364*F364</f>
        <v>6450</v>
      </c>
      <c r="K364" s="655">
        <f t="shared" ref="K364:K365" si="310">J364+H364</f>
        <v>101050</v>
      </c>
      <c r="L364" s="517">
        <f t="shared" ref="L364:L367" si="311">(G364+I364)*F364</f>
        <v>101050</v>
      </c>
      <c r="M364" s="451">
        <f t="shared" ref="M364:M367" si="312">(G364+I364)*F364</f>
        <v>101050</v>
      </c>
      <c r="N364" s="342"/>
    </row>
    <row r="365" spans="2:14" ht="21" customHeight="1">
      <c r="B365" s="552"/>
      <c r="C365" s="623" t="s">
        <v>92</v>
      </c>
      <c r="D365" s="416" t="s">
        <v>137</v>
      </c>
      <c r="E365" s="417" t="s">
        <v>94</v>
      </c>
      <c r="F365" s="651">
        <v>27</v>
      </c>
      <c r="G365" s="751">
        <v>1330</v>
      </c>
      <c r="H365" s="667">
        <f t="shared" si="308"/>
        <v>35910</v>
      </c>
      <c r="I365" s="667">
        <v>100</v>
      </c>
      <c r="J365" s="667">
        <f t="shared" si="309"/>
        <v>2700</v>
      </c>
      <c r="K365" s="669">
        <f t="shared" si="310"/>
        <v>38610</v>
      </c>
      <c r="L365" s="517">
        <f t="shared" si="311"/>
        <v>38610</v>
      </c>
      <c r="M365" s="451">
        <f t="shared" si="312"/>
        <v>38610</v>
      </c>
      <c r="N365" s="342"/>
    </row>
    <row r="366" spans="2:14" ht="21" customHeight="1">
      <c r="B366" s="614"/>
      <c r="C366" s="670" t="s">
        <v>101</v>
      </c>
      <c r="D366" s="752"/>
      <c r="E366" s="601"/>
      <c r="F366" s="645"/>
      <c r="G366" s="750"/>
      <c r="H366" s="743"/>
      <c r="I366" s="744"/>
      <c r="J366" s="743"/>
      <c r="K366" s="743"/>
      <c r="L366" s="517">
        <f t="shared" si="311"/>
        <v>0</v>
      </c>
      <c r="M366" s="451">
        <f t="shared" si="312"/>
        <v>0</v>
      </c>
      <c r="N366" s="342"/>
    </row>
    <row r="367" spans="2:14" ht="21" customHeight="1">
      <c r="B367" s="614"/>
      <c r="C367" s="622" t="s">
        <v>92</v>
      </c>
      <c r="D367" s="442" t="s">
        <v>139</v>
      </c>
      <c r="E367" s="441" t="s">
        <v>103</v>
      </c>
      <c r="F367" s="651">
        <f>1360*0.9</f>
        <v>1224</v>
      </c>
      <c r="G367" s="733">
        <v>35</v>
      </c>
      <c r="H367" s="653">
        <f t="shared" si="308"/>
        <v>42840</v>
      </c>
      <c r="I367" s="663">
        <v>13</v>
      </c>
      <c r="J367" s="653">
        <f t="shared" ref="J367" si="313">I367*F367</f>
        <v>15912</v>
      </c>
      <c r="K367" s="655">
        <f t="shared" ref="K367" si="314">J367+H367</f>
        <v>58752</v>
      </c>
      <c r="L367" s="517">
        <f t="shared" si="311"/>
        <v>58752</v>
      </c>
      <c r="M367" s="451">
        <f t="shared" si="312"/>
        <v>58752</v>
      </c>
      <c r="N367" s="342"/>
    </row>
    <row r="368" spans="2:14" ht="21" customHeight="1">
      <c r="B368" s="614"/>
      <c r="C368" s="622" t="s">
        <v>92</v>
      </c>
      <c r="D368" s="442" t="s">
        <v>406</v>
      </c>
      <c r="E368" s="441" t="s">
        <v>386</v>
      </c>
      <c r="F368" s="651">
        <v>1</v>
      </c>
      <c r="G368" s="652">
        <f>SUM(H367:H367)*0.15</f>
        <v>6426</v>
      </c>
      <c r="H368" s="667">
        <f t="shared" si="308"/>
        <v>6426</v>
      </c>
      <c r="I368" s="663">
        <f>G368*0.3</f>
        <v>1927.8</v>
      </c>
      <c r="J368" s="653">
        <f>SUM(J367)*0.25</f>
        <v>3978</v>
      </c>
      <c r="K368" s="653">
        <f>H368+J368</f>
        <v>10404</v>
      </c>
      <c r="L368" s="517">
        <f>(H368+J368)*F368</f>
        <v>10404</v>
      </c>
      <c r="M368" s="517">
        <f>(H368+J368)*F368</f>
        <v>10404</v>
      </c>
      <c r="N368" s="342"/>
    </row>
    <row r="369" spans="2:14" ht="21" customHeight="1">
      <c r="B369" s="614"/>
      <c r="C369" s="571" t="s">
        <v>105</v>
      </c>
      <c r="D369" s="740"/>
      <c r="E369" s="601"/>
      <c r="F369" s="645"/>
      <c r="G369" s="750"/>
      <c r="H369" s="743"/>
      <c r="I369" s="744"/>
      <c r="J369" s="743"/>
      <c r="K369" s="743"/>
      <c r="L369" s="605"/>
      <c r="M369" s="606"/>
      <c r="N369" s="342"/>
    </row>
    <row r="370" spans="2:14" ht="21" customHeight="1">
      <c r="B370" s="614"/>
      <c r="C370" s="622" t="s">
        <v>92</v>
      </c>
      <c r="D370" s="442" t="s">
        <v>121</v>
      </c>
      <c r="E370" s="441" t="s">
        <v>103</v>
      </c>
      <c r="F370" s="651">
        <f>680*0.9</f>
        <v>612</v>
      </c>
      <c r="G370" s="1174">
        <f>G358</f>
        <v>31.033333333333331</v>
      </c>
      <c r="H370" s="653">
        <f t="shared" ref="H370:H371" si="315">G370*F370</f>
        <v>18992.399999999998</v>
      </c>
      <c r="I370" s="663">
        <v>22</v>
      </c>
      <c r="J370" s="653">
        <f t="shared" ref="J370" si="316">I370*F370</f>
        <v>13464</v>
      </c>
      <c r="K370" s="655">
        <f t="shared" ref="K370" si="317">J370+H370</f>
        <v>32456.399999999998</v>
      </c>
      <c r="L370" s="517">
        <f t="shared" ref="L370" si="318">(G370+I370)*F370</f>
        <v>32456.399999999998</v>
      </c>
      <c r="M370" s="451">
        <f t="shared" ref="M370" si="319">(G370+I370)*F370</f>
        <v>32456.399999999998</v>
      </c>
      <c r="N370" s="342"/>
    </row>
    <row r="371" spans="2:14" ht="21" customHeight="1">
      <c r="B371" s="614"/>
      <c r="C371" s="622" t="s">
        <v>92</v>
      </c>
      <c r="D371" s="442" t="s">
        <v>406</v>
      </c>
      <c r="E371" s="441" t="s">
        <v>386</v>
      </c>
      <c r="F371" s="651">
        <v>1</v>
      </c>
      <c r="G371" s="652">
        <f>SUM(H370:H370)*0.15</f>
        <v>2848.8599999999997</v>
      </c>
      <c r="H371" s="653">
        <f t="shared" si="315"/>
        <v>2848.8599999999997</v>
      </c>
      <c r="I371" s="663">
        <f>G371*0.3</f>
        <v>854.6579999999999</v>
      </c>
      <c r="J371" s="653">
        <f>SUM(J370)*0.25</f>
        <v>3366</v>
      </c>
      <c r="K371" s="653">
        <f>H371+J371</f>
        <v>6214.86</v>
      </c>
      <c r="L371" s="517">
        <f>(H371+J371)*F371</f>
        <v>6214.86</v>
      </c>
      <c r="M371" s="517">
        <f>(H371+J371)*F371</f>
        <v>6214.86</v>
      </c>
      <c r="N371" s="342"/>
    </row>
    <row r="372" spans="2:14" ht="21" customHeight="1">
      <c r="B372" s="753"/>
      <c r="C372" s="627"/>
      <c r="D372" s="715"/>
      <c r="E372" s="753"/>
      <c r="F372" s="754"/>
      <c r="G372" s="755"/>
      <c r="H372" s="674"/>
      <c r="I372" s="756"/>
      <c r="J372" s="674"/>
      <c r="K372" s="674"/>
      <c r="L372" s="605"/>
      <c r="M372" s="606"/>
      <c r="N372" s="342"/>
    </row>
    <row r="373" spans="2:14" ht="21" customHeight="1">
      <c r="B373" s="676"/>
      <c r="C373" s="1234" t="s">
        <v>474</v>
      </c>
      <c r="D373" s="1235"/>
      <c r="E373" s="721"/>
      <c r="F373" s="677"/>
      <c r="G373" s="737"/>
      <c r="H373" s="724">
        <f>SUM(H364:H371)</f>
        <v>201617.25999999998</v>
      </c>
      <c r="I373" s="757"/>
      <c r="J373" s="724">
        <f>SUM(J364:J371)</f>
        <v>45870</v>
      </c>
      <c r="K373" s="493">
        <f>SUM(K364:K372)</f>
        <v>247487.25999999998</v>
      </c>
      <c r="L373" s="461">
        <f>H373+J373</f>
        <v>247487.25999999998</v>
      </c>
      <c r="M373" s="610"/>
      <c r="N373" s="342"/>
    </row>
    <row r="374" spans="2:14" ht="21" customHeight="1">
      <c r="B374" s="562"/>
      <c r="C374" s="563"/>
      <c r="D374" s="564"/>
      <c r="E374" s="562"/>
      <c r="F374" s="657"/>
      <c r="G374" s="658"/>
      <c r="H374" s="727"/>
      <c r="I374" s="739"/>
      <c r="J374" s="727"/>
      <c r="K374" s="727"/>
      <c r="L374" s="605"/>
      <c r="M374" s="606"/>
      <c r="N374" s="342"/>
    </row>
    <row r="375" spans="2:14" ht="21" customHeight="1">
      <c r="B375" s="758">
        <v>1.5</v>
      </c>
      <c r="C375" s="395" t="s">
        <v>274</v>
      </c>
      <c r="D375" s="464"/>
      <c r="E375" s="565"/>
      <c r="F375" s="725"/>
      <c r="G375" s="726"/>
      <c r="H375" s="727"/>
      <c r="I375" s="728"/>
      <c r="J375" s="727"/>
      <c r="K375" s="727"/>
      <c r="L375" s="605">
        <f t="shared" ref="L375:L376" si="320">(G375+I375)*F375</f>
        <v>0</v>
      </c>
      <c r="M375" s="606">
        <f t="shared" ref="M375:M526" si="321">K375-L375</f>
        <v>0</v>
      </c>
      <c r="N375" s="342"/>
    </row>
    <row r="376" spans="2:14" ht="21" customHeight="1">
      <c r="B376" s="759"/>
      <c r="C376" s="571" t="s">
        <v>377</v>
      </c>
      <c r="D376" s="740"/>
      <c r="E376" s="601"/>
      <c r="F376" s="730"/>
      <c r="G376" s="750"/>
      <c r="H376" s="743"/>
      <c r="I376" s="744"/>
      <c r="J376" s="743"/>
      <c r="K376" s="743"/>
      <c r="L376" s="605">
        <f t="shared" si="320"/>
        <v>0</v>
      </c>
      <c r="M376" s="606">
        <f t="shared" si="321"/>
        <v>0</v>
      </c>
      <c r="N376" s="342"/>
    </row>
    <row r="377" spans="2:14" ht="21" customHeight="1">
      <c r="B377" s="759"/>
      <c r="C377" s="587" t="s">
        <v>487</v>
      </c>
      <c r="D377" s="513"/>
      <c r="E377" s="441"/>
      <c r="F377" s="732"/>
      <c r="G377" s="733"/>
      <c r="H377" s="653"/>
      <c r="I377" s="663"/>
      <c r="J377" s="653"/>
      <c r="K377" s="653"/>
      <c r="L377" s="605"/>
      <c r="M377" s="606"/>
      <c r="N377" s="342"/>
    </row>
    <row r="378" spans="2:14" ht="21" customHeight="1">
      <c r="B378" s="759"/>
      <c r="C378" s="348" t="s">
        <v>92</v>
      </c>
      <c r="D378" s="513" t="s">
        <v>548</v>
      </c>
      <c r="E378" s="441" t="s">
        <v>94</v>
      </c>
      <c r="F378" s="760">
        <v>1</v>
      </c>
      <c r="G378" s="526"/>
      <c r="H378" s="761"/>
      <c r="I378" s="760">
        <v>3500</v>
      </c>
      <c r="J378" s="761">
        <f>I378*F378</f>
        <v>3500</v>
      </c>
      <c r="K378" s="653">
        <f>H378+J378</f>
        <v>3500</v>
      </c>
      <c r="L378" s="517">
        <f t="shared" ref="L378:L385" si="322">(G378+I378)*F378</f>
        <v>3500</v>
      </c>
      <c r="M378" s="451">
        <f t="shared" ref="M378:M385" si="323">(G378+I378)*F378</f>
        <v>3500</v>
      </c>
      <c r="N378" s="342"/>
    </row>
    <row r="379" spans="2:14" ht="21" customHeight="1">
      <c r="B379" s="759"/>
      <c r="C379" s="348" t="s">
        <v>92</v>
      </c>
      <c r="D379" s="513" t="s">
        <v>549</v>
      </c>
      <c r="E379" s="441" t="s">
        <v>94</v>
      </c>
      <c r="F379" s="760">
        <v>1</v>
      </c>
      <c r="G379" s="526"/>
      <c r="H379" s="761"/>
      <c r="I379" s="760">
        <v>3500</v>
      </c>
      <c r="J379" s="761">
        <f t="shared" ref="J379:J383" si="324">I379*F379</f>
        <v>3500</v>
      </c>
      <c r="K379" s="653">
        <f t="shared" ref="K379:K385" si="325">H379+J379</f>
        <v>3500</v>
      </c>
      <c r="L379" s="517">
        <f t="shared" si="322"/>
        <v>3500</v>
      </c>
      <c r="M379" s="451">
        <f t="shared" si="323"/>
        <v>3500</v>
      </c>
      <c r="N379" s="342"/>
    </row>
    <row r="380" spans="2:14" ht="21" customHeight="1">
      <c r="B380" s="759"/>
      <c r="C380" s="348" t="s">
        <v>92</v>
      </c>
      <c r="D380" s="513" t="s">
        <v>550</v>
      </c>
      <c r="E380" s="441" t="s">
        <v>94</v>
      </c>
      <c r="F380" s="760">
        <v>1</v>
      </c>
      <c r="G380" s="526"/>
      <c r="H380" s="761"/>
      <c r="I380" s="760">
        <v>3500</v>
      </c>
      <c r="J380" s="761">
        <f t="shared" si="324"/>
        <v>3500</v>
      </c>
      <c r="K380" s="653">
        <f t="shared" si="325"/>
        <v>3500</v>
      </c>
      <c r="L380" s="517">
        <f t="shared" si="322"/>
        <v>3500</v>
      </c>
      <c r="M380" s="451">
        <f t="shared" si="323"/>
        <v>3500</v>
      </c>
      <c r="N380" s="342"/>
    </row>
    <row r="381" spans="2:14" ht="21" customHeight="1">
      <c r="B381" s="759"/>
      <c r="C381" s="348" t="s">
        <v>92</v>
      </c>
      <c r="D381" s="513" t="s">
        <v>551</v>
      </c>
      <c r="E381" s="441" t="s">
        <v>94</v>
      </c>
      <c r="F381" s="760">
        <v>1</v>
      </c>
      <c r="G381" s="526"/>
      <c r="H381" s="761"/>
      <c r="I381" s="760">
        <v>3500</v>
      </c>
      <c r="J381" s="761">
        <f t="shared" si="324"/>
        <v>3500</v>
      </c>
      <c r="K381" s="653">
        <f t="shared" si="325"/>
        <v>3500</v>
      </c>
      <c r="L381" s="517">
        <f t="shared" si="322"/>
        <v>3500</v>
      </c>
      <c r="M381" s="451">
        <f t="shared" si="323"/>
        <v>3500</v>
      </c>
      <c r="N381" s="342"/>
    </row>
    <row r="382" spans="2:14" ht="21" customHeight="1">
      <c r="B382" s="759"/>
      <c r="C382" s="348" t="s">
        <v>92</v>
      </c>
      <c r="D382" s="513" t="s">
        <v>552</v>
      </c>
      <c r="E382" s="441" t="s">
        <v>94</v>
      </c>
      <c r="F382" s="760">
        <v>1</v>
      </c>
      <c r="G382" s="526"/>
      <c r="H382" s="761"/>
      <c r="I382" s="760">
        <v>3500</v>
      </c>
      <c r="J382" s="761">
        <f t="shared" si="324"/>
        <v>3500</v>
      </c>
      <c r="K382" s="653">
        <f t="shared" si="325"/>
        <v>3500</v>
      </c>
      <c r="L382" s="517">
        <f t="shared" si="322"/>
        <v>3500</v>
      </c>
      <c r="M382" s="451">
        <f t="shared" si="323"/>
        <v>3500</v>
      </c>
      <c r="N382" s="342"/>
    </row>
    <row r="383" spans="2:14" ht="21" customHeight="1">
      <c r="B383" s="759"/>
      <c r="C383" s="348" t="s">
        <v>92</v>
      </c>
      <c r="D383" s="513" t="s">
        <v>553</v>
      </c>
      <c r="E383" s="441" t="s">
        <v>94</v>
      </c>
      <c r="F383" s="760">
        <v>1</v>
      </c>
      <c r="G383" s="526"/>
      <c r="H383" s="761"/>
      <c r="I383" s="760">
        <v>3500</v>
      </c>
      <c r="J383" s="761">
        <f t="shared" si="324"/>
        <v>3500</v>
      </c>
      <c r="K383" s="653">
        <f t="shared" si="325"/>
        <v>3500</v>
      </c>
      <c r="L383" s="517">
        <f t="shared" si="322"/>
        <v>3500</v>
      </c>
      <c r="M383" s="451">
        <f t="shared" si="323"/>
        <v>3500</v>
      </c>
      <c r="N383" s="342"/>
    </row>
    <row r="384" spans="2:14" ht="21" customHeight="1">
      <c r="B384" s="759"/>
      <c r="C384" s="348"/>
      <c r="D384" s="513" t="s">
        <v>554</v>
      </c>
      <c r="E384" s="441" t="s">
        <v>94</v>
      </c>
      <c r="F384" s="525">
        <v>1</v>
      </c>
      <c r="G384" s="526"/>
      <c r="H384" s="761"/>
      <c r="I384" s="760">
        <v>3500</v>
      </c>
      <c r="J384" s="761">
        <f>I384*F384</f>
        <v>3500</v>
      </c>
      <c r="K384" s="653">
        <f t="shared" si="325"/>
        <v>3500</v>
      </c>
      <c r="L384" s="517">
        <f t="shared" si="322"/>
        <v>3500</v>
      </c>
      <c r="M384" s="451">
        <f t="shared" si="323"/>
        <v>3500</v>
      </c>
      <c r="N384" s="342"/>
    </row>
    <row r="385" spans="2:14" ht="21" customHeight="1">
      <c r="B385" s="759"/>
      <c r="C385" s="348" t="s">
        <v>92</v>
      </c>
      <c r="D385" s="513" t="s">
        <v>555</v>
      </c>
      <c r="E385" s="441" t="s">
        <v>94</v>
      </c>
      <c r="F385" s="525">
        <v>1</v>
      </c>
      <c r="G385" s="526"/>
      <c r="H385" s="761"/>
      <c r="I385" s="760">
        <v>3500</v>
      </c>
      <c r="J385" s="761">
        <f>I385*F385</f>
        <v>3500</v>
      </c>
      <c r="K385" s="653">
        <f t="shared" si="325"/>
        <v>3500</v>
      </c>
      <c r="L385" s="517">
        <f t="shared" si="322"/>
        <v>3500</v>
      </c>
      <c r="M385" s="451">
        <f t="shared" si="323"/>
        <v>3500</v>
      </c>
      <c r="N385" s="342"/>
    </row>
    <row r="386" spans="2:14" ht="21" customHeight="1">
      <c r="B386" s="759"/>
      <c r="C386" s="749" t="s">
        <v>180</v>
      </c>
      <c r="D386" s="740"/>
      <c r="E386" s="601"/>
      <c r="F386" s="762"/>
      <c r="G386" s="763"/>
      <c r="H386" s="764"/>
      <c r="I386" s="765"/>
      <c r="J386" s="764"/>
      <c r="K386" s="743"/>
      <c r="L386" s="605"/>
      <c r="M386" s="606"/>
      <c r="N386" s="342"/>
    </row>
    <row r="387" spans="2:14" ht="21" customHeight="1">
      <c r="B387" s="759"/>
      <c r="C387" s="348" t="s">
        <v>92</v>
      </c>
      <c r="D387" s="513" t="s">
        <v>556</v>
      </c>
      <c r="E387" s="441" t="s">
        <v>94</v>
      </c>
      <c r="F387" s="525">
        <v>1</v>
      </c>
      <c r="G387" s="526">
        <v>18000</v>
      </c>
      <c r="H387" s="761">
        <f t="shared" ref="H387:H397" si="326">G387*F387</f>
        <v>18000</v>
      </c>
      <c r="I387" s="760">
        <v>650</v>
      </c>
      <c r="J387" s="761">
        <f t="shared" ref="J387:J397" si="327">I387*F387</f>
        <v>650</v>
      </c>
      <c r="K387" s="761">
        <f t="shared" ref="K387:K397" si="328">H387+J387</f>
        <v>18650</v>
      </c>
      <c r="L387" s="517">
        <f t="shared" ref="L387:L397" si="329">(G387+I387)*F387</f>
        <v>18650</v>
      </c>
      <c r="M387" s="451">
        <f t="shared" ref="M387:M397" si="330">(G387+I387)*F387</f>
        <v>18650</v>
      </c>
      <c r="N387" s="342"/>
    </row>
    <row r="388" spans="2:14" ht="21" customHeight="1">
      <c r="B388" s="759"/>
      <c r="C388" s="348" t="s">
        <v>92</v>
      </c>
      <c r="D388" s="513" t="s">
        <v>557</v>
      </c>
      <c r="E388" s="441" t="s">
        <v>94</v>
      </c>
      <c r="F388" s="525">
        <v>1</v>
      </c>
      <c r="G388" s="526">
        <v>3500</v>
      </c>
      <c r="H388" s="761">
        <f t="shared" si="326"/>
        <v>3500</v>
      </c>
      <c r="I388" s="760">
        <v>650</v>
      </c>
      <c r="J388" s="761">
        <f t="shared" si="327"/>
        <v>650</v>
      </c>
      <c r="K388" s="761">
        <f t="shared" si="328"/>
        <v>4150</v>
      </c>
      <c r="L388" s="517">
        <f t="shared" si="329"/>
        <v>4150</v>
      </c>
      <c r="M388" s="451">
        <f t="shared" si="330"/>
        <v>4150</v>
      </c>
      <c r="N388" s="342"/>
    </row>
    <row r="389" spans="2:14" ht="21" customHeight="1">
      <c r="B389" s="759"/>
      <c r="C389" s="348" t="s">
        <v>92</v>
      </c>
      <c r="D389" s="513" t="s">
        <v>558</v>
      </c>
      <c r="E389" s="441" t="s">
        <v>94</v>
      </c>
      <c r="F389" s="525">
        <v>1</v>
      </c>
      <c r="G389" s="526">
        <v>3500</v>
      </c>
      <c r="H389" s="761">
        <f t="shared" si="326"/>
        <v>3500</v>
      </c>
      <c r="I389" s="760">
        <v>650</v>
      </c>
      <c r="J389" s="761">
        <f t="shared" si="327"/>
        <v>650</v>
      </c>
      <c r="K389" s="761">
        <f t="shared" si="328"/>
        <v>4150</v>
      </c>
      <c r="L389" s="517">
        <f t="shared" si="329"/>
        <v>4150</v>
      </c>
      <c r="M389" s="451">
        <f t="shared" si="330"/>
        <v>4150</v>
      </c>
      <c r="N389" s="342"/>
    </row>
    <row r="390" spans="2:14" ht="21" customHeight="1">
      <c r="B390" s="759"/>
      <c r="C390" s="348"/>
      <c r="D390" s="513" t="s">
        <v>559</v>
      </c>
      <c r="E390" s="441" t="s">
        <v>94</v>
      </c>
      <c r="F390" s="525">
        <v>1</v>
      </c>
      <c r="G390" s="526">
        <v>2500</v>
      </c>
      <c r="H390" s="761">
        <f t="shared" si="326"/>
        <v>2500</v>
      </c>
      <c r="I390" s="760">
        <v>650</v>
      </c>
      <c r="J390" s="761">
        <f t="shared" si="327"/>
        <v>650</v>
      </c>
      <c r="K390" s="761">
        <f t="shared" si="328"/>
        <v>3150</v>
      </c>
      <c r="L390" s="517">
        <f t="shared" si="329"/>
        <v>3150</v>
      </c>
      <c r="M390" s="451">
        <f t="shared" si="330"/>
        <v>3150</v>
      </c>
      <c r="N390" s="342"/>
    </row>
    <row r="391" spans="2:14" ht="21" customHeight="1">
      <c r="B391" s="759"/>
      <c r="C391" s="348"/>
      <c r="D391" s="513" t="s">
        <v>560</v>
      </c>
      <c r="E391" s="441" t="s">
        <v>94</v>
      </c>
      <c r="F391" s="525">
        <v>1</v>
      </c>
      <c r="G391" s="526">
        <v>2500</v>
      </c>
      <c r="H391" s="761">
        <f t="shared" si="326"/>
        <v>2500</v>
      </c>
      <c r="I391" s="760">
        <v>650</v>
      </c>
      <c r="J391" s="761">
        <f t="shared" si="327"/>
        <v>650</v>
      </c>
      <c r="K391" s="761">
        <f t="shared" si="328"/>
        <v>3150</v>
      </c>
      <c r="L391" s="517">
        <f t="shared" si="329"/>
        <v>3150</v>
      </c>
      <c r="M391" s="451">
        <f t="shared" si="330"/>
        <v>3150</v>
      </c>
      <c r="N391" s="342"/>
    </row>
    <row r="392" spans="2:14" ht="21" customHeight="1">
      <c r="B392" s="759"/>
      <c r="C392" s="348"/>
      <c r="D392" s="513" t="s">
        <v>561</v>
      </c>
      <c r="E392" s="441" t="s">
        <v>94</v>
      </c>
      <c r="F392" s="525">
        <v>1</v>
      </c>
      <c r="G392" s="526">
        <v>1800</v>
      </c>
      <c r="H392" s="761">
        <f t="shared" si="326"/>
        <v>1800</v>
      </c>
      <c r="I392" s="760">
        <v>650</v>
      </c>
      <c r="J392" s="761">
        <f t="shared" si="327"/>
        <v>650</v>
      </c>
      <c r="K392" s="761">
        <f t="shared" si="328"/>
        <v>2450</v>
      </c>
      <c r="L392" s="517">
        <f t="shared" si="329"/>
        <v>2450</v>
      </c>
      <c r="M392" s="451">
        <f t="shared" si="330"/>
        <v>2450</v>
      </c>
      <c r="N392" s="342"/>
    </row>
    <row r="393" spans="2:14" ht="21" customHeight="1">
      <c r="B393" s="759"/>
      <c r="C393" s="348"/>
      <c r="D393" s="513" t="s">
        <v>562</v>
      </c>
      <c r="E393" s="441" t="s">
        <v>94</v>
      </c>
      <c r="F393" s="525">
        <v>1</v>
      </c>
      <c r="G393" s="526">
        <v>2900</v>
      </c>
      <c r="H393" s="761">
        <f t="shared" si="326"/>
        <v>2900</v>
      </c>
      <c r="I393" s="760">
        <v>650</v>
      </c>
      <c r="J393" s="761">
        <f t="shared" si="327"/>
        <v>650</v>
      </c>
      <c r="K393" s="761">
        <f t="shared" si="328"/>
        <v>3550</v>
      </c>
      <c r="L393" s="517">
        <f t="shared" si="329"/>
        <v>3550</v>
      </c>
      <c r="M393" s="451">
        <f t="shared" si="330"/>
        <v>3550</v>
      </c>
      <c r="N393" s="342"/>
    </row>
    <row r="394" spans="2:14" ht="21" customHeight="1">
      <c r="B394" s="759"/>
      <c r="C394" s="348"/>
      <c r="D394" s="513" t="s">
        <v>563</v>
      </c>
      <c r="E394" s="441" t="s">
        <v>94</v>
      </c>
      <c r="F394" s="525">
        <v>1</v>
      </c>
      <c r="G394" s="526">
        <v>2900</v>
      </c>
      <c r="H394" s="761">
        <f t="shared" si="326"/>
        <v>2900</v>
      </c>
      <c r="I394" s="760">
        <v>650</v>
      </c>
      <c r="J394" s="761">
        <f t="shared" si="327"/>
        <v>650</v>
      </c>
      <c r="K394" s="761">
        <f t="shared" si="328"/>
        <v>3550</v>
      </c>
      <c r="L394" s="517">
        <f t="shared" si="329"/>
        <v>3550</v>
      </c>
      <c r="M394" s="451">
        <f t="shared" si="330"/>
        <v>3550</v>
      </c>
      <c r="N394" s="342"/>
    </row>
    <row r="395" spans="2:14" ht="21" customHeight="1">
      <c r="B395" s="759"/>
      <c r="C395" s="348" t="s">
        <v>92</v>
      </c>
      <c r="D395" s="513" t="s">
        <v>564</v>
      </c>
      <c r="E395" s="441" t="s">
        <v>94</v>
      </c>
      <c r="F395" s="525">
        <v>1</v>
      </c>
      <c r="G395" s="526">
        <v>2900</v>
      </c>
      <c r="H395" s="761">
        <f t="shared" si="326"/>
        <v>2900</v>
      </c>
      <c r="I395" s="760">
        <v>650</v>
      </c>
      <c r="J395" s="761">
        <f t="shared" si="327"/>
        <v>650</v>
      </c>
      <c r="K395" s="761">
        <f t="shared" si="328"/>
        <v>3550</v>
      </c>
      <c r="L395" s="517">
        <f t="shared" si="329"/>
        <v>3550</v>
      </c>
      <c r="M395" s="451">
        <f t="shared" si="330"/>
        <v>3550</v>
      </c>
      <c r="N395" s="342"/>
    </row>
    <row r="396" spans="2:14" ht="21" customHeight="1">
      <c r="B396" s="759"/>
      <c r="C396" s="348" t="s">
        <v>92</v>
      </c>
      <c r="D396" s="513" t="s">
        <v>565</v>
      </c>
      <c r="E396" s="441" t="s">
        <v>94</v>
      </c>
      <c r="F396" s="525">
        <v>1</v>
      </c>
      <c r="G396" s="526">
        <v>12500</v>
      </c>
      <c r="H396" s="761">
        <f t="shared" si="326"/>
        <v>12500</v>
      </c>
      <c r="I396" s="760">
        <v>650</v>
      </c>
      <c r="J396" s="761">
        <f t="shared" si="327"/>
        <v>650</v>
      </c>
      <c r="K396" s="761">
        <f t="shared" si="328"/>
        <v>13150</v>
      </c>
      <c r="L396" s="517">
        <f t="shared" si="329"/>
        <v>13150</v>
      </c>
      <c r="M396" s="451">
        <f t="shared" si="330"/>
        <v>13150</v>
      </c>
      <c r="N396" s="342"/>
    </row>
    <row r="397" spans="2:14" ht="21" customHeight="1">
      <c r="B397" s="759"/>
      <c r="C397" s="348" t="s">
        <v>92</v>
      </c>
      <c r="D397" s="513" t="s">
        <v>566</v>
      </c>
      <c r="E397" s="441" t="s">
        <v>94</v>
      </c>
      <c r="F397" s="525">
        <v>1</v>
      </c>
      <c r="G397" s="526">
        <v>12500</v>
      </c>
      <c r="H397" s="761">
        <f t="shared" si="326"/>
        <v>12500</v>
      </c>
      <c r="I397" s="760">
        <v>650</v>
      </c>
      <c r="J397" s="761">
        <f t="shared" si="327"/>
        <v>650</v>
      </c>
      <c r="K397" s="761">
        <f t="shared" si="328"/>
        <v>13150</v>
      </c>
      <c r="L397" s="517">
        <f t="shared" si="329"/>
        <v>13150</v>
      </c>
      <c r="M397" s="451">
        <f t="shared" si="330"/>
        <v>13150</v>
      </c>
      <c r="N397" s="342"/>
    </row>
    <row r="398" spans="2:14" ht="21" customHeight="1">
      <c r="B398" s="759"/>
      <c r="C398" s="749" t="s">
        <v>181</v>
      </c>
      <c r="D398" s="685"/>
      <c r="E398" s="614"/>
      <c r="F398" s="645"/>
      <c r="G398" s="731"/>
      <c r="H398" s="649"/>
      <c r="I398" s="766"/>
      <c r="J398" s="688"/>
      <c r="K398" s="649"/>
      <c r="L398" s="605"/>
      <c r="M398" s="606"/>
      <c r="N398" s="342"/>
    </row>
    <row r="399" spans="2:14" ht="21" customHeight="1">
      <c r="B399" s="759"/>
      <c r="C399" s="767"/>
      <c r="D399" s="768" t="s">
        <v>723</v>
      </c>
      <c r="E399" s="769" t="s">
        <v>103</v>
      </c>
      <c r="F399" s="770">
        <v>46</v>
      </c>
      <c r="G399" s="1299">
        <f>57.79/4</f>
        <v>14.4475</v>
      </c>
      <c r="H399" s="772">
        <f>F399*G399</f>
        <v>664.58500000000004</v>
      </c>
      <c r="I399" s="773">
        <v>36</v>
      </c>
      <c r="J399" s="774">
        <f>I399*F399</f>
        <v>1656</v>
      </c>
      <c r="K399" s="772">
        <f>H399+J399</f>
        <v>2320.585</v>
      </c>
      <c r="L399" s="517">
        <f t="shared" ref="L399:L402" si="331">(G399+I399)*F399</f>
        <v>2320.585</v>
      </c>
      <c r="M399" s="451">
        <f t="shared" ref="M399:M403" si="332">(G399+I399)*F399</f>
        <v>2320.585</v>
      </c>
      <c r="N399" s="1298" t="s">
        <v>753</v>
      </c>
    </row>
    <row r="400" spans="2:14" ht="21" customHeight="1">
      <c r="B400" s="759"/>
      <c r="C400" s="767"/>
      <c r="D400" s="768" t="s">
        <v>724</v>
      </c>
      <c r="E400" s="769" t="s">
        <v>103</v>
      </c>
      <c r="F400" s="770">
        <v>96</v>
      </c>
      <c r="G400" s="1299">
        <f>76.44/4</f>
        <v>19.11</v>
      </c>
      <c r="H400" s="772">
        <f t="shared" ref="H400:H401" si="333">F400*G400</f>
        <v>1834.56</v>
      </c>
      <c r="I400" s="773">
        <v>48</v>
      </c>
      <c r="J400" s="774">
        <f t="shared" ref="J400:J401" si="334">I400*F400</f>
        <v>4608</v>
      </c>
      <c r="K400" s="772">
        <f t="shared" ref="K400:K401" si="335">H400+J400</f>
        <v>6442.5599999999995</v>
      </c>
      <c r="L400" s="517">
        <f t="shared" si="331"/>
        <v>6442.5599999999995</v>
      </c>
      <c r="M400" s="451">
        <f t="shared" si="332"/>
        <v>6442.5599999999995</v>
      </c>
      <c r="N400" s="1298" t="s">
        <v>753</v>
      </c>
    </row>
    <row r="401" spans="2:14" ht="21" customHeight="1">
      <c r="B401" s="759"/>
      <c r="C401" s="767"/>
      <c r="D401" s="768" t="s">
        <v>725</v>
      </c>
      <c r="E401" s="769" t="s">
        <v>103</v>
      </c>
      <c r="F401" s="770">
        <v>57</v>
      </c>
      <c r="G401" s="1299">
        <f>95.1/4</f>
        <v>23.774999999999999</v>
      </c>
      <c r="H401" s="772">
        <f t="shared" si="333"/>
        <v>1355.175</v>
      </c>
      <c r="I401" s="773">
        <v>61</v>
      </c>
      <c r="J401" s="774">
        <f t="shared" si="334"/>
        <v>3477</v>
      </c>
      <c r="K401" s="772">
        <f t="shared" si="335"/>
        <v>4832.1750000000002</v>
      </c>
      <c r="L401" s="517">
        <f t="shared" si="331"/>
        <v>4832.1750000000002</v>
      </c>
      <c r="M401" s="451">
        <f t="shared" si="332"/>
        <v>4832.1750000000002</v>
      </c>
      <c r="N401" s="1298" t="s">
        <v>753</v>
      </c>
    </row>
    <row r="402" spans="2:14" ht="21" customHeight="1">
      <c r="B402" s="759"/>
      <c r="C402" s="767"/>
      <c r="D402" s="768" t="s">
        <v>726</v>
      </c>
      <c r="E402" s="769" t="s">
        <v>103</v>
      </c>
      <c r="F402" s="770">
        <v>16</v>
      </c>
      <c r="G402" s="1299">
        <f>124.67/4</f>
        <v>31.1675</v>
      </c>
      <c r="H402" s="772">
        <f t="shared" ref="H402" si="336">F402*G402</f>
        <v>498.68</v>
      </c>
      <c r="I402" s="773">
        <v>26</v>
      </c>
      <c r="J402" s="774">
        <f t="shared" ref="J402" si="337">I402*F402</f>
        <v>416</v>
      </c>
      <c r="K402" s="772">
        <f t="shared" ref="K402" si="338">H402+J402</f>
        <v>914.68000000000006</v>
      </c>
      <c r="L402" s="517">
        <f t="shared" si="331"/>
        <v>914.68000000000006</v>
      </c>
      <c r="M402" s="451">
        <f t="shared" si="332"/>
        <v>914.68000000000006</v>
      </c>
      <c r="N402" s="1298" t="s">
        <v>753</v>
      </c>
    </row>
    <row r="403" spans="2:14" ht="21" customHeight="1">
      <c r="B403" s="759"/>
      <c r="C403" s="767"/>
      <c r="D403" s="768" t="s">
        <v>727</v>
      </c>
      <c r="E403" s="769" t="s">
        <v>103</v>
      </c>
      <c r="F403" s="770">
        <v>27</v>
      </c>
      <c r="G403" s="1299">
        <f>196.56/4</f>
        <v>49.14</v>
      </c>
      <c r="H403" s="772">
        <f t="shared" ref="H403" si="339">F403*G403</f>
        <v>1326.78</v>
      </c>
      <c r="I403" s="773">
        <v>32</v>
      </c>
      <c r="J403" s="774">
        <f t="shared" ref="J403:J406" si="340">I403*F403</f>
        <v>864</v>
      </c>
      <c r="K403" s="772">
        <f t="shared" ref="K403" si="341">H403+J403</f>
        <v>2190.7799999999997</v>
      </c>
      <c r="L403" s="517">
        <f>(G403+I403)*F403</f>
        <v>2190.7800000000002</v>
      </c>
      <c r="M403" s="451">
        <f t="shared" si="332"/>
        <v>2190.7800000000002</v>
      </c>
      <c r="N403" s="1298" t="s">
        <v>753</v>
      </c>
    </row>
    <row r="404" spans="2:14" ht="21" customHeight="1">
      <c r="B404" s="759"/>
      <c r="C404" s="775" t="s">
        <v>442</v>
      </c>
      <c r="D404" s="776"/>
      <c r="E404" s="769" t="s">
        <v>386</v>
      </c>
      <c r="F404" s="777">
        <v>1</v>
      </c>
      <c r="G404" s="778">
        <f>SUM(H399:H403)*0.4</f>
        <v>2271.9119999999998</v>
      </c>
      <c r="H404" s="779">
        <f t="shared" ref="H404:H406" si="342">G404*F404</f>
        <v>2271.9119999999998</v>
      </c>
      <c r="I404" s="777">
        <f>G404*0.3</f>
        <v>681.57359999999994</v>
      </c>
      <c r="J404" s="780">
        <f t="shared" si="340"/>
        <v>681.57359999999994</v>
      </c>
      <c r="K404" s="781">
        <f t="shared" ref="K404:K406" si="343">J404+H404</f>
        <v>2953.4856</v>
      </c>
      <c r="L404" s="517">
        <f>(H404+J404)*F404</f>
        <v>2953.4856</v>
      </c>
      <c r="M404" s="517">
        <f>(H404+J404)*F404</f>
        <v>2953.4856</v>
      </c>
      <c r="N404" s="342"/>
    </row>
    <row r="405" spans="2:14" ht="21" customHeight="1">
      <c r="B405" s="782"/>
      <c r="C405" s="775" t="s">
        <v>443</v>
      </c>
      <c r="D405" s="776"/>
      <c r="E405" s="769" t="s">
        <v>386</v>
      </c>
      <c r="F405" s="777">
        <v>1</v>
      </c>
      <c r="G405" s="778">
        <f>SUM(H399:H403)*0.3</f>
        <v>1703.934</v>
      </c>
      <c r="H405" s="779">
        <f t="shared" si="342"/>
        <v>1703.934</v>
      </c>
      <c r="I405" s="777">
        <f>G405*0.3</f>
        <v>511.18019999999996</v>
      </c>
      <c r="J405" s="780">
        <f t="shared" si="340"/>
        <v>511.18019999999996</v>
      </c>
      <c r="K405" s="781">
        <f t="shared" si="343"/>
        <v>2215.1142</v>
      </c>
      <c r="L405" s="517">
        <f>(H405+J405)*F405</f>
        <v>2215.1142</v>
      </c>
      <c r="M405" s="517">
        <f>(H405+J405)*F405</f>
        <v>2215.1142</v>
      </c>
      <c r="N405" s="342"/>
    </row>
    <row r="406" spans="2:14" ht="21" customHeight="1">
      <c r="B406" s="782"/>
      <c r="C406" s="775" t="s">
        <v>441</v>
      </c>
      <c r="D406" s="776"/>
      <c r="E406" s="769" t="s">
        <v>386</v>
      </c>
      <c r="F406" s="777">
        <v>1</v>
      </c>
      <c r="G406" s="778">
        <f>SUM(H399:H403)*0.1</f>
        <v>567.97799999999995</v>
      </c>
      <c r="H406" s="779">
        <f t="shared" si="342"/>
        <v>567.97799999999995</v>
      </c>
      <c r="I406" s="777">
        <f>G406*0.3</f>
        <v>170.39339999999999</v>
      </c>
      <c r="J406" s="780">
        <f t="shared" si="340"/>
        <v>170.39339999999999</v>
      </c>
      <c r="K406" s="781">
        <f t="shared" si="343"/>
        <v>738.37139999999999</v>
      </c>
      <c r="L406" s="517">
        <f>(H406+J406)*F406</f>
        <v>738.37139999999999</v>
      </c>
      <c r="M406" s="517">
        <f>(H406+J406)*F406</f>
        <v>738.37139999999999</v>
      </c>
      <c r="N406" s="342"/>
    </row>
    <row r="407" spans="2:14" ht="21" customHeight="1">
      <c r="B407" s="759"/>
      <c r="C407" s="783" t="s">
        <v>182</v>
      </c>
      <c r="D407" s="685"/>
      <c r="E407" s="614"/>
      <c r="F407" s="645"/>
      <c r="G407" s="731"/>
      <c r="H407" s="649"/>
      <c r="I407" s="766"/>
      <c r="J407" s="688"/>
      <c r="K407" s="649"/>
      <c r="L407" s="605"/>
      <c r="M407" s="606"/>
      <c r="N407" s="342"/>
    </row>
    <row r="408" spans="2:14" ht="21" customHeight="1">
      <c r="B408" s="759"/>
      <c r="C408" s="784"/>
      <c r="D408" s="768" t="s">
        <v>723</v>
      </c>
      <c r="E408" s="769" t="s">
        <v>103</v>
      </c>
      <c r="F408" s="770">
        <v>46</v>
      </c>
      <c r="G408" s="771">
        <v>23</v>
      </c>
      <c r="H408" s="772">
        <f>G408*F408</f>
        <v>1058</v>
      </c>
      <c r="I408" s="773">
        <f>14</f>
        <v>14</v>
      </c>
      <c r="J408" s="774">
        <f>I408*F408</f>
        <v>644</v>
      </c>
      <c r="K408" s="772">
        <f>H408+J408</f>
        <v>1702</v>
      </c>
      <c r="L408" s="517">
        <f t="shared" ref="L408:L412" si="344">(G408+I408)*F408</f>
        <v>1702</v>
      </c>
      <c r="M408" s="451">
        <f t="shared" ref="M408:M412" si="345">(G408+I408)*F408</f>
        <v>1702</v>
      </c>
      <c r="N408" s="342"/>
    </row>
    <row r="409" spans="2:14" ht="21" customHeight="1">
      <c r="B409" s="759"/>
      <c r="C409" s="785"/>
      <c r="D409" s="768" t="s">
        <v>724</v>
      </c>
      <c r="E409" s="769" t="s">
        <v>103</v>
      </c>
      <c r="F409" s="770">
        <v>96</v>
      </c>
      <c r="G409" s="771">
        <v>27</v>
      </c>
      <c r="H409" s="772">
        <f t="shared" ref="H409:H412" si="346">G409*F409</f>
        <v>2592</v>
      </c>
      <c r="I409" s="773">
        <f>16</f>
        <v>16</v>
      </c>
      <c r="J409" s="774">
        <f t="shared" ref="J409:J412" si="347">I409*F409</f>
        <v>1536</v>
      </c>
      <c r="K409" s="772">
        <f t="shared" ref="K409:K412" si="348">H409+J409</f>
        <v>4128</v>
      </c>
      <c r="L409" s="517">
        <f t="shared" si="344"/>
        <v>4128</v>
      </c>
      <c r="M409" s="451">
        <f t="shared" si="345"/>
        <v>4128</v>
      </c>
      <c r="N409" s="342"/>
    </row>
    <row r="410" spans="2:14" ht="21" customHeight="1">
      <c r="B410" s="759"/>
      <c r="C410" s="785"/>
      <c r="D410" s="768" t="s">
        <v>725</v>
      </c>
      <c r="E410" s="769" t="s">
        <v>103</v>
      </c>
      <c r="F410" s="770">
        <v>57</v>
      </c>
      <c r="G410" s="771">
        <v>31</v>
      </c>
      <c r="H410" s="772">
        <f t="shared" si="346"/>
        <v>1767</v>
      </c>
      <c r="I410" s="773">
        <v>16</v>
      </c>
      <c r="J410" s="774">
        <f t="shared" si="347"/>
        <v>912</v>
      </c>
      <c r="K410" s="772">
        <f t="shared" si="348"/>
        <v>2679</v>
      </c>
      <c r="L410" s="517">
        <f t="shared" si="344"/>
        <v>2679</v>
      </c>
      <c r="M410" s="451">
        <f t="shared" si="345"/>
        <v>2679</v>
      </c>
      <c r="N410" s="342"/>
    </row>
    <row r="411" spans="2:14" ht="21" customHeight="1">
      <c r="B411" s="759"/>
      <c r="C411" s="767"/>
      <c r="D411" s="768" t="s">
        <v>726</v>
      </c>
      <c r="E411" s="769" t="s">
        <v>103</v>
      </c>
      <c r="F411" s="786">
        <v>16</v>
      </c>
      <c r="G411" s="771">
        <v>33</v>
      </c>
      <c r="H411" s="772">
        <f t="shared" si="346"/>
        <v>528</v>
      </c>
      <c r="I411" s="773">
        <f>20</f>
        <v>20</v>
      </c>
      <c r="J411" s="774">
        <f t="shared" si="347"/>
        <v>320</v>
      </c>
      <c r="K411" s="772">
        <f t="shared" si="348"/>
        <v>848</v>
      </c>
      <c r="L411" s="517">
        <f t="shared" si="344"/>
        <v>848</v>
      </c>
      <c r="M411" s="451">
        <f t="shared" si="345"/>
        <v>848</v>
      </c>
      <c r="N411" s="342"/>
    </row>
    <row r="412" spans="2:14" ht="21" customHeight="1">
      <c r="B412" s="759"/>
      <c r="C412" s="767"/>
      <c r="D412" s="768" t="s">
        <v>727</v>
      </c>
      <c r="E412" s="769" t="s">
        <v>103</v>
      </c>
      <c r="F412" s="786">
        <v>27</v>
      </c>
      <c r="G412" s="771">
        <v>36</v>
      </c>
      <c r="H412" s="772">
        <f t="shared" si="346"/>
        <v>972</v>
      </c>
      <c r="I412" s="773">
        <f>20</f>
        <v>20</v>
      </c>
      <c r="J412" s="774">
        <f t="shared" si="347"/>
        <v>540</v>
      </c>
      <c r="K412" s="772">
        <f t="shared" si="348"/>
        <v>1512</v>
      </c>
      <c r="L412" s="517">
        <f t="shared" si="344"/>
        <v>1512</v>
      </c>
      <c r="M412" s="451">
        <f t="shared" si="345"/>
        <v>1512</v>
      </c>
      <c r="N412" s="342"/>
    </row>
    <row r="413" spans="2:14" ht="21" customHeight="1">
      <c r="B413" s="759"/>
      <c r="C413" s="749" t="s">
        <v>360</v>
      </c>
      <c r="D413" s="685"/>
      <c r="E413" s="614"/>
      <c r="F413" s="645"/>
      <c r="G413" s="731"/>
      <c r="H413" s="649"/>
      <c r="I413" s="766"/>
      <c r="J413" s="688"/>
      <c r="K413" s="649"/>
      <c r="L413" s="605"/>
      <c r="M413" s="606"/>
      <c r="N413" s="342"/>
    </row>
    <row r="414" spans="2:14" ht="21" customHeight="1">
      <c r="B414" s="759"/>
      <c r="C414" s="345" t="s">
        <v>484</v>
      </c>
      <c r="D414" s="513"/>
      <c r="E414" s="441"/>
      <c r="F414" s="651"/>
      <c r="G414" s="733"/>
      <c r="H414" s="653"/>
      <c r="I414" s="787"/>
      <c r="J414" s="690"/>
      <c r="K414" s="653"/>
      <c r="L414" s="605"/>
      <c r="M414" s="606"/>
      <c r="N414" s="342"/>
    </row>
    <row r="415" spans="2:14" ht="21" customHeight="1">
      <c r="B415" s="759"/>
      <c r="C415" s="345"/>
      <c r="D415" s="788" t="s">
        <v>141</v>
      </c>
      <c r="E415" s="441" t="s">
        <v>94</v>
      </c>
      <c r="F415" s="789">
        <v>35</v>
      </c>
      <c r="G415" s="733">
        <v>1500</v>
      </c>
      <c r="H415" s="653">
        <f>F415*G415</f>
        <v>52500</v>
      </c>
      <c r="I415" s="787">
        <v>500</v>
      </c>
      <c r="J415" s="690">
        <f>F415*I415</f>
        <v>17500</v>
      </c>
      <c r="K415" s="653">
        <f>H415+J415</f>
        <v>70000</v>
      </c>
      <c r="L415" s="517">
        <f t="shared" ref="L415:L419" si="349">(G415+I415)*F415</f>
        <v>70000</v>
      </c>
      <c r="M415" s="451">
        <f t="shared" ref="M415:M419" si="350">(G415+I415)*F415</f>
        <v>70000</v>
      </c>
      <c r="N415" s="342"/>
    </row>
    <row r="416" spans="2:14" ht="21" customHeight="1">
      <c r="B416" s="759"/>
      <c r="C416" s="767"/>
      <c r="D416" s="790" t="s">
        <v>361</v>
      </c>
      <c r="E416" s="769"/>
      <c r="F416" s="786"/>
      <c r="G416" s="771"/>
      <c r="H416" s="772"/>
      <c r="I416" s="773"/>
      <c r="J416" s="774"/>
      <c r="K416" s="772"/>
      <c r="L416" s="517">
        <f t="shared" si="349"/>
        <v>0</v>
      </c>
      <c r="M416" s="451">
        <f t="shared" si="350"/>
        <v>0</v>
      </c>
      <c r="N416" s="342"/>
    </row>
    <row r="417" spans="2:14" ht="21" customHeight="1">
      <c r="B417" s="759"/>
      <c r="C417" s="791" t="s">
        <v>92</v>
      </c>
      <c r="D417" s="792" t="s">
        <v>728</v>
      </c>
      <c r="E417" s="769" t="s">
        <v>94</v>
      </c>
      <c r="F417" s="786">
        <v>2</v>
      </c>
      <c r="G417" s="771">
        <f>8500*0.95</f>
        <v>8075</v>
      </c>
      <c r="H417" s="772">
        <f t="shared" ref="H417:H439" si="351">G417*F417</f>
        <v>16150</v>
      </c>
      <c r="I417" s="773">
        <f>300</f>
        <v>300</v>
      </c>
      <c r="J417" s="774">
        <f t="shared" ref="J417:J439" si="352">I417*F417</f>
        <v>600</v>
      </c>
      <c r="K417" s="772">
        <f t="shared" ref="K417:K439" si="353">H417+J417</f>
        <v>16750</v>
      </c>
      <c r="L417" s="517">
        <f t="shared" si="349"/>
        <v>16750</v>
      </c>
      <c r="M417" s="451">
        <f t="shared" si="350"/>
        <v>16750</v>
      </c>
      <c r="N417" s="342"/>
    </row>
    <row r="418" spans="2:14" ht="21" customHeight="1">
      <c r="B418" s="759"/>
      <c r="C418" s="791" t="s">
        <v>92</v>
      </c>
      <c r="D418" s="792" t="s">
        <v>729</v>
      </c>
      <c r="E418" s="769" t="s">
        <v>94</v>
      </c>
      <c r="F418" s="786">
        <v>3</v>
      </c>
      <c r="G418" s="771">
        <f>9500*0.95</f>
        <v>9025</v>
      </c>
      <c r="H418" s="772">
        <f t="shared" si="351"/>
        <v>27075</v>
      </c>
      <c r="I418" s="773">
        <f>300</f>
        <v>300</v>
      </c>
      <c r="J418" s="774">
        <f t="shared" si="352"/>
        <v>900</v>
      </c>
      <c r="K418" s="772">
        <f t="shared" si="353"/>
        <v>27975</v>
      </c>
      <c r="L418" s="517">
        <f t="shared" si="349"/>
        <v>27975</v>
      </c>
      <c r="M418" s="451">
        <f t="shared" si="350"/>
        <v>27975</v>
      </c>
      <c r="N418" s="342"/>
    </row>
    <row r="419" spans="2:14" ht="21" customHeight="1">
      <c r="B419" s="759"/>
      <c r="C419" s="791" t="s">
        <v>92</v>
      </c>
      <c r="D419" s="792" t="s">
        <v>730</v>
      </c>
      <c r="E419" s="769" t="s">
        <v>94</v>
      </c>
      <c r="F419" s="786">
        <v>2</v>
      </c>
      <c r="G419" s="771">
        <f>11500*0.95</f>
        <v>10925</v>
      </c>
      <c r="H419" s="772">
        <f t="shared" si="351"/>
        <v>21850</v>
      </c>
      <c r="I419" s="773">
        <f>300</f>
        <v>300</v>
      </c>
      <c r="J419" s="774">
        <f t="shared" si="352"/>
        <v>600</v>
      </c>
      <c r="K419" s="772">
        <f t="shared" si="353"/>
        <v>22450</v>
      </c>
      <c r="L419" s="517">
        <f t="shared" si="349"/>
        <v>22450</v>
      </c>
      <c r="M419" s="451">
        <f t="shared" si="350"/>
        <v>22450</v>
      </c>
      <c r="N419" s="342"/>
    </row>
    <row r="420" spans="2:14" ht="21" customHeight="1">
      <c r="B420" s="759"/>
      <c r="C420" s="767"/>
      <c r="D420" s="790" t="s">
        <v>362</v>
      </c>
      <c r="E420" s="769"/>
      <c r="F420" s="786"/>
      <c r="G420" s="771"/>
      <c r="H420" s="772"/>
      <c r="I420" s="773"/>
      <c r="J420" s="774"/>
      <c r="K420" s="772"/>
      <c r="L420" s="605"/>
      <c r="M420" s="606"/>
      <c r="N420" s="342"/>
    </row>
    <row r="421" spans="2:14" ht="21" customHeight="1">
      <c r="B421" s="759"/>
      <c r="C421" s="791" t="s">
        <v>92</v>
      </c>
      <c r="D421" s="792" t="s">
        <v>728</v>
      </c>
      <c r="E421" s="769" t="s">
        <v>94</v>
      </c>
      <c r="F421" s="786">
        <v>4</v>
      </c>
      <c r="G421" s="771">
        <v>390</v>
      </c>
      <c r="H421" s="772">
        <f t="shared" si="351"/>
        <v>1560</v>
      </c>
      <c r="I421" s="773">
        <v>150</v>
      </c>
      <c r="J421" s="774">
        <f t="shared" si="352"/>
        <v>600</v>
      </c>
      <c r="K421" s="772">
        <f t="shared" si="353"/>
        <v>2160</v>
      </c>
      <c r="L421" s="517">
        <f t="shared" ref="L421:L422" si="354">(G421+I421)*F421</f>
        <v>2160</v>
      </c>
      <c r="M421" s="451">
        <f t="shared" ref="M421:M422" si="355">(G421+I421)*F421</f>
        <v>2160</v>
      </c>
      <c r="N421" s="342"/>
    </row>
    <row r="422" spans="2:14" ht="21" customHeight="1">
      <c r="B422" s="759"/>
      <c r="C422" s="791" t="s">
        <v>92</v>
      </c>
      <c r="D422" s="792" t="s">
        <v>729</v>
      </c>
      <c r="E422" s="769" t="s">
        <v>94</v>
      </c>
      <c r="F422" s="786">
        <v>6</v>
      </c>
      <c r="G422" s="771">
        <v>450</v>
      </c>
      <c r="H422" s="772">
        <f t="shared" si="351"/>
        <v>2700</v>
      </c>
      <c r="I422" s="773">
        <v>150</v>
      </c>
      <c r="J422" s="774">
        <f t="shared" si="352"/>
        <v>900</v>
      </c>
      <c r="K422" s="772">
        <f t="shared" si="353"/>
        <v>3600</v>
      </c>
      <c r="L422" s="517">
        <f t="shared" si="354"/>
        <v>3600</v>
      </c>
      <c r="M422" s="451">
        <f t="shared" si="355"/>
        <v>3600</v>
      </c>
      <c r="N422" s="342"/>
    </row>
    <row r="423" spans="2:14" ht="21" customHeight="1">
      <c r="B423" s="759"/>
      <c r="C423" s="767"/>
      <c r="D423" s="790" t="s">
        <v>363</v>
      </c>
      <c r="E423" s="769"/>
      <c r="F423" s="786"/>
      <c r="G423" s="771"/>
      <c r="H423" s="772"/>
      <c r="I423" s="773"/>
      <c r="J423" s="774"/>
      <c r="K423" s="772"/>
      <c r="L423" s="605"/>
      <c r="M423" s="606"/>
      <c r="N423" s="342"/>
    </row>
    <row r="424" spans="2:14" ht="21" customHeight="1">
      <c r="B424" s="759"/>
      <c r="C424" s="791" t="s">
        <v>92</v>
      </c>
      <c r="D424" s="792" t="s">
        <v>730</v>
      </c>
      <c r="E424" s="769" t="s">
        <v>94</v>
      </c>
      <c r="F424" s="786">
        <v>4</v>
      </c>
      <c r="G424" s="771">
        <f>3840*0.95</f>
        <v>3648</v>
      </c>
      <c r="H424" s="772">
        <f t="shared" si="351"/>
        <v>14592</v>
      </c>
      <c r="I424" s="773">
        <v>500</v>
      </c>
      <c r="J424" s="774">
        <f t="shared" si="352"/>
        <v>2000</v>
      </c>
      <c r="K424" s="772">
        <f t="shared" si="353"/>
        <v>16592</v>
      </c>
      <c r="L424" s="517">
        <f t="shared" ref="L424:L425" si="356">(G424+I424)*F424</f>
        <v>16592</v>
      </c>
      <c r="M424" s="451">
        <f t="shared" ref="M424:M425" si="357">(G424+I424)*F424</f>
        <v>16592</v>
      </c>
      <c r="N424" s="342"/>
    </row>
    <row r="425" spans="2:14" ht="21" customHeight="1">
      <c r="B425" s="759"/>
      <c r="C425" s="791" t="s">
        <v>92</v>
      </c>
      <c r="D425" s="792" t="s">
        <v>731</v>
      </c>
      <c r="E425" s="769" t="s">
        <v>94</v>
      </c>
      <c r="F425" s="786">
        <v>4</v>
      </c>
      <c r="G425" s="771">
        <f>4840*0.95</f>
        <v>4598</v>
      </c>
      <c r="H425" s="772">
        <f t="shared" si="351"/>
        <v>18392</v>
      </c>
      <c r="I425" s="773">
        <v>500</v>
      </c>
      <c r="J425" s="774">
        <f t="shared" si="352"/>
        <v>2000</v>
      </c>
      <c r="K425" s="772">
        <f t="shared" si="353"/>
        <v>20392</v>
      </c>
      <c r="L425" s="517">
        <f t="shared" si="356"/>
        <v>20392</v>
      </c>
      <c r="M425" s="451">
        <f t="shared" si="357"/>
        <v>20392</v>
      </c>
      <c r="N425" s="342"/>
    </row>
    <row r="426" spans="2:14" ht="21" customHeight="1">
      <c r="B426" s="759"/>
      <c r="C426" s="767"/>
      <c r="D426" s="790" t="s">
        <v>364</v>
      </c>
      <c r="E426" s="769"/>
      <c r="F426" s="786"/>
      <c r="G426" s="771"/>
      <c r="H426" s="772"/>
      <c r="I426" s="773"/>
      <c r="J426" s="774"/>
      <c r="K426" s="772"/>
      <c r="L426" s="605"/>
      <c r="M426" s="606"/>
      <c r="N426" s="342"/>
    </row>
    <row r="427" spans="2:14" ht="21" customHeight="1">
      <c r="B427" s="759"/>
      <c r="C427" s="791" t="s">
        <v>92</v>
      </c>
      <c r="D427" s="792" t="s">
        <v>728</v>
      </c>
      <c r="E427" s="769" t="s">
        <v>94</v>
      </c>
      <c r="F427" s="786">
        <v>2</v>
      </c>
      <c r="G427" s="771">
        <f>432</f>
        <v>432</v>
      </c>
      <c r="H427" s="772">
        <f t="shared" si="351"/>
        <v>864</v>
      </c>
      <c r="I427" s="773">
        <v>150</v>
      </c>
      <c r="J427" s="774">
        <f t="shared" si="352"/>
        <v>300</v>
      </c>
      <c r="K427" s="772">
        <f t="shared" si="353"/>
        <v>1164</v>
      </c>
      <c r="L427" s="517">
        <f t="shared" ref="L427:L429" si="358">(G427+I427)*F427</f>
        <v>1164</v>
      </c>
      <c r="M427" s="451">
        <f t="shared" ref="M427:M429" si="359">(G427+I427)*F427</f>
        <v>1164</v>
      </c>
      <c r="N427" s="342"/>
    </row>
    <row r="428" spans="2:14" ht="21" customHeight="1">
      <c r="B428" s="759"/>
      <c r="C428" s="791" t="s">
        <v>92</v>
      </c>
      <c r="D428" s="792" t="s">
        <v>729</v>
      </c>
      <c r="E428" s="769" t="s">
        <v>94</v>
      </c>
      <c r="F428" s="786">
        <v>3</v>
      </c>
      <c r="G428" s="771">
        <f>825</f>
        <v>825</v>
      </c>
      <c r="H428" s="772">
        <f t="shared" si="351"/>
        <v>2475</v>
      </c>
      <c r="I428" s="773">
        <v>150</v>
      </c>
      <c r="J428" s="774">
        <f t="shared" si="352"/>
        <v>450</v>
      </c>
      <c r="K428" s="772">
        <f t="shared" si="353"/>
        <v>2925</v>
      </c>
      <c r="L428" s="517">
        <f t="shared" si="358"/>
        <v>2925</v>
      </c>
      <c r="M428" s="451">
        <f t="shared" si="359"/>
        <v>2925</v>
      </c>
      <c r="N428" s="342"/>
    </row>
    <row r="429" spans="2:14" ht="21" customHeight="1">
      <c r="B429" s="759"/>
      <c r="C429" s="791" t="s">
        <v>92</v>
      </c>
      <c r="D429" s="792" t="s">
        <v>730</v>
      </c>
      <c r="E429" s="769" t="s">
        <v>94</v>
      </c>
      <c r="F429" s="786">
        <v>2</v>
      </c>
      <c r="G429" s="771">
        <f>1200*0.95</f>
        <v>1140</v>
      </c>
      <c r="H429" s="772">
        <f t="shared" si="351"/>
        <v>2280</v>
      </c>
      <c r="I429" s="773">
        <v>150</v>
      </c>
      <c r="J429" s="774">
        <f t="shared" si="352"/>
        <v>300</v>
      </c>
      <c r="K429" s="772">
        <f t="shared" si="353"/>
        <v>2580</v>
      </c>
      <c r="L429" s="517">
        <f t="shared" si="358"/>
        <v>2580</v>
      </c>
      <c r="M429" s="451">
        <f t="shared" si="359"/>
        <v>2580</v>
      </c>
      <c r="N429" s="342"/>
    </row>
    <row r="430" spans="2:14" ht="21" customHeight="1">
      <c r="B430" s="759"/>
      <c r="C430" s="767"/>
      <c r="D430" s="790" t="s">
        <v>365</v>
      </c>
      <c r="E430" s="769"/>
      <c r="F430" s="786"/>
      <c r="G430" s="771"/>
      <c r="H430" s="772"/>
      <c r="I430" s="773"/>
      <c r="J430" s="774"/>
      <c r="K430" s="772"/>
      <c r="L430" s="605"/>
      <c r="M430" s="606"/>
      <c r="N430" s="342"/>
    </row>
    <row r="431" spans="2:14" ht="21" customHeight="1">
      <c r="B431" s="759"/>
      <c r="C431" s="791" t="s">
        <v>92</v>
      </c>
      <c r="D431" s="792" t="s">
        <v>728</v>
      </c>
      <c r="E431" s="769" t="s">
        <v>94</v>
      </c>
      <c r="F431" s="786">
        <v>4</v>
      </c>
      <c r="G431" s="771">
        <f>2100*0.95</f>
        <v>1995</v>
      </c>
      <c r="H431" s="772">
        <f t="shared" si="351"/>
        <v>7980</v>
      </c>
      <c r="I431" s="773">
        <v>200</v>
      </c>
      <c r="J431" s="774">
        <f t="shared" si="352"/>
        <v>800</v>
      </c>
      <c r="K431" s="772">
        <f t="shared" si="353"/>
        <v>8780</v>
      </c>
      <c r="L431" s="517">
        <f t="shared" ref="L431:L439" si="360">(G431+I431)*F431</f>
        <v>8780</v>
      </c>
      <c r="M431" s="451">
        <f t="shared" ref="M431:M439" si="361">(G431+I431)*F431</f>
        <v>8780</v>
      </c>
      <c r="N431" s="342"/>
    </row>
    <row r="432" spans="2:14" ht="21" customHeight="1">
      <c r="B432" s="759"/>
      <c r="C432" s="791" t="s">
        <v>92</v>
      </c>
      <c r="D432" s="792" t="s">
        <v>729</v>
      </c>
      <c r="E432" s="769" t="s">
        <v>94</v>
      </c>
      <c r="F432" s="786">
        <v>6</v>
      </c>
      <c r="G432" s="771">
        <f>3200*0.95</f>
        <v>3040</v>
      </c>
      <c r="H432" s="772">
        <f t="shared" si="351"/>
        <v>18240</v>
      </c>
      <c r="I432" s="773">
        <v>200</v>
      </c>
      <c r="J432" s="774">
        <f t="shared" si="352"/>
        <v>1200</v>
      </c>
      <c r="K432" s="772">
        <f t="shared" si="353"/>
        <v>19440</v>
      </c>
      <c r="L432" s="517">
        <f t="shared" si="360"/>
        <v>19440</v>
      </c>
      <c r="M432" s="451">
        <f t="shared" si="361"/>
        <v>19440</v>
      </c>
      <c r="N432" s="342"/>
    </row>
    <row r="433" spans="2:14" ht="21" customHeight="1">
      <c r="B433" s="759"/>
      <c r="C433" s="791" t="s">
        <v>92</v>
      </c>
      <c r="D433" s="792" t="s">
        <v>730</v>
      </c>
      <c r="E433" s="769" t="s">
        <v>94</v>
      </c>
      <c r="F433" s="786">
        <v>4</v>
      </c>
      <c r="G433" s="771">
        <f>4200*0.95</f>
        <v>3990</v>
      </c>
      <c r="H433" s="772">
        <f t="shared" si="351"/>
        <v>15960</v>
      </c>
      <c r="I433" s="773">
        <v>200</v>
      </c>
      <c r="J433" s="774">
        <f t="shared" si="352"/>
        <v>800</v>
      </c>
      <c r="K433" s="772">
        <f t="shared" si="353"/>
        <v>16760</v>
      </c>
      <c r="L433" s="517">
        <f t="shared" si="360"/>
        <v>16760</v>
      </c>
      <c r="M433" s="451">
        <f t="shared" si="361"/>
        <v>16760</v>
      </c>
      <c r="N433" s="342"/>
    </row>
    <row r="434" spans="2:14" ht="21" customHeight="1">
      <c r="B434" s="759"/>
      <c r="C434" s="791" t="s">
        <v>92</v>
      </c>
      <c r="D434" s="792" t="s">
        <v>366</v>
      </c>
      <c r="E434" s="769" t="s">
        <v>94</v>
      </c>
      <c r="F434" s="786">
        <v>45</v>
      </c>
      <c r="G434" s="771">
        <v>1200</v>
      </c>
      <c r="H434" s="772">
        <f t="shared" si="351"/>
        <v>54000</v>
      </c>
      <c r="I434" s="773">
        <v>300</v>
      </c>
      <c r="J434" s="774">
        <f t="shared" si="352"/>
        <v>13500</v>
      </c>
      <c r="K434" s="772">
        <f t="shared" si="353"/>
        <v>67500</v>
      </c>
      <c r="L434" s="517">
        <f t="shared" si="360"/>
        <v>67500</v>
      </c>
      <c r="M434" s="451">
        <f t="shared" si="361"/>
        <v>67500</v>
      </c>
      <c r="N434" s="342"/>
    </row>
    <row r="435" spans="2:14" ht="21" customHeight="1">
      <c r="B435" s="759"/>
      <c r="C435" s="791" t="s">
        <v>92</v>
      </c>
      <c r="D435" s="792" t="s">
        <v>367</v>
      </c>
      <c r="E435" s="769" t="s">
        <v>94</v>
      </c>
      <c r="F435" s="786">
        <v>33</v>
      </c>
      <c r="G435" s="771">
        <v>2000</v>
      </c>
      <c r="H435" s="772">
        <f t="shared" si="351"/>
        <v>66000</v>
      </c>
      <c r="I435" s="773">
        <v>300</v>
      </c>
      <c r="J435" s="774">
        <f t="shared" si="352"/>
        <v>9900</v>
      </c>
      <c r="K435" s="772">
        <f t="shared" si="353"/>
        <v>75900</v>
      </c>
      <c r="L435" s="517">
        <f t="shared" si="360"/>
        <v>75900</v>
      </c>
      <c r="M435" s="451">
        <f t="shared" si="361"/>
        <v>75900</v>
      </c>
      <c r="N435" s="342"/>
    </row>
    <row r="436" spans="2:14" ht="21" customHeight="1">
      <c r="B436" s="759"/>
      <c r="C436" s="791" t="s">
        <v>92</v>
      </c>
      <c r="D436" s="792" t="s">
        <v>368</v>
      </c>
      <c r="E436" s="769" t="s">
        <v>94</v>
      </c>
      <c r="F436" s="786">
        <v>33</v>
      </c>
      <c r="G436" s="771">
        <f>4000*0.95</f>
        <v>3800</v>
      </c>
      <c r="H436" s="772">
        <f t="shared" si="351"/>
        <v>125400</v>
      </c>
      <c r="I436" s="773">
        <v>300</v>
      </c>
      <c r="J436" s="774">
        <f t="shared" si="352"/>
        <v>9900</v>
      </c>
      <c r="K436" s="772">
        <f t="shared" si="353"/>
        <v>135300</v>
      </c>
      <c r="L436" s="517">
        <f t="shared" si="360"/>
        <v>135300</v>
      </c>
      <c r="M436" s="451">
        <f t="shared" si="361"/>
        <v>135300</v>
      </c>
      <c r="N436" s="342"/>
    </row>
    <row r="437" spans="2:14" ht="21" customHeight="1">
      <c r="B437" s="759"/>
      <c r="C437" s="791" t="s">
        <v>92</v>
      </c>
      <c r="D437" s="792" t="s">
        <v>369</v>
      </c>
      <c r="E437" s="769" t="s">
        <v>94</v>
      </c>
      <c r="F437" s="786">
        <v>7</v>
      </c>
      <c r="G437" s="771">
        <f>4500*0.95</f>
        <v>4275</v>
      </c>
      <c r="H437" s="772">
        <f t="shared" si="351"/>
        <v>29925</v>
      </c>
      <c r="I437" s="773">
        <v>300</v>
      </c>
      <c r="J437" s="774">
        <f t="shared" si="352"/>
        <v>2100</v>
      </c>
      <c r="K437" s="772">
        <f t="shared" si="353"/>
        <v>32025</v>
      </c>
      <c r="L437" s="517">
        <f t="shared" si="360"/>
        <v>32025</v>
      </c>
      <c r="M437" s="451">
        <f t="shared" si="361"/>
        <v>32025</v>
      </c>
      <c r="N437" s="342"/>
    </row>
    <row r="438" spans="2:14" ht="21" customHeight="1">
      <c r="B438" s="759"/>
      <c r="C438" s="791" t="s">
        <v>92</v>
      </c>
      <c r="D438" s="790" t="s">
        <v>370</v>
      </c>
      <c r="E438" s="769" t="s">
        <v>94</v>
      </c>
      <c r="F438" s="786">
        <v>14</v>
      </c>
      <c r="G438" s="771">
        <f>3000*0.95</f>
        <v>2850</v>
      </c>
      <c r="H438" s="772">
        <f t="shared" si="351"/>
        <v>39900</v>
      </c>
      <c r="I438" s="773">
        <v>300</v>
      </c>
      <c r="J438" s="774">
        <f t="shared" si="352"/>
        <v>4200</v>
      </c>
      <c r="K438" s="772">
        <f t="shared" si="353"/>
        <v>44100</v>
      </c>
      <c r="L438" s="517">
        <f t="shared" si="360"/>
        <v>44100</v>
      </c>
      <c r="M438" s="451">
        <f t="shared" si="361"/>
        <v>44100</v>
      </c>
      <c r="N438" s="342"/>
    </row>
    <row r="439" spans="2:14" ht="21" customHeight="1">
      <c r="B439" s="759"/>
      <c r="C439" s="791" t="s">
        <v>92</v>
      </c>
      <c r="D439" s="768" t="s">
        <v>371</v>
      </c>
      <c r="E439" s="769" t="s">
        <v>94</v>
      </c>
      <c r="F439" s="793">
        <v>19</v>
      </c>
      <c r="G439" s="771">
        <f>1600</f>
        <v>1600</v>
      </c>
      <c r="H439" s="772">
        <f t="shared" si="351"/>
        <v>30400</v>
      </c>
      <c r="I439" s="773">
        <f>300</f>
        <v>300</v>
      </c>
      <c r="J439" s="774">
        <f t="shared" si="352"/>
        <v>5700</v>
      </c>
      <c r="K439" s="772">
        <f t="shared" si="353"/>
        <v>36100</v>
      </c>
      <c r="L439" s="517">
        <f t="shared" si="360"/>
        <v>36100</v>
      </c>
      <c r="M439" s="451">
        <f t="shared" si="361"/>
        <v>36100</v>
      </c>
      <c r="N439" s="342"/>
    </row>
    <row r="440" spans="2:14" ht="21" customHeight="1">
      <c r="B440" s="759"/>
      <c r="C440" s="794"/>
      <c r="D440" s="768"/>
      <c r="E440" s="769"/>
      <c r="F440" s="795"/>
      <c r="G440" s="771"/>
      <c r="H440" s="772"/>
      <c r="I440" s="773"/>
      <c r="J440" s="774"/>
      <c r="K440" s="772"/>
      <c r="L440" s="605"/>
      <c r="M440" s="606"/>
      <c r="N440" s="342"/>
    </row>
    <row r="441" spans="2:14" ht="21" customHeight="1">
      <c r="B441" s="759"/>
      <c r="C441" s="738" t="s">
        <v>183</v>
      </c>
      <c r="D441" s="796"/>
      <c r="E441" s="614"/>
      <c r="F441" s="797"/>
      <c r="G441" s="731"/>
      <c r="H441" s="649"/>
      <c r="I441" s="766"/>
      <c r="J441" s="688"/>
      <c r="K441" s="649"/>
      <c r="L441" s="605"/>
      <c r="M441" s="606"/>
      <c r="N441" s="342"/>
    </row>
    <row r="442" spans="2:14" ht="21" customHeight="1">
      <c r="B442" s="759"/>
      <c r="C442" s="738" t="s">
        <v>485</v>
      </c>
      <c r="D442" s="796"/>
      <c r="E442" s="614"/>
      <c r="F442" s="797"/>
      <c r="G442" s="731"/>
      <c r="H442" s="649"/>
      <c r="I442" s="766"/>
      <c r="J442" s="688"/>
      <c r="K442" s="649"/>
      <c r="L442" s="605"/>
      <c r="M442" s="606"/>
      <c r="N442" s="342"/>
    </row>
    <row r="443" spans="2:14" ht="21" customHeight="1">
      <c r="B443" s="759"/>
      <c r="C443" s="794"/>
      <c r="D443" s="792" t="s">
        <v>732</v>
      </c>
      <c r="E443" s="798" t="s">
        <v>103</v>
      </c>
      <c r="F443" s="799">
        <v>26</v>
      </c>
      <c r="G443" s="771">
        <v>67</v>
      </c>
      <c r="H443" s="772">
        <f>F443*G443</f>
        <v>1742</v>
      </c>
      <c r="I443" s="771">
        <v>30</v>
      </c>
      <c r="J443" s="774">
        <f>I443*F443</f>
        <v>780</v>
      </c>
      <c r="K443" s="772">
        <f>J443+H443</f>
        <v>2522</v>
      </c>
      <c r="L443" s="517">
        <f t="shared" ref="L443:L452" si="362">(G443+I443)*F443</f>
        <v>2522</v>
      </c>
      <c r="M443" s="451">
        <f t="shared" ref="M443:M452" si="363">(G443+I443)*F443</f>
        <v>2522</v>
      </c>
      <c r="N443" s="342"/>
    </row>
    <row r="444" spans="2:14" ht="21" customHeight="1">
      <c r="B444" s="759"/>
      <c r="C444" s="794"/>
      <c r="D444" s="792" t="s">
        <v>733</v>
      </c>
      <c r="E444" s="798" t="s">
        <v>103</v>
      </c>
      <c r="F444" s="799">
        <v>90</v>
      </c>
      <c r="G444" s="771">
        <v>95</v>
      </c>
      <c r="H444" s="772">
        <f>F444*G444</f>
        <v>8550</v>
      </c>
      <c r="I444" s="771">
        <v>50</v>
      </c>
      <c r="J444" s="774">
        <f>I444*F444</f>
        <v>4500</v>
      </c>
      <c r="K444" s="772">
        <f>J444+H444</f>
        <v>13050</v>
      </c>
      <c r="L444" s="517">
        <f t="shared" si="362"/>
        <v>13050</v>
      </c>
      <c r="M444" s="451">
        <f t="shared" si="363"/>
        <v>13050</v>
      </c>
      <c r="N444" s="342"/>
    </row>
    <row r="445" spans="2:14" ht="21" customHeight="1">
      <c r="B445" s="759"/>
      <c r="C445" s="794"/>
      <c r="D445" s="792" t="s">
        <v>734</v>
      </c>
      <c r="E445" s="798" t="s">
        <v>103</v>
      </c>
      <c r="F445" s="799">
        <v>44</v>
      </c>
      <c r="G445" s="771">
        <v>138</v>
      </c>
      <c r="H445" s="772">
        <f t="shared" ref="H445:H451" si="364">F445*G445</f>
        <v>6072</v>
      </c>
      <c r="I445" s="771">
        <v>65</v>
      </c>
      <c r="J445" s="774">
        <f t="shared" ref="J445:J451" si="365">I445*F445</f>
        <v>2860</v>
      </c>
      <c r="K445" s="772">
        <f t="shared" ref="K445:K456" si="366">J445+H445</f>
        <v>8932</v>
      </c>
      <c r="L445" s="517">
        <f t="shared" si="362"/>
        <v>8932</v>
      </c>
      <c r="M445" s="451">
        <f t="shared" si="363"/>
        <v>8932</v>
      </c>
      <c r="N445" s="342"/>
    </row>
    <row r="446" spans="2:14" ht="21" customHeight="1">
      <c r="B446" s="759"/>
      <c r="C446" s="794"/>
      <c r="D446" s="792" t="s">
        <v>735</v>
      </c>
      <c r="E446" s="798" t="s">
        <v>103</v>
      </c>
      <c r="F446" s="799">
        <v>63</v>
      </c>
      <c r="G446" s="771">
        <v>180</v>
      </c>
      <c r="H446" s="772">
        <f t="shared" si="364"/>
        <v>11340</v>
      </c>
      <c r="I446" s="771">
        <v>80</v>
      </c>
      <c r="J446" s="774">
        <f t="shared" si="365"/>
        <v>5040</v>
      </c>
      <c r="K446" s="772">
        <f t="shared" si="366"/>
        <v>16380</v>
      </c>
      <c r="L446" s="517">
        <f t="shared" si="362"/>
        <v>16380</v>
      </c>
      <c r="M446" s="451">
        <f t="shared" si="363"/>
        <v>16380</v>
      </c>
      <c r="N446" s="342"/>
    </row>
    <row r="447" spans="2:14" ht="21" customHeight="1">
      <c r="B447" s="759"/>
      <c r="C447" s="794"/>
      <c r="D447" s="792" t="s">
        <v>723</v>
      </c>
      <c r="E447" s="798" t="s">
        <v>103</v>
      </c>
      <c r="F447" s="799">
        <v>49</v>
      </c>
      <c r="G447" s="771">
        <v>219</v>
      </c>
      <c r="H447" s="772">
        <f t="shared" si="364"/>
        <v>10731</v>
      </c>
      <c r="I447" s="771">
        <v>110</v>
      </c>
      <c r="J447" s="774">
        <f t="shared" si="365"/>
        <v>5390</v>
      </c>
      <c r="K447" s="772">
        <f t="shared" si="366"/>
        <v>16121</v>
      </c>
      <c r="L447" s="517">
        <f t="shared" si="362"/>
        <v>16121</v>
      </c>
      <c r="M447" s="451">
        <f t="shared" si="363"/>
        <v>16121</v>
      </c>
      <c r="N447" s="342"/>
    </row>
    <row r="448" spans="2:14" ht="21" customHeight="1">
      <c r="B448" s="759"/>
      <c r="C448" s="794"/>
      <c r="D448" s="792" t="s">
        <v>736</v>
      </c>
      <c r="E448" s="798" t="s">
        <v>103</v>
      </c>
      <c r="F448" s="799">
        <v>20</v>
      </c>
      <c r="G448" s="771">
        <v>314</v>
      </c>
      <c r="H448" s="772">
        <f t="shared" si="364"/>
        <v>6280</v>
      </c>
      <c r="I448" s="771">
        <v>150</v>
      </c>
      <c r="J448" s="774">
        <f t="shared" si="365"/>
        <v>3000</v>
      </c>
      <c r="K448" s="772">
        <f t="shared" si="366"/>
        <v>9280</v>
      </c>
      <c r="L448" s="517">
        <f t="shared" si="362"/>
        <v>9280</v>
      </c>
      <c r="M448" s="451">
        <f t="shared" si="363"/>
        <v>9280</v>
      </c>
      <c r="N448" s="342"/>
    </row>
    <row r="449" spans="2:14" ht="21" customHeight="1">
      <c r="B449" s="759"/>
      <c r="C449" s="794"/>
      <c r="D449" s="792" t="s">
        <v>737</v>
      </c>
      <c r="E449" s="798" t="s">
        <v>103</v>
      </c>
      <c r="F449" s="800">
        <v>23</v>
      </c>
      <c r="G449" s="801">
        <v>580</v>
      </c>
      <c r="H449" s="802">
        <f t="shared" si="364"/>
        <v>13340</v>
      </c>
      <c r="I449" s="803">
        <v>200</v>
      </c>
      <c r="J449" s="804">
        <f t="shared" si="365"/>
        <v>4600</v>
      </c>
      <c r="K449" s="802">
        <f t="shared" si="366"/>
        <v>17940</v>
      </c>
      <c r="L449" s="517">
        <f t="shared" si="362"/>
        <v>17940</v>
      </c>
      <c r="M449" s="451">
        <f t="shared" si="363"/>
        <v>17940</v>
      </c>
      <c r="N449" s="342"/>
    </row>
    <row r="450" spans="2:14" ht="21" customHeight="1">
      <c r="B450" s="759"/>
      <c r="C450" s="794"/>
      <c r="D450" s="792" t="s">
        <v>738</v>
      </c>
      <c r="E450" s="798" t="s">
        <v>103</v>
      </c>
      <c r="F450" s="800">
        <v>24</v>
      </c>
      <c r="G450" s="803">
        <v>800</v>
      </c>
      <c r="H450" s="802">
        <f t="shared" si="364"/>
        <v>19200</v>
      </c>
      <c r="I450" s="803">
        <v>255</v>
      </c>
      <c r="J450" s="804">
        <f t="shared" si="365"/>
        <v>6120</v>
      </c>
      <c r="K450" s="802">
        <f t="shared" si="366"/>
        <v>25320</v>
      </c>
      <c r="L450" s="517">
        <f t="shared" si="362"/>
        <v>25320</v>
      </c>
      <c r="M450" s="451">
        <f t="shared" si="363"/>
        <v>25320</v>
      </c>
      <c r="N450" s="342"/>
    </row>
    <row r="451" spans="2:14" ht="21" customHeight="1">
      <c r="B451" s="759"/>
      <c r="C451" s="794"/>
      <c r="D451" s="792" t="s">
        <v>739</v>
      </c>
      <c r="E451" s="798" t="s">
        <v>103</v>
      </c>
      <c r="F451" s="805">
        <v>12</v>
      </c>
      <c r="G451" s="803">
        <v>1247</v>
      </c>
      <c r="H451" s="802">
        <f t="shared" si="364"/>
        <v>14964</v>
      </c>
      <c r="I451" s="803">
        <v>380</v>
      </c>
      <c r="J451" s="804">
        <f t="shared" si="365"/>
        <v>4560</v>
      </c>
      <c r="K451" s="802">
        <f t="shared" si="366"/>
        <v>19524</v>
      </c>
      <c r="L451" s="517">
        <f t="shared" si="362"/>
        <v>19524</v>
      </c>
      <c r="M451" s="451">
        <f t="shared" si="363"/>
        <v>19524</v>
      </c>
      <c r="N451" s="342"/>
    </row>
    <row r="452" spans="2:14" ht="21" customHeight="1">
      <c r="B452" s="759"/>
      <c r="C452" s="794"/>
      <c r="D452" s="775" t="s">
        <v>149</v>
      </c>
      <c r="E452" s="806" t="s">
        <v>386</v>
      </c>
      <c r="F452" s="807">
        <v>1</v>
      </c>
      <c r="G452" s="803">
        <f>SUM(H443:H451)*0.5</f>
        <v>46109.5</v>
      </c>
      <c r="H452" s="802">
        <f>F452*G452</f>
        <v>46109.5</v>
      </c>
      <c r="I452" s="808">
        <f>G452*0.3</f>
        <v>13832.85</v>
      </c>
      <c r="J452" s="804">
        <f>I452*F452</f>
        <v>13832.85</v>
      </c>
      <c r="K452" s="802">
        <f t="shared" si="366"/>
        <v>59942.35</v>
      </c>
      <c r="L452" s="517">
        <f t="shared" si="362"/>
        <v>59942.35</v>
      </c>
      <c r="M452" s="451">
        <f t="shared" si="363"/>
        <v>59942.35</v>
      </c>
      <c r="N452" s="342"/>
    </row>
    <row r="453" spans="2:14" ht="21" customHeight="1">
      <c r="B453" s="759"/>
      <c r="C453" s="794"/>
      <c r="D453" s="775" t="s">
        <v>148</v>
      </c>
      <c r="E453" s="806"/>
      <c r="F453" s="809"/>
      <c r="G453" s="803"/>
      <c r="H453" s="802"/>
      <c r="I453" s="808"/>
      <c r="J453" s="804"/>
      <c r="K453" s="802"/>
      <c r="L453" s="605"/>
      <c r="M453" s="606"/>
      <c r="N453" s="342"/>
    </row>
    <row r="454" spans="2:14" ht="21" customHeight="1">
      <c r="B454" s="759"/>
      <c r="C454" s="794"/>
      <c r="D454" s="775" t="s">
        <v>150</v>
      </c>
      <c r="E454" s="806" t="s">
        <v>386</v>
      </c>
      <c r="F454" s="809">
        <v>1</v>
      </c>
      <c r="G454" s="803">
        <f>SUM(H443:H451)*0.2</f>
        <v>18443.8</v>
      </c>
      <c r="H454" s="802">
        <f t="shared" ref="H454:H456" si="367">F454*G454</f>
        <v>18443.8</v>
      </c>
      <c r="I454" s="808">
        <f>G454*0.3</f>
        <v>5533.1399999999994</v>
      </c>
      <c r="J454" s="804">
        <f>I454*F454</f>
        <v>5533.1399999999994</v>
      </c>
      <c r="K454" s="802">
        <f t="shared" si="366"/>
        <v>23976.94</v>
      </c>
      <c r="L454" s="517">
        <f>(G454+I454)*F454</f>
        <v>23976.94</v>
      </c>
      <c r="M454" s="451">
        <f t="shared" ref="M454" si="368">(G454+I454)*F454</f>
        <v>23976.94</v>
      </c>
      <c r="N454" s="342"/>
    </row>
    <row r="455" spans="2:14" ht="21" customHeight="1">
      <c r="B455" s="759"/>
      <c r="C455" s="794"/>
      <c r="D455" s="775" t="s">
        <v>151</v>
      </c>
      <c r="E455" s="806"/>
      <c r="F455" s="809">
        <v>1</v>
      </c>
      <c r="G455" s="801"/>
      <c r="H455" s="802"/>
      <c r="I455" s="808"/>
      <c r="J455" s="804"/>
      <c r="K455" s="802"/>
      <c r="L455" s="605"/>
      <c r="M455" s="606"/>
      <c r="N455" s="342"/>
    </row>
    <row r="456" spans="2:14" ht="21" customHeight="1">
      <c r="B456" s="759"/>
      <c r="C456" s="794"/>
      <c r="D456" s="775" t="s">
        <v>152</v>
      </c>
      <c r="E456" s="806" t="s">
        <v>386</v>
      </c>
      <c r="F456" s="809">
        <v>1</v>
      </c>
      <c r="G456" s="803">
        <f>SUM(H443:H451)*0.1</f>
        <v>9221.9</v>
      </c>
      <c r="H456" s="802">
        <f t="shared" si="367"/>
        <v>9221.9</v>
      </c>
      <c r="I456" s="808">
        <f>G456*0.3</f>
        <v>2766.5699999999997</v>
      </c>
      <c r="J456" s="804">
        <f>I456*F456</f>
        <v>2766.5699999999997</v>
      </c>
      <c r="K456" s="802">
        <f t="shared" si="366"/>
        <v>11988.47</v>
      </c>
      <c r="L456" s="517">
        <f>(G456+I456)*F456</f>
        <v>11988.47</v>
      </c>
      <c r="M456" s="451">
        <f t="shared" ref="M456" si="369">(G456+I456)*F456</f>
        <v>11988.47</v>
      </c>
      <c r="N456" s="342"/>
    </row>
    <row r="457" spans="2:14" ht="21" customHeight="1">
      <c r="B457" s="759"/>
      <c r="C457" s="794"/>
      <c r="D457" s="775" t="s">
        <v>153</v>
      </c>
      <c r="E457" s="810"/>
      <c r="F457" s="811"/>
      <c r="G457" s="801"/>
      <c r="H457" s="812"/>
      <c r="I457" s="813"/>
      <c r="J457" s="814"/>
      <c r="K457" s="812"/>
      <c r="L457" s="605"/>
      <c r="M457" s="606"/>
      <c r="N457" s="342"/>
    </row>
    <row r="458" spans="2:14" ht="21" customHeight="1">
      <c r="B458" s="759"/>
      <c r="C458" s="794"/>
      <c r="D458" s="775" t="s">
        <v>148</v>
      </c>
      <c r="E458" s="815"/>
      <c r="F458" s="811"/>
      <c r="G458" s="801"/>
      <c r="H458" s="812"/>
      <c r="I458" s="813"/>
      <c r="J458" s="814"/>
      <c r="K458" s="812"/>
      <c r="L458" s="605"/>
      <c r="M458" s="606"/>
      <c r="N458" s="342"/>
    </row>
    <row r="459" spans="2:14" ht="21" customHeight="1">
      <c r="B459" s="816"/>
      <c r="C459" s="794"/>
      <c r="D459" s="817"/>
      <c r="E459" s="818"/>
      <c r="F459" s="819"/>
      <c r="G459" s="820"/>
      <c r="H459" s="821"/>
      <c r="I459" s="822"/>
      <c r="J459" s="823"/>
      <c r="K459" s="821"/>
      <c r="L459" s="605"/>
      <c r="M459" s="606"/>
      <c r="N459" s="342"/>
    </row>
    <row r="460" spans="2:14" ht="21" customHeight="1">
      <c r="B460" s="759"/>
      <c r="C460" s="738" t="s">
        <v>746</v>
      </c>
      <c r="D460" s="824"/>
      <c r="E460" s="825"/>
      <c r="F460" s="826"/>
      <c r="G460" s="827"/>
      <c r="H460" s="828"/>
      <c r="I460" s="829"/>
      <c r="J460" s="830"/>
      <c r="K460" s="828"/>
      <c r="L460" s="605"/>
      <c r="M460" s="606"/>
      <c r="N460" s="342"/>
    </row>
    <row r="461" spans="2:14" ht="21" customHeight="1">
      <c r="B461" s="759"/>
      <c r="C461" s="831" t="s">
        <v>92</v>
      </c>
      <c r="D461" s="792" t="s">
        <v>728</v>
      </c>
      <c r="E461" s="798" t="s">
        <v>103</v>
      </c>
      <c r="F461" s="832">
        <v>30</v>
      </c>
      <c r="G461" s="1175">
        <f>1560/6</f>
        <v>260</v>
      </c>
      <c r="H461" s="802">
        <f t="shared" ref="H461:H466" si="370">G461*F461</f>
        <v>7800</v>
      </c>
      <c r="I461" s="803">
        <f>45</f>
        <v>45</v>
      </c>
      <c r="J461" s="804">
        <f>I461*F461</f>
        <v>1350</v>
      </c>
      <c r="K461" s="802">
        <f>J461+H461</f>
        <v>9150</v>
      </c>
      <c r="L461" s="517">
        <f t="shared" ref="L461:L468" si="371">(G461+I461)*F461</f>
        <v>9150</v>
      </c>
      <c r="M461" s="451">
        <f t="shared" ref="M461:M468" si="372">(G461+I461)*F461</f>
        <v>9150</v>
      </c>
      <c r="N461" s="342"/>
    </row>
    <row r="462" spans="2:14" ht="21" customHeight="1">
      <c r="B462" s="759"/>
      <c r="C462" s="831" t="s">
        <v>92</v>
      </c>
      <c r="D462" s="792" t="s">
        <v>740</v>
      </c>
      <c r="E462" s="798" t="s">
        <v>103</v>
      </c>
      <c r="F462" s="832">
        <v>50</v>
      </c>
      <c r="G462" s="1175">
        <f>2400/6</f>
        <v>400</v>
      </c>
      <c r="H462" s="802">
        <f t="shared" si="370"/>
        <v>20000</v>
      </c>
      <c r="I462" s="803">
        <f>70</f>
        <v>70</v>
      </c>
      <c r="J462" s="804">
        <f>I462*F462</f>
        <v>3500</v>
      </c>
      <c r="K462" s="802">
        <f>J462+H462</f>
        <v>23500</v>
      </c>
      <c r="L462" s="517">
        <f t="shared" si="371"/>
        <v>23500</v>
      </c>
      <c r="M462" s="451">
        <f t="shared" si="372"/>
        <v>23500</v>
      </c>
      <c r="N462" s="342"/>
    </row>
    <row r="463" spans="2:14" ht="21" customHeight="1">
      <c r="B463" s="759"/>
      <c r="C463" s="831" t="s">
        <v>92</v>
      </c>
      <c r="D463" s="792" t="s">
        <v>741</v>
      </c>
      <c r="E463" s="798" t="s">
        <v>103</v>
      </c>
      <c r="F463" s="832">
        <v>14</v>
      </c>
      <c r="G463" s="1175">
        <f>2620/6</f>
        <v>436.66666666666669</v>
      </c>
      <c r="H463" s="802">
        <f t="shared" si="370"/>
        <v>6113.3333333333339</v>
      </c>
      <c r="I463" s="803">
        <f>95</f>
        <v>95</v>
      </c>
      <c r="J463" s="804">
        <f>I463*F463</f>
        <v>1330</v>
      </c>
      <c r="K463" s="802">
        <f>J463+H463</f>
        <v>7443.3333333333339</v>
      </c>
      <c r="L463" s="517">
        <f t="shared" si="371"/>
        <v>7443.3333333333339</v>
      </c>
      <c r="M463" s="451">
        <f t="shared" si="372"/>
        <v>7443.3333333333339</v>
      </c>
      <c r="N463" s="342"/>
    </row>
    <row r="464" spans="2:14" ht="21" customHeight="1">
      <c r="B464" s="759"/>
      <c r="C464" s="831" t="s">
        <v>92</v>
      </c>
      <c r="D464" s="792" t="s">
        <v>742</v>
      </c>
      <c r="E464" s="798" t="s">
        <v>103</v>
      </c>
      <c r="F464" s="832">
        <v>50</v>
      </c>
      <c r="G464" s="1175">
        <f>4100/6</f>
        <v>683.33333333333337</v>
      </c>
      <c r="H464" s="802">
        <f t="shared" si="370"/>
        <v>34166.666666666672</v>
      </c>
      <c r="I464" s="803">
        <f>150</f>
        <v>150</v>
      </c>
      <c r="J464" s="804">
        <f t="shared" ref="J464:J466" si="373">I464*F464</f>
        <v>7500</v>
      </c>
      <c r="K464" s="802">
        <f t="shared" ref="K464:K472" si="374">J464+H464</f>
        <v>41666.666666666672</v>
      </c>
      <c r="L464" s="517">
        <f t="shared" si="371"/>
        <v>41666.666666666672</v>
      </c>
      <c r="M464" s="451">
        <f t="shared" si="372"/>
        <v>41666.666666666672</v>
      </c>
      <c r="N464" s="342"/>
    </row>
    <row r="465" spans="2:14" ht="21" customHeight="1">
      <c r="B465" s="759"/>
      <c r="C465" s="831" t="s">
        <v>92</v>
      </c>
      <c r="D465" s="792" t="s">
        <v>743</v>
      </c>
      <c r="E465" s="798" t="s">
        <v>103</v>
      </c>
      <c r="F465" s="832">
        <v>12</v>
      </c>
      <c r="G465" s="1175">
        <f>5370/6</f>
        <v>895</v>
      </c>
      <c r="H465" s="802">
        <f t="shared" si="370"/>
        <v>10740</v>
      </c>
      <c r="I465" s="803">
        <f>200</f>
        <v>200</v>
      </c>
      <c r="J465" s="804">
        <f t="shared" si="373"/>
        <v>2400</v>
      </c>
      <c r="K465" s="802">
        <f t="shared" si="374"/>
        <v>13140</v>
      </c>
      <c r="L465" s="517">
        <f t="shared" si="371"/>
        <v>13140</v>
      </c>
      <c r="M465" s="451">
        <f t="shared" si="372"/>
        <v>13140</v>
      </c>
      <c r="N465" s="342"/>
    </row>
    <row r="466" spans="2:14" ht="21" customHeight="1">
      <c r="B466" s="759"/>
      <c r="C466" s="831" t="s">
        <v>92</v>
      </c>
      <c r="D466" s="792" t="s">
        <v>731</v>
      </c>
      <c r="E466" s="798" t="s">
        <v>103</v>
      </c>
      <c r="F466" s="832">
        <v>60</v>
      </c>
      <c r="G466" s="1175">
        <f>7650/6</f>
        <v>1275</v>
      </c>
      <c r="H466" s="802">
        <f t="shared" si="370"/>
        <v>76500</v>
      </c>
      <c r="I466" s="803">
        <f>280</f>
        <v>280</v>
      </c>
      <c r="J466" s="804">
        <f t="shared" si="373"/>
        <v>16800</v>
      </c>
      <c r="K466" s="802">
        <f t="shared" si="374"/>
        <v>93300</v>
      </c>
      <c r="L466" s="517">
        <f t="shared" si="371"/>
        <v>93300</v>
      </c>
      <c r="M466" s="451">
        <f t="shared" si="372"/>
        <v>93300</v>
      </c>
      <c r="N466" s="342"/>
    </row>
    <row r="467" spans="2:14" ht="21" customHeight="1">
      <c r="B467" s="759"/>
      <c r="C467" s="1300" t="s">
        <v>92</v>
      </c>
      <c r="D467" s="1301" t="s">
        <v>745</v>
      </c>
      <c r="E467" s="1302" t="s">
        <v>103</v>
      </c>
      <c r="F467" s="1303">
        <v>80</v>
      </c>
      <c r="G467" s="1304">
        <f>13490/6</f>
        <v>2248.3333333333335</v>
      </c>
      <c r="H467" s="1305">
        <f t="shared" ref="H467" si="375">G467*F467</f>
        <v>179866.66666666669</v>
      </c>
      <c r="I467" s="1304">
        <f>280</f>
        <v>280</v>
      </c>
      <c r="J467" s="1306">
        <f t="shared" ref="J467" si="376">I467*F467</f>
        <v>22400</v>
      </c>
      <c r="K467" s="1305">
        <f t="shared" ref="K467" si="377">J467+H467</f>
        <v>202266.66666666669</v>
      </c>
      <c r="L467" s="517">
        <f t="shared" ref="L467" si="378">(G467+I467)*F467</f>
        <v>202266.66666666669</v>
      </c>
      <c r="M467" s="451">
        <f t="shared" ref="M467" si="379">(G467+I467)*F467</f>
        <v>202266.66666666669</v>
      </c>
      <c r="N467" s="342"/>
    </row>
    <row r="468" spans="2:14" ht="21" customHeight="1">
      <c r="B468" s="759"/>
      <c r="C468" s="371"/>
      <c r="D468" s="775" t="s">
        <v>446</v>
      </c>
      <c r="E468" s="806" t="s">
        <v>94</v>
      </c>
      <c r="F468" s="833">
        <v>1</v>
      </c>
      <c r="G468" s="803">
        <f>SUM(H461:H467)*0.4</f>
        <v>134074.66666666669</v>
      </c>
      <c r="H468" s="802">
        <f>F468*G468</f>
        <v>134074.66666666669</v>
      </c>
      <c r="I468" s="808">
        <f>G468*0.3</f>
        <v>40222.400000000001</v>
      </c>
      <c r="J468" s="804">
        <f>I468*F468</f>
        <v>40222.400000000001</v>
      </c>
      <c r="K468" s="802">
        <f t="shared" si="374"/>
        <v>174297.06666666668</v>
      </c>
      <c r="L468" s="517">
        <f t="shared" si="371"/>
        <v>174297.06666666668</v>
      </c>
      <c r="M468" s="451">
        <f t="shared" si="372"/>
        <v>174297.06666666668</v>
      </c>
      <c r="N468" s="342"/>
    </row>
    <row r="469" spans="2:14" ht="21" customHeight="1">
      <c r="B469" s="759"/>
      <c r="C469" s="371"/>
      <c r="D469" s="775" t="s">
        <v>148</v>
      </c>
      <c r="E469" s="806"/>
      <c r="F469" s="834"/>
      <c r="G469" s="803"/>
      <c r="H469" s="802"/>
      <c r="I469" s="808"/>
      <c r="J469" s="804"/>
      <c r="K469" s="802"/>
      <c r="L469" s="605"/>
      <c r="M469" s="606"/>
      <c r="N469" s="342"/>
    </row>
    <row r="470" spans="2:14" ht="21" customHeight="1">
      <c r="B470" s="759"/>
      <c r="C470" s="371"/>
      <c r="D470" s="775" t="s">
        <v>150</v>
      </c>
      <c r="E470" s="806" t="s">
        <v>94</v>
      </c>
      <c r="F470" s="835">
        <v>1</v>
      </c>
      <c r="G470" s="803">
        <f>SUM(H461:H467)*0.2</f>
        <v>67037.333333333343</v>
      </c>
      <c r="H470" s="802">
        <f t="shared" ref="H470:H472" si="380">F470*G470</f>
        <v>67037.333333333343</v>
      </c>
      <c r="I470" s="808">
        <f>G470*0.3</f>
        <v>20111.2</v>
      </c>
      <c r="J470" s="804">
        <f>I470*F470</f>
        <v>20111.2</v>
      </c>
      <c r="K470" s="802">
        <f t="shared" si="374"/>
        <v>87148.53333333334</v>
      </c>
      <c r="L470" s="517">
        <f>(G470+I470)*F470</f>
        <v>87148.53333333334</v>
      </c>
      <c r="M470" s="451">
        <f t="shared" ref="M470" si="381">(G470+I470)*F470</f>
        <v>87148.53333333334</v>
      </c>
      <c r="N470" s="342"/>
    </row>
    <row r="471" spans="2:14" ht="21" customHeight="1">
      <c r="B471" s="759"/>
      <c r="C471" s="371"/>
      <c r="D471" s="775" t="s">
        <v>151</v>
      </c>
      <c r="E471" s="806"/>
      <c r="F471" s="835"/>
      <c r="G471" s="803"/>
      <c r="H471" s="802"/>
      <c r="I471" s="808"/>
      <c r="J471" s="804"/>
      <c r="K471" s="802"/>
      <c r="L471" s="605"/>
      <c r="M471" s="606"/>
      <c r="N471" s="342"/>
    </row>
    <row r="472" spans="2:14" ht="21" customHeight="1">
      <c r="B472" s="759"/>
      <c r="C472" s="371"/>
      <c r="D472" s="775" t="s">
        <v>152</v>
      </c>
      <c r="E472" s="806" t="s">
        <v>94</v>
      </c>
      <c r="F472" s="835">
        <v>1</v>
      </c>
      <c r="G472" s="803">
        <f>SUM(H461:H467)*0.1</f>
        <v>33518.666666666672</v>
      </c>
      <c r="H472" s="802">
        <f t="shared" si="380"/>
        <v>33518.666666666672</v>
      </c>
      <c r="I472" s="808">
        <f>G472*0.3</f>
        <v>10055.6</v>
      </c>
      <c r="J472" s="804">
        <f>I472*F472</f>
        <v>10055.6</v>
      </c>
      <c r="K472" s="802">
        <f t="shared" si="374"/>
        <v>43574.26666666667</v>
      </c>
      <c r="L472" s="517">
        <f>(G472+I472)*F472</f>
        <v>43574.26666666667</v>
      </c>
      <c r="M472" s="451">
        <f t="shared" ref="M472" si="382">(G472+I472)*F472</f>
        <v>43574.26666666667</v>
      </c>
      <c r="N472" s="342"/>
    </row>
    <row r="473" spans="2:14" ht="21" customHeight="1">
      <c r="B473" s="759"/>
      <c r="C473" s="371"/>
      <c r="D473" s="775" t="s">
        <v>153</v>
      </c>
      <c r="E473" s="836"/>
      <c r="F473" s="837"/>
      <c r="G473" s="803"/>
      <c r="H473" s="802"/>
      <c r="I473" s="808"/>
      <c r="J473" s="804"/>
      <c r="K473" s="802"/>
      <c r="L473" s="605"/>
      <c r="M473" s="606"/>
      <c r="N473" s="342"/>
    </row>
    <row r="474" spans="2:14" ht="21" customHeight="1">
      <c r="B474" s="782"/>
      <c r="C474" s="371"/>
      <c r="D474" s="775" t="s">
        <v>148</v>
      </c>
      <c r="E474" s="836"/>
      <c r="F474" s="838"/>
      <c r="G474" s="803"/>
      <c r="H474" s="802"/>
      <c r="I474" s="808"/>
      <c r="J474" s="804"/>
      <c r="K474" s="802"/>
      <c r="L474" s="605"/>
      <c r="M474" s="606"/>
      <c r="N474" s="342"/>
    </row>
    <row r="475" spans="2:14" ht="21" customHeight="1">
      <c r="B475" s="759"/>
      <c r="C475" s="839"/>
      <c r="D475" s="775"/>
      <c r="E475" s="815"/>
      <c r="F475" s="837"/>
      <c r="G475" s="803"/>
      <c r="H475" s="802"/>
      <c r="I475" s="808"/>
      <c r="J475" s="804"/>
      <c r="K475" s="802"/>
      <c r="L475" s="605"/>
      <c r="M475" s="606"/>
      <c r="N475" s="342"/>
    </row>
    <row r="476" spans="2:14" ht="21" customHeight="1">
      <c r="B476" s="759"/>
      <c r="C476" s="840" t="s">
        <v>379</v>
      </c>
      <c r="D476" s="841"/>
      <c r="E476" s="826"/>
      <c r="F476" s="834"/>
      <c r="G476" s="803"/>
      <c r="H476" s="802"/>
      <c r="I476" s="808"/>
      <c r="J476" s="804"/>
      <c r="K476" s="802"/>
      <c r="L476" s="605"/>
      <c r="M476" s="606"/>
      <c r="N476" s="342"/>
    </row>
    <row r="477" spans="2:14" ht="21" customHeight="1">
      <c r="B477" s="759"/>
      <c r="C477" s="842" t="s">
        <v>378</v>
      </c>
      <c r="D477" s="843"/>
      <c r="E477" s="844"/>
      <c r="F477" s="845"/>
      <c r="G477" s="846"/>
      <c r="H477" s="847"/>
      <c r="I477" s="848"/>
      <c r="J477" s="849"/>
      <c r="K477" s="847"/>
      <c r="L477" s="605"/>
      <c r="M477" s="606"/>
      <c r="N477" s="342"/>
    </row>
    <row r="478" spans="2:14" ht="21" customHeight="1">
      <c r="B478" s="759"/>
      <c r="C478" s="842"/>
      <c r="D478" s="792" t="s">
        <v>732</v>
      </c>
      <c r="E478" s="798" t="s">
        <v>103</v>
      </c>
      <c r="F478" s="850">
        <v>26</v>
      </c>
      <c r="G478" s="803">
        <v>120</v>
      </c>
      <c r="H478" s="802">
        <f>G478*F478</f>
        <v>3120</v>
      </c>
      <c r="I478" s="808">
        <v>15</v>
      </c>
      <c r="J478" s="804">
        <f>I478*F478</f>
        <v>390</v>
      </c>
      <c r="K478" s="802">
        <f>J478+H478</f>
        <v>3510</v>
      </c>
      <c r="L478" s="517">
        <f t="shared" ref="L478:L496" si="383">(G478+I478)*F478</f>
        <v>3510</v>
      </c>
      <c r="M478" s="451">
        <f t="shared" ref="M478:M496" si="384">(G478+I478)*F478</f>
        <v>3510</v>
      </c>
      <c r="N478" s="342"/>
    </row>
    <row r="479" spans="2:14" ht="21" customHeight="1">
      <c r="B479" s="759"/>
      <c r="C479" s="842"/>
      <c r="D479" s="792" t="s">
        <v>733</v>
      </c>
      <c r="E479" s="798" t="s">
        <v>103</v>
      </c>
      <c r="F479" s="850">
        <v>90</v>
      </c>
      <c r="G479" s="803">
        <v>130</v>
      </c>
      <c r="H479" s="802">
        <f>G479*F479</f>
        <v>11700</v>
      </c>
      <c r="I479" s="808">
        <v>15</v>
      </c>
      <c r="J479" s="804">
        <f>I479*F479</f>
        <v>1350</v>
      </c>
      <c r="K479" s="802">
        <f t="shared" ref="K479:K486" si="385">J479+H479</f>
        <v>13050</v>
      </c>
      <c r="L479" s="517">
        <f t="shared" si="383"/>
        <v>13050</v>
      </c>
      <c r="M479" s="451">
        <f t="shared" si="384"/>
        <v>13050</v>
      </c>
      <c r="N479" s="342"/>
    </row>
    <row r="480" spans="2:14" ht="21" customHeight="1">
      <c r="B480" s="759"/>
      <c r="C480" s="842"/>
      <c r="D480" s="792" t="s">
        <v>734</v>
      </c>
      <c r="E480" s="798" t="s">
        <v>103</v>
      </c>
      <c r="F480" s="850">
        <v>44</v>
      </c>
      <c r="G480" s="803">
        <v>140</v>
      </c>
      <c r="H480" s="802">
        <f t="shared" ref="H480:H487" si="386">G480*F480</f>
        <v>6160</v>
      </c>
      <c r="I480" s="808">
        <v>16</v>
      </c>
      <c r="J480" s="804">
        <f t="shared" ref="J480:J487" si="387">I480*F480</f>
        <v>704</v>
      </c>
      <c r="K480" s="802">
        <f t="shared" si="385"/>
        <v>6864</v>
      </c>
      <c r="L480" s="517">
        <f t="shared" si="383"/>
        <v>6864</v>
      </c>
      <c r="M480" s="451">
        <f t="shared" si="384"/>
        <v>6864</v>
      </c>
      <c r="N480" s="342"/>
    </row>
    <row r="481" spans="2:14" ht="21" customHeight="1">
      <c r="B481" s="759"/>
      <c r="C481" s="842"/>
      <c r="D481" s="792" t="s">
        <v>735</v>
      </c>
      <c r="E481" s="798" t="s">
        <v>103</v>
      </c>
      <c r="F481" s="850">
        <v>63</v>
      </c>
      <c r="G481" s="803">
        <v>150</v>
      </c>
      <c r="H481" s="802">
        <f t="shared" si="386"/>
        <v>9450</v>
      </c>
      <c r="I481" s="808">
        <v>18</v>
      </c>
      <c r="J481" s="804">
        <f t="shared" si="387"/>
        <v>1134</v>
      </c>
      <c r="K481" s="802">
        <f t="shared" si="385"/>
        <v>10584</v>
      </c>
      <c r="L481" s="517">
        <f t="shared" si="383"/>
        <v>10584</v>
      </c>
      <c r="M481" s="451">
        <f t="shared" si="384"/>
        <v>10584</v>
      </c>
      <c r="N481" s="342"/>
    </row>
    <row r="482" spans="2:14" ht="21" customHeight="1">
      <c r="B482" s="759"/>
      <c r="C482" s="842"/>
      <c r="D482" s="792" t="s">
        <v>723</v>
      </c>
      <c r="E482" s="798" t="s">
        <v>103</v>
      </c>
      <c r="F482" s="850">
        <v>49</v>
      </c>
      <c r="G482" s="803">
        <v>160</v>
      </c>
      <c r="H482" s="802">
        <f t="shared" si="386"/>
        <v>7840</v>
      </c>
      <c r="I482" s="808">
        <v>20</v>
      </c>
      <c r="J482" s="804">
        <f t="shared" si="387"/>
        <v>980</v>
      </c>
      <c r="K482" s="802">
        <f t="shared" si="385"/>
        <v>8820</v>
      </c>
      <c r="L482" s="517">
        <f t="shared" si="383"/>
        <v>8820</v>
      </c>
      <c r="M482" s="451">
        <f t="shared" si="384"/>
        <v>8820</v>
      </c>
      <c r="N482" s="342"/>
    </row>
    <row r="483" spans="2:14" ht="21" customHeight="1">
      <c r="B483" s="782"/>
      <c r="C483" s="851"/>
      <c r="D483" s="852" t="s">
        <v>736</v>
      </c>
      <c r="E483" s="853" t="s">
        <v>103</v>
      </c>
      <c r="F483" s="854">
        <v>20</v>
      </c>
      <c r="G483" s="855">
        <v>190</v>
      </c>
      <c r="H483" s="856">
        <f t="shared" si="386"/>
        <v>3800</v>
      </c>
      <c r="I483" s="857">
        <v>25</v>
      </c>
      <c r="J483" s="858">
        <f t="shared" si="387"/>
        <v>500</v>
      </c>
      <c r="K483" s="856">
        <f t="shared" si="385"/>
        <v>4300</v>
      </c>
      <c r="L483" s="517">
        <f t="shared" si="383"/>
        <v>4300</v>
      </c>
      <c r="M483" s="451">
        <f t="shared" si="384"/>
        <v>4300</v>
      </c>
      <c r="N483" s="342"/>
    </row>
    <row r="484" spans="2:14" ht="21" customHeight="1">
      <c r="B484" s="759"/>
      <c r="C484" s="859"/>
      <c r="D484" s="792" t="s">
        <v>737</v>
      </c>
      <c r="E484" s="798" t="s">
        <v>103</v>
      </c>
      <c r="F484" s="850">
        <v>23</v>
      </c>
      <c r="G484" s="803">
        <v>210</v>
      </c>
      <c r="H484" s="802">
        <f t="shared" si="386"/>
        <v>4830</v>
      </c>
      <c r="I484" s="808">
        <v>25</v>
      </c>
      <c r="J484" s="804">
        <f t="shared" si="387"/>
        <v>575</v>
      </c>
      <c r="K484" s="802">
        <f t="shared" si="385"/>
        <v>5405</v>
      </c>
      <c r="L484" s="517">
        <f t="shared" si="383"/>
        <v>5405</v>
      </c>
      <c r="M484" s="451">
        <f t="shared" si="384"/>
        <v>5405</v>
      </c>
      <c r="N484" s="342"/>
    </row>
    <row r="485" spans="2:14" ht="21" customHeight="1">
      <c r="B485" s="759"/>
      <c r="C485" s="842"/>
      <c r="D485" s="792" t="s">
        <v>738</v>
      </c>
      <c r="E485" s="798" t="s">
        <v>103</v>
      </c>
      <c r="F485" s="850">
        <v>24</v>
      </c>
      <c r="G485" s="803">
        <v>280</v>
      </c>
      <c r="H485" s="802">
        <f t="shared" si="386"/>
        <v>6720</v>
      </c>
      <c r="I485" s="808">
        <v>35</v>
      </c>
      <c r="J485" s="804">
        <f t="shared" si="387"/>
        <v>840</v>
      </c>
      <c r="K485" s="802">
        <f t="shared" si="385"/>
        <v>7560</v>
      </c>
      <c r="L485" s="517">
        <f t="shared" si="383"/>
        <v>7560</v>
      </c>
      <c r="M485" s="451">
        <f t="shared" si="384"/>
        <v>7560</v>
      </c>
      <c r="N485" s="342"/>
    </row>
    <row r="486" spans="2:14" ht="21" customHeight="1">
      <c r="B486" s="759"/>
      <c r="C486" s="842"/>
      <c r="D486" s="792" t="s">
        <v>739</v>
      </c>
      <c r="E486" s="798" t="s">
        <v>103</v>
      </c>
      <c r="F486" s="860">
        <v>12</v>
      </c>
      <c r="G486" s="803">
        <v>350</v>
      </c>
      <c r="H486" s="802">
        <f t="shared" si="386"/>
        <v>4200</v>
      </c>
      <c r="I486" s="808">
        <v>45</v>
      </c>
      <c r="J486" s="804">
        <f t="shared" si="387"/>
        <v>540</v>
      </c>
      <c r="K486" s="802">
        <f t="shared" si="385"/>
        <v>4740</v>
      </c>
      <c r="L486" s="517">
        <f t="shared" si="383"/>
        <v>4740</v>
      </c>
      <c r="M486" s="451">
        <f t="shared" si="384"/>
        <v>4740</v>
      </c>
      <c r="N486" s="342"/>
    </row>
    <row r="487" spans="2:14" ht="21" customHeight="1">
      <c r="B487" s="759"/>
      <c r="C487" s="861"/>
      <c r="D487" s="84" t="s">
        <v>179</v>
      </c>
      <c r="E487" s="798" t="s">
        <v>147</v>
      </c>
      <c r="F487" s="860">
        <v>24</v>
      </c>
      <c r="G487" s="803">
        <v>200</v>
      </c>
      <c r="H487" s="802">
        <f t="shared" si="386"/>
        <v>4800</v>
      </c>
      <c r="I487" s="808">
        <v>150</v>
      </c>
      <c r="J487" s="804">
        <f t="shared" si="387"/>
        <v>3600</v>
      </c>
      <c r="K487" s="802">
        <f>J487+H487</f>
        <v>8400</v>
      </c>
      <c r="L487" s="517">
        <f t="shared" si="383"/>
        <v>8400</v>
      </c>
      <c r="M487" s="451">
        <f t="shared" si="384"/>
        <v>8400</v>
      </c>
      <c r="N487" s="342"/>
    </row>
    <row r="488" spans="2:14" ht="21" customHeight="1">
      <c r="B488" s="759"/>
      <c r="C488" s="738" t="s">
        <v>380</v>
      </c>
      <c r="D488" s="67"/>
      <c r="E488" s="862"/>
      <c r="F488" s="863"/>
      <c r="G488" s="763"/>
      <c r="H488" s="764"/>
      <c r="I488" s="864"/>
      <c r="J488" s="865"/>
      <c r="K488" s="764"/>
      <c r="L488" s="517">
        <f t="shared" si="383"/>
        <v>0</v>
      </c>
      <c r="M488" s="451">
        <f t="shared" si="384"/>
        <v>0</v>
      </c>
      <c r="N488" s="342"/>
    </row>
    <row r="489" spans="2:14" ht="21" customHeight="1">
      <c r="B489" s="759"/>
      <c r="C489" s="831" t="s">
        <v>92</v>
      </c>
      <c r="D489" s="792" t="s">
        <v>728</v>
      </c>
      <c r="E489" s="798" t="s">
        <v>103</v>
      </c>
      <c r="F489" s="832">
        <v>30</v>
      </c>
      <c r="G489" s="803">
        <v>370</v>
      </c>
      <c r="H489" s="802">
        <f>G489*F489</f>
        <v>11100</v>
      </c>
      <c r="I489" s="808">
        <v>125</v>
      </c>
      <c r="J489" s="804">
        <f>I489*F489</f>
        <v>3750</v>
      </c>
      <c r="K489" s="802">
        <f>J489+H489</f>
        <v>14850</v>
      </c>
      <c r="L489" s="517">
        <f t="shared" si="383"/>
        <v>14850</v>
      </c>
      <c r="M489" s="451">
        <f t="shared" si="384"/>
        <v>14850</v>
      </c>
      <c r="N489" s="342"/>
    </row>
    <row r="490" spans="2:14" ht="21" customHeight="1">
      <c r="B490" s="759"/>
      <c r="C490" s="831" t="s">
        <v>92</v>
      </c>
      <c r="D490" s="792" t="s">
        <v>729</v>
      </c>
      <c r="E490" s="798" t="s">
        <v>103</v>
      </c>
      <c r="F490" s="832">
        <v>50</v>
      </c>
      <c r="G490" s="803">
        <v>432</v>
      </c>
      <c r="H490" s="802">
        <f>G490*F490</f>
        <v>21600</v>
      </c>
      <c r="I490" s="808">
        <v>145</v>
      </c>
      <c r="J490" s="804">
        <f>I490*F490</f>
        <v>7250</v>
      </c>
      <c r="K490" s="802">
        <f t="shared" ref="K490:K496" si="388">J490+H490</f>
        <v>28850</v>
      </c>
      <c r="L490" s="517">
        <f t="shared" si="383"/>
        <v>28850</v>
      </c>
      <c r="M490" s="451">
        <f t="shared" si="384"/>
        <v>28850</v>
      </c>
      <c r="N490" s="342"/>
    </row>
    <row r="491" spans="2:14" ht="21" customHeight="1">
      <c r="B491" s="759"/>
      <c r="C491" s="831" t="s">
        <v>92</v>
      </c>
      <c r="D491" s="792" t="s">
        <v>741</v>
      </c>
      <c r="E491" s="798" t="s">
        <v>103</v>
      </c>
      <c r="F491" s="832">
        <v>14</v>
      </c>
      <c r="G491" s="803">
        <v>484</v>
      </c>
      <c r="H491" s="802">
        <f>G491*F491</f>
        <v>6776</v>
      </c>
      <c r="I491" s="808">
        <v>160</v>
      </c>
      <c r="J491" s="804">
        <f>I491*F491</f>
        <v>2240</v>
      </c>
      <c r="K491" s="802">
        <f t="shared" si="388"/>
        <v>9016</v>
      </c>
      <c r="L491" s="517">
        <f t="shared" si="383"/>
        <v>9016</v>
      </c>
      <c r="M491" s="451">
        <f t="shared" si="384"/>
        <v>9016</v>
      </c>
      <c r="N491" s="342"/>
    </row>
    <row r="492" spans="2:14" ht="21" customHeight="1">
      <c r="B492" s="759"/>
      <c r="C492" s="831" t="s">
        <v>92</v>
      </c>
      <c r="D492" s="792" t="s">
        <v>730</v>
      </c>
      <c r="E492" s="798" t="s">
        <v>103</v>
      </c>
      <c r="F492" s="832">
        <v>50</v>
      </c>
      <c r="G492" s="803">
        <v>535</v>
      </c>
      <c r="H492" s="802">
        <f t="shared" ref="H492:H496" si="389">G492*F492</f>
        <v>26750</v>
      </c>
      <c r="I492" s="808">
        <v>178</v>
      </c>
      <c r="J492" s="804">
        <f t="shared" ref="J492:J496" si="390">I492*F492</f>
        <v>8900</v>
      </c>
      <c r="K492" s="802">
        <f t="shared" si="388"/>
        <v>35650</v>
      </c>
      <c r="L492" s="517">
        <f t="shared" si="383"/>
        <v>35650</v>
      </c>
      <c r="M492" s="451">
        <f t="shared" si="384"/>
        <v>35650</v>
      </c>
      <c r="N492" s="342"/>
    </row>
    <row r="493" spans="2:14" ht="21" customHeight="1">
      <c r="B493" s="759"/>
      <c r="C493" s="831" t="s">
        <v>92</v>
      </c>
      <c r="D493" s="792" t="s">
        <v>743</v>
      </c>
      <c r="E493" s="798" t="s">
        <v>103</v>
      </c>
      <c r="F493" s="832">
        <v>12</v>
      </c>
      <c r="G493" s="803">
        <v>701</v>
      </c>
      <c r="H493" s="802">
        <f t="shared" si="389"/>
        <v>8412</v>
      </c>
      <c r="I493" s="808">
        <v>234</v>
      </c>
      <c r="J493" s="804">
        <f t="shared" si="390"/>
        <v>2808</v>
      </c>
      <c r="K493" s="802">
        <f t="shared" si="388"/>
        <v>11220</v>
      </c>
      <c r="L493" s="517">
        <f t="shared" si="383"/>
        <v>11220</v>
      </c>
      <c r="M493" s="451">
        <f t="shared" si="384"/>
        <v>11220</v>
      </c>
      <c r="N493" s="342"/>
    </row>
    <row r="494" spans="2:14" ht="21" customHeight="1">
      <c r="B494" s="759"/>
      <c r="C494" s="831" t="s">
        <v>92</v>
      </c>
      <c r="D494" s="792" t="s">
        <v>731</v>
      </c>
      <c r="E494" s="798" t="s">
        <v>103</v>
      </c>
      <c r="F494" s="832">
        <v>60</v>
      </c>
      <c r="G494" s="803">
        <v>818</v>
      </c>
      <c r="H494" s="802">
        <f t="shared" si="389"/>
        <v>49080</v>
      </c>
      <c r="I494" s="808">
        <v>273</v>
      </c>
      <c r="J494" s="804">
        <f t="shared" si="390"/>
        <v>16380</v>
      </c>
      <c r="K494" s="802">
        <f t="shared" si="388"/>
        <v>65460</v>
      </c>
      <c r="L494" s="517">
        <f t="shared" si="383"/>
        <v>65460</v>
      </c>
      <c r="M494" s="451">
        <f t="shared" si="384"/>
        <v>65460</v>
      </c>
      <c r="N494" s="342"/>
    </row>
    <row r="495" spans="2:14" ht="21" customHeight="1">
      <c r="B495" s="759"/>
      <c r="C495" s="831" t="s">
        <v>92</v>
      </c>
      <c r="D495" s="792" t="s">
        <v>745</v>
      </c>
      <c r="E495" s="798" t="s">
        <v>103</v>
      </c>
      <c r="F495" s="832">
        <v>160</v>
      </c>
      <c r="G495" s="803">
        <v>818</v>
      </c>
      <c r="H495" s="802">
        <f t="shared" ref="H495" si="391">G495*F495</f>
        <v>130880</v>
      </c>
      <c r="I495" s="808">
        <v>273</v>
      </c>
      <c r="J495" s="804">
        <f t="shared" ref="J495" si="392">I495*F495</f>
        <v>43680</v>
      </c>
      <c r="K495" s="802">
        <f t="shared" ref="K495" si="393">J495+H495</f>
        <v>174560</v>
      </c>
      <c r="L495" s="517">
        <f t="shared" ref="L495" si="394">(G495+I495)*F495</f>
        <v>174560</v>
      </c>
      <c r="M495" s="451">
        <f t="shared" ref="M495" si="395">(G495+I495)*F495</f>
        <v>174560</v>
      </c>
      <c r="N495" s="342"/>
    </row>
    <row r="496" spans="2:14" ht="21" customHeight="1">
      <c r="B496" s="759"/>
      <c r="C496" s="866" t="s">
        <v>92</v>
      </c>
      <c r="D496" s="792" t="s">
        <v>372</v>
      </c>
      <c r="E496" s="798" t="s">
        <v>386</v>
      </c>
      <c r="F496" s="832">
        <v>1</v>
      </c>
      <c r="G496" s="803">
        <f>SUM(H489:H495)*0.1</f>
        <v>25459.800000000003</v>
      </c>
      <c r="H496" s="802">
        <f t="shared" si="389"/>
        <v>25459.800000000003</v>
      </c>
      <c r="I496" s="808">
        <f>G496*0.3</f>
        <v>7637.9400000000005</v>
      </c>
      <c r="J496" s="804">
        <f t="shared" si="390"/>
        <v>7637.9400000000005</v>
      </c>
      <c r="K496" s="802">
        <f t="shared" si="388"/>
        <v>33097.740000000005</v>
      </c>
      <c r="L496" s="517">
        <f t="shared" si="383"/>
        <v>33097.740000000005</v>
      </c>
      <c r="M496" s="451">
        <f t="shared" si="384"/>
        <v>33097.740000000005</v>
      </c>
      <c r="N496" s="342"/>
    </row>
    <row r="497" spans="2:14" ht="21" customHeight="1">
      <c r="B497" s="759"/>
      <c r="C497" s="861"/>
      <c r="D497" s="84"/>
      <c r="E497" s="798"/>
      <c r="F497" s="867"/>
      <c r="G497" s="803"/>
      <c r="H497" s="802"/>
      <c r="I497" s="808"/>
      <c r="J497" s="804"/>
      <c r="K497" s="802"/>
      <c r="L497" s="605"/>
      <c r="M497" s="606"/>
      <c r="N497" s="342"/>
    </row>
    <row r="498" spans="2:14" ht="21" customHeight="1">
      <c r="B498" s="759"/>
      <c r="C498" s="868" t="s">
        <v>184</v>
      </c>
      <c r="D498" s="685"/>
      <c r="E498" s="614"/>
      <c r="F498" s="869"/>
      <c r="G498" s="870"/>
      <c r="H498" s="871"/>
      <c r="I498" s="872"/>
      <c r="J498" s="873"/>
      <c r="K498" s="871"/>
      <c r="L498" s="605"/>
      <c r="M498" s="606"/>
      <c r="N498" s="342"/>
    </row>
    <row r="499" spans="2:14" ht="21" customHeight="1">
      <c r="B499" s="759"/>
      <c r="C499" s="874" t="s">
        <v>486</v>
      </c>
      <c r="D499" s="513"/>
      <c r="E499" s="441"/>
      <c r="F499" s="875"/>
      <c r="G499" s="876"/>
      <c r="H499" s="877"/>
      <c r="I499" s="878"/>
      <c r="J499" s="879"/>
      <c r="K499" s="877"/>
      <c r="L499" s="605"/>
      <c r="M499" s="606"/>
      <c r="N499" s="342"/>
    </row>
    <row r="500" spans="2:14" ht="21" customHeight="1">
      <c r="B500" s="759"/>
      <c r="C500" s="874"/>
      <c r="D500" s="880" t="s">
        <v>144</v>
      </c>
      <c r="E500" s="441"/>
      <c r="F500" s="875"/>
      <c r="G500" s="876"/>
      <c r="H500" s="877"/>
      <c r="I500" s="878"/>
      <c r="J500" s="879"/>
      <c r="K500" s="877"/>
      <c r="L500" s="605"/>
      <c r="M500" s="606"/>
      <c r="N500" s="342"/>
    </row>
    <row r="501" spans="2:14" ht="21" customHeight="1">
      <c r="B501" s="782"/>
      <c r="C501" s="881"/>
      <c r="D501" s="882" t="s">
        <v>399</v>
      </c>
      <c r="E501" s="883" t="s">
        <v>143</v>
      </c>
      <c r="F501" s="884">
        <f>2626.62*0.9</f>
        <v>2363.9580000000001</v>
      </c>
      <c r="G501" s="885">
        <v>18</v>
      </c>
      <c r="H501" s="886">
        <f>F501*G501</f>
        <v>42551.243999999999</v>
      </c>
      <c r="I501" s="887">
        <f>18</f>
        <v>18</v>
      </c>
      <c r="J501" s="888">
        <f>F501*I501</f>
        <v>42551.243999999999</v>
      </c>
      <c r="K501" s="886">
        <f>J501+H501</f>
        <v>85102.487999999998</v>
      </c>
      <c r="L501" s="517">
        <f t="shared" ref="L501:L504" si="396">(G501+I501)*F501</f>
        <v>85102.487999999998</v>
      </c>
      <c r="M501" s="451">
        <f t="shared" ref="M501:M504" si="397">(G501+I501)*F501</f>
        <v>85102.487999999998</v>
      </c>
      <c r="N501" s="342"/>
    </row>
    <row r="502" spans="2:14" ht="21" customHeight="1">
      <c r="B502" s="782"/>
      <c r="C502" s="881"/>
      <c r="D502" s="882" t="s">
        <v>142</v>
      </c>
      <c r="E502" s="883" t="s">
        <v>143</v>
      </c>
      <c r="F502" s="884">
        <f>2626.62/2</f>
        <v>1313.31</v>
      </c>
      <c r="G502" s="885">
        <v>21</v>
      </c>
      <c r="H502" s="886">
        <f t="shared" ref="H502:H503" si="398">F502*G502</f>
        <v>27579.51</v>
      </c>
      <c r="I502" s="887">
        <f>18</f>
        <v>18</v>
      </c>
      <c r="J502" s="888">
        <f t="shared" ref="J502:J503" si="399">F502*I502</f>
        <v>23639.579999999998</v>
      </c>
      <c r="K502" s="886">
        <f t="shared" ref="K502:K503" si="400">J502+H502</f>
        <v>51219.09</v>
      </c>
      <c r="L502" s="517">
        <f t="shared" si="396"/>
        <v>51219.09</v>
      </c>
      <c r="M502" s="451">
        <f t="shared" si="397"/>
        <v>51219.09</v>
      </c>
      <c r="N502" s="342"/>
    </row>
    <row r="503" spans="2:14" ht="21" customHeight="1">
      <c r="B503" s="782"/>
      <c r="C503" s="881"/>
      <c r="D503" s="882" t="s">
        <v>373</v>
      </c>
      <c r="E503" s="883" t="s">
        <v>143</v>
      </c>
      <c r="F503" s="884">
        <f>2626.62/3</f>
        <v>875.54</v>
      </c>
      <c r="G503" s="885">
        <v>25</v>
      </c>
      <c r="H503" s="886">
        <f t="shared" si="398"/>
        <v>21888.5</v>
      </c>
      <c r="I503" s="887">
        <f>18</f>
        <v>18</v>
      </c>
      <c r="J503" s="888">
        <f t="shared" si="399"/>
        <v>15759.72</v>
      </c>
      <c r="K503" s="886">
        <f t="shared" si="400"/>
        <v>37648.22</v>
      </c>
      <c r="L503" s="517">
        <f t="shared" si="396"/>
        <v>37648.22</v>
      </c>
      <c r="M503" s="451">
        <f t="shared" si="397"/>
        <v>37648.22</v>
      </c>
      <c r="N503" s="342"/>
    </row>
    <row r="504" spans="2:14" ht="21" customHeight="1">
      <c r="B504" s="759"/>
      <c r="C504" s="889"/>
      <c r="D504" s="890" t="s">
        <v>403</v>
      </c>
      <c r="E504" s="891" t="s">
        <v>386</v>
      </c>
      <c r="F504" s="892">
        <v>1</v>
      </c>
      <c r="G504" s="803">
        <f>SUM(H501:H503)*0.3</f>
        <v>27605.7762</v>
      </c>
      <c r="H504" s="761">
        <f t="shared" ref="H504" si="401">G504*F504</f>
        <v>27605.7762</v>
      </c>
      <c r="I504" s="893">
        <f>G504*0.3</f>
        <v>8281.7328600000001</v>
      </c>
      <c r="J504" s="894">
        <f t="shared" ref="J504" si="402">I504*F504</f>
        <v>8281.7328600000001</v>
      </c>
      <c r="K504" s="761">
        <f t="shared" ref="K504" si="403">J504+H504</f>
        <v>35887.509059999997</v>
      </c>
      <c r="L504" s="517">
        <f t="shared" si="396"/>
        <v>35887.509059999997</v>
      </c>
      <c r="M504" s="451">
        <f t="shared" si="397"/>
        <v>35887.509059999997</v>
      </c>
      <c r="N504" s="342"/>
    </row>
    <row r="505" spans="2:14" ht="21" customHeight="1">
      <c r="B505" s="759"/>
      <c r="C505" s="874"/>
      <c r="D505" s="880" t="s">
        <v>145</v>
      </c>
      <c r="E505" s="441"/>
      <c r="F505" s="875"/>
      <c r="G505" s="876"/>
      <c r="H505" s="877"/>
      <c r="I505" s="878"/>
      <c r="J505" s="879"/>
      <c r="K505" s="877"/>
      <c r="L505" s="605"/>
      <c r="M505" s="606"/>
      <c r="N505" s="342"/>
    </row>
    <row r="506" spans="2:14" ht="21" customHeight="1">
      <c r="B506" s="759"/>
      <c r="C506" s="874"/>
      <c r="D506" s="890" t="s">
        <v>156</v>
      </c>
      <c r="E506" s="891" t="s">
        <v>94</v>
      </c>
      <c r="F506" s="893">
        <f>4+4+2+1</f>
        <v>11</v>
      </c>
      <c r="G506" s="526">
        <v>60</v>
      </c>
      <c r="H506" s="761">
        <f>G506*F506</f>
        <v>660</v>
      </c>
      <c r="I506" s="893">
        <f>125</f>
        <v>125</v>
      </c>
      <c r="J506" s="894">
        <f>I506*F506</f>
        <v>1375</v>
      </c>
      <c r="K506" s="761">
        <f>J506+H506</f>
        <v>2035</v>
      </c>
      <c r="L506" s="517">
        <f t="shared" ref="L506:L512" si="404">(G506+I506)*F506</f>
        <v>2035</v>
      </c>
      <c r="M506" s="451">
        <f t="shared" ref="M506:M512" si="405">(G506+I506)*F506</f>
        <v>2035</v>
      </c>
      <c r="N506" s="342"/>
    </row>
    <row r="507" spans="2:14" ht="21" customHeight="1">
      <c r="B507" s="759"/>
      <c r="C507" s="874"/>
      <c r="D507" s="890" t="s">
        <v>158</v>
      </c>
      <c r="E507" s="891" t="s">
        <v>94</v>
      </c>
      <c r="F507" s="893">
        <f>1+1</f>
        <v>2</v>
      </c>
      <c r="G507" s="526">
        <v>90</v>
      </c>
      <c r="H507" s="761">
        <f t="shared" ref="H507:H518" si="406">G507*F507</f>
        <v>180</v>
      </c>
      <c r="I507" s="893">
        <f>125</f>
        <v>125</v>
      </c>
      <c r="J507" s="894">
        <f t="shared" ref="J507:J518" si="407">I507*F507</f>
        <v>250</v>
      </c>
      <c r="K507" s="761">
        <f t="shared" ref="K507:K518" si="408">J507+H507</f>
        <v>430</v>
      </c>
      <c r="L507" s="517">
        <f t="shared" si="404"/>
        <v>430</v>
      </c>
      <c r="M507" s="451">
        <f t="shared" si="405"/>
        <v>430</v>
      </c>
      <c r="N507" s="342"/>
    </row>
    <row r="508" spans="2:14" ht="21" customHeight="1">
      <c r="B508" s="759"/>
      <c r="C508" s="874"/>
      <c r="D508" s="890" t="s">
        <v>154</v>
      </c>
      <c r="E508" s="891" t="s">
        <v>94</v>
      </c>
      <c r="F508" s="893">
        <f>4+3+1+1+2</f>
        <v>11</v>
      </c>
      <c r="G508" s="526">
        <v>120</v>
      </c>
      <c r="H508" s="761">
        <f t="shared" si="406"/>
        <v>1320</v>
      </c>
      <c r="I508" s="893">
        <f>125</f>
        <v>125</v>
      </c>
      <c r="J508" s="894">
        <f t="shared" si="407"/>
        <v>1375</v>
      </c>
      <c r="K508" s="761">
        <f t="shared" si="408"/>
        <v>2695</v>
      </c>
      <c r="L508" s="517">
        <f t="shared" si="404"/>
        <v>2695</v>
      </c>
      <c r="M508" s="451">
        <f t="shared" si="405"/>
        <v>2695</v>
      </c>
      <c r="N508" s="342"/>
    </row>
    <row r="509" spans="2:14" ht="21" customHeight="1">
      <c r="B509" s="759"/>
      <c r="C509" s="874"/>
      <c r="D509" s="890" t="s">
        <v>159</v>
      </c>
      <c r="E509" s="891" t="s">
        <v>94</v>
      </c>
      <c r="F509" s="893">
        <f>1</f>
        <v>1</v>
      </c>
      <c r="G509" s="526">
        <v>160</v>
      </c>
      <c r="H509" s="761">
        <f t="shared" si="406"/>
        <v>160</v>
      </c>
      <c r="I509" s="893">
        <f>125</f>
        <v>125</v>
      </c>
      <c r="J509" s="894">
        <f t="shared" si="407"/>
        <v>125</v>
      </c>
      <c r="K509" s="761">
        <f t="shared" si="408"/>
        <v>285</v>
      </c>
      <c r="L509" s="517">
        <f t="shared" si="404"/>
        <v>285</v>
      </c>
      <c r="M509" s="451">
        <f t="shared" si="405"/>
        <v>285</v>
      </c>
      <c r="N509" s="342"/>
    </row>
    <row r="510" spans="2:14" ht="21" customHeight="1">
      <c r="B510" s="759"/>
      <c r="C510" s="874"/>
      <c r="D510" s="890" t="s">
        <v>160</v>
      </c>
      <c r="E510" s="891" t="s">
        <v>94</v>
      </c>
      <c r="F510" s="893">
        <f>1</f>
        <v>1</v>
      </c>
      <c r="G510" s="526">
        <v>200</v>
      </c>
      <c r="H510" s="761">
        <f t="shared" si="406"/>
        <v>200</v>
      </c>
      <c r="I510" s="893">
        <v>150</v>
      </c>
      <c r="J510" s="894">
        <f t="shared" si="407"/>
        <v>150</v>
      </c>
      <c r="K510" s="761">
        <f t="shared" si="408"/>
        <v>350</v>
      </c>
      <c r="L510" s="517">
        <f t="shared" si="404"/>
        <v>350</v>
      </c>
      <c r="M510" s="451">
        <f t="shared" si="405"/>
        <v>350</v>
      </c>
      <c r="N510" s="342"/>
    </row>
    <row r="511" spans="2:14" ht="21" customHeight="1">
      <c r="B511" s="759"/>
      <c r="C511" s="874"/>
      <c r="D511" s="890" t="s">
        <v>157</v>
      </c>
      <c r="E511" s="891" t="s">
        <v>94</v>
      </c>
      <c r="F511" s="893">
        <f>1+1+1+1</f>
        <v>4</v>
      </c>
      <c r="G511" s="526">
        <v>300</v>
      </c>
      <c r="H511" s="761">
        <f t="shared" si="406"/>
        <v>1200</v>
      </c>
      <c r="I511" s="893">
        <v>250</v>
      </c>
      <c r="J511" s="894">
        <f t="shared" si="407"/>
        <v>1000</v>
      </c>
      <c r="K511" s="761">
        <f t="shared" si="408"/>
        <v>2200</v>
      </c>
      <c r="L511" s="517">
        <f t="shared" si="404"/>
        <v>2200</v>
      </c>
      <c r="M511" s="451">
        <f t="shared" si="405"/>
        <v>2200</v>
      </c>
      <c r="N511" s="342"/>
    </row>
    <row r="512" spans="2:14" ht="21" customHeight="1">
      <c r="B512" s="759"/>
      <c r="C512" s="874"/>
      <c r="D512" s="890" t="s">
        <v>155</v>
      </c>
      <c r="E512" s="891" t="s">
        <v>94</v>
      </c>
      <c r="F512" s="893">
        <v>1</v>
      </c>
      <c r="G512" s="526">
        <v>420</v>
      </c>
      <c r="H512" s="761">
        <f t="shared" si="406"/>
        <v>420</v>
      </c>
      <c r="I512" s="893">
        <v>250</v>
      </c>
      <c r="J512" s="894">
        <f t="shared" si="407"/>
        <v>250</v>
      </c>
      <c r="K512" s="761">
        <f t="shared" si="408"/>
        <v>670</v>
      </c>
      <c r="L512" s="517">
        <f t="shared" si="404"/>
        <v>670</v>
      </c>
      <c r="M512" s="451">
        <f t="shared" si="405"/>
        <v>670</v>
      </c>
      <c r="N512" s="342"/>
    </row>
    <row r="513" spans="2:15" ht="21" customHeight="1">
      <c r="B513" s="759"/>
      <c r="C513" s="874"/>
      <c r="D513" s="880" t="s">
        <v>146</v>
      </c>
      <c r="E513" s="891"/>
      <c r="F513" s="525"/>
      <c r="G513" s="526"/>
      <c r="H513" s="761"/>
      <c r="I513" s="893"/>
      <c r="J513" s="894"/>
      <c r="K513" s="761"/>
      <c r="L513" s="605"/>
      <c r="M513" s="606"/>
      <c r="N513" s="342"/>
    </row>
    <row r="514" spans="2:15" ht="21" customHeight="1">
      <c r="B514" s="759"/>
      <c r="C514" s="874"/>
      <c r="D514" s="890" t="s">
        <v>156</v>
      </c>
      <c r="E514" s="891" t="s">
        <v>94</v>
      </c>
      <c r="F514" s="893">
        <f>4+4+2</f>
        <v>10</v>
      </c>
      <c r="G514" s="526">
        <v>60</v>
      </c>
      <c r="H514" s="761">
        <f t="shared" si="406"/>
        <v>600</v>
      </c>
      <c r="I514" s="893">
        <v>125</v>
      </c>
      <c r="J514" s="894">
        <f t="shared" si="407"/>
        <v>1250</v>
      </c>
      <c r="K514" s="761">
        <f t="shared" si="408"/>
        <v>1850</v>
      </c>
      <c r="L514" s="517">
        <f t="shared" ref="L514:L518" si="409">(G514+I514)*F514</f>
        <v>1850</v>
      </c>
      <c r="M514" s="451">
        <f t="shared" ref="M514:M518" si="410">(G514+I514)*F514</f>
        <v>1850</v>
      </c>
      <c r="N514" s="342"/>
    </row>
    <row r="515" spans="2:15" ht="21" customHeight="1">
      <c r="B515" s="759"/>
      <c r="C515" s="874"/>
      <c r="D515" s="890" t="s">
        <v>158</v>
      </c>
      <c r="E515" s="891" t="s">
        <v>94</v>
      </c>
      <c r="F515" s="893">
        <f>1+1</f>
        <v>2</v>
      </c>
      <c r="G515" s="526">
        <v>90</v>
      </c>
      <c r="H515" s="761">
        <f t="shared" si="406"/>
        <v>180</v>
      </c>
      <c r="I515" s="893">
        <v>125</v>
      </c>
      <c r="J515" s="894">
        <f t="shared" si="407"/>
        <v>250</v>
      </c>
      <c r="K515" s="761">
        <f t="shared" si="408"/>
        <v>430</v>
      </c>
      <c r="L515" s="517">
        <f t="shared" si="409"/>
        <v>430</v>
      </c>
      <c r="M515" s="451">
        <f t="shared" si="410"/>
        <v>430</v>
      </c>
      <c r="N515" s="342"/>
    </row>
    <row r="516" spans="2:15" ht="21" customHeight="1">
      <c r="B516" s="759"/>
      <c r="C516" s="874"/>
      <c r="D516" s="890" t="s">
        <v>154</v>
      </c>
      <c r="E516" s="891" t="s">
        <v>94</v>
      </c>
      <c r="F516" s="893">
        <f>7+1+1+2</f>
        <v>11</v>
      </c>
      <c r="G516" s="526">
        <v>120</v>
      </c>
      <c r="H516" s="761">
        <f t="shared" si="406"/>
        <v>1320</v>
      </c>
      <c r="I516" s="893">
        <v>125</v>
      </c>
      <c r="J516" s="894">
        <f t="shared" si="407"/>
        <v>1375</v>
      </c>
      <c r="K516" s="761">
        <f t="shared" si="408"/>
        <v>2695</v>
      </c>
      <c r="L516" s="517">
        <f t="shared" si="409"/>
        <v>2695</v>
      </c>
      <c r="M516" s="451">
        <f t="shared" si="410"/>
        <v>2695</v>
      </c>
      <c r="N516" s="342"/>
    </row>
    <row r="517" spans="2:15" ht="21" customHeight="1">
      <c r="B517" s="759"/>
      <c r="C517" s="874"/>
      <c r="D517" s="890" t="s">
        <v>157</v>
      </c>
      <c r="E517" s="891" t="s">
        <v>94</v>
      </c>
      <c r="F517" s="893">
        <f>1+1+1+1</f>
        <v>4</v>
      </c>
      <c r="G517" s="526">
        <v>300</v>
      </c>
      <c r="H517" s="761">
        <f t="shared" si="406"/>
        <v>1200</v>
      </c>
      <c r="I517" s="893">
        <v>150</v>
      </c>
      <c r="J517" s="894">
        <f t="shared" si="407"/>
        <v>600</v>
      </c>
      <c r="K517" s="761">
        <f t="shared" si="408"/>
        <v>1800</v>
      </c>
      <c r="L517" s="517">
        <f t="shared" si="409"/>
        <v>1800</v>
      </c>
      <c r="M517" s="451">
        <f t="shared" si="410"/>
        <v>1800</v>
      </c>
      <c r="N517" s="342"/>
    </row>
    <row r="518" spans="2:15" ht="21" customHeight="1">
      <c r="B518" s="759"/>
      <c r="C518" s="874"/>
      <c r="D518" s="890" t="s">
        <v>155</v>
      </c>
      <c r="E518" s="891" t="s">
        <v>94</v>
      </c>
      <c r="F518" s="893">
        <v>1</v>
      </c>
      <c r="G518" s="526">
        <v>420</v>
      </c>
      <c r="H518" s="761">
        <f t="shared" si="406"/>
        <v>420</v>
      </c>
      <c r="I518" s="893">
        <v>150</v>
      </c>
      <c r="J518" s="894">
        <f t="shared" si="407"/>
        <v>150</v>
      </c>
      <c r="K518" s="761">
        <f t="shared" si="408"/>
        <v>570</v>
      </c>
      <c r="L518" s="517">
        <f t="shared" si="409"/>
        <v>570</v>
      </c>
      <c r="M518" s="451">
        <f t="shared" si="410"/>
        <v>570</v>
      </c>
      <c r="N518" s="342"/>
    </row>
    <row r="519" spans="2:15" ht="21" customHeight="1">
      <c r="B519" s="895"/>
      <c r="C519" s="896" t="s">
        <v>476</v>
      </c>
      <c r="D519" s="897"/>
      <c r="E519" s="898"/>
      <c r="F519" s="899"/>
      <c r="G519" s="900"/>
      <c r="H519" s="901"/>
      <c r="I519" s="902"/>
      <c r="J519" s="903"/>
      <c r="K519" s="901"/>
      <c r="L519" s="605"/>
      <c r="M519" s="606"/>
      <c r="N519" s="342"/>
    </row>
    <row r="520" spans="2:15" ht="21" customHeight="1">
      <c r="B520" s="895"/>
      <c r="C520" s="904" t="s">
        <v>92</v>
      </c>
      <c r="D520" s="897" t="s">
        <v>475</v>
      </c>
      <c r="E520" s="905" t="s">
        <v>94</v>
      </c>
      <c r="F520" s="906">
        <v>34</v>
      </c>
      <c r="G520" s="907">
        <v>5000</v>
      </c>
      <c r="H520" s="908">
        <f t="shared" ref="H520" si="411">G520*F520</f>
        <v>170000</v>
      </c>
      <c r="I520" s="909">
        <f>300</f>
        <v>300</v>
      </c>
      <c r="J520" s="910">
        <f t="shared" ref="J520" si="412">I520*F520</f>
        <v>10200</v>
      </c>
      <c r="K520" s="908">
        <f t="shared" ref="K520" si="413">J520+H520</f>
        <v>180200</v>
      </c>
      <c r="L520" s="517">
        <f t="shared" ref="L520" si="414">(G520+I520)*F520</f>
        <v>180200</v>
      </c>
      <c r="M520" s="451">
        <f t="shared" ref="M520" si="415">(G520+I520)*F520</f>
        <v>180200</v>
      </c>
      <c r="N520" s="342"/>
    </row>
    <row r="521" spans="2:15" ht="21" customHeight="1">
      <c r="B521" s="895"/>
      <c r="C521" s="911"/>
      <c r="D521" s="912"/>
      <c r="E521" s="913"/>
      <c r="F521" s="914"/>
      <c r="G521" s="915"/>
      <c r="H521" s="916"/>
      <c r="I521" s="917"/>
      <c r="J521" s="918"/>
      <c r="K521" s="916"/>
      <c r="L521" s="605"/>
      <c r="M521" s="606"/>
      <c r="N521" s="342"/>
    </row>
    <row r="522" spans="2:15" ht="21" customHeight="1">
      <c r="B522" s="895"/>
      <c r="C522" s="919" t="s">
        <v>478</v>
      </c>
      <c r="D522" s="912"/>
      <c r="E522" s="913"/>
      <c r="F522" s="914"/>
      <c r="G522" s="915"/>
      <c r="H522" s="916"/>
      <c r="I522" s="917"/>
      <c r="J522" s="918"/>
      <c r="K522" s="916"/>
      <c r="L522" s="605"/>
      <c r="M522" s="606"/>
      <c r="N522" s="342"/>
    </row>
    <row r="523" spans="2:15" ht="21" customHeight="1">
      <c r="B523" s="895"/>
      <c r="C523" s="920" t="s">
        <v>92</v>
      </c>
      <c r="D523" s="897" t="s">
        <v>479</v>
      </c>
      <c r="E523" s="905" t="s">
        <v>94</v>
      </c>
      <c r="F523" s="906">
        <v>2</v>
      </c>
      <c r="G523" s="907">
        <v>10500</v>
      </c>
      <c r="H523" s="908">
        <f t="shared" ref="H523" si="416">G523*F523</f>
        <v>21000</v>
      </c>
      <c r="I523" s="909">
        <v>250</v>
      </c>
      <c r="J523" s="910">
        <f t="shared" ref="J523" si="417">I523*F523</f>
        <v>500</v>
      </c>
      <c r="K523" s="908">
        <f t="shared" ref="K523" si="418">J523+H523</f>
        <v>21500</v>
      </c>
      <c r="L523" s="517">
        <f t="shared" ref="L523" si="419">(G523+I523)*F523</f>
        <v>21500</v>
      </c>
      <c r="M523" s="451">
        <f t="shared" ref="M523" si="420">(G523+I523)*F523</f>
        <v>21500</v>
      </c>
      <c r="N523" s="342"/>
    </row>
    <row r="524" spans="2:15" ht="21" customHeight="1">
      <c r="B524" s="895"/>
      <c r="C524" s="911"/>
      <c r="D524" s="912"/>
      <c r="E524" s="913"/>
      <c r="F524" s="914"/>
      <c r="G524" s="915"/>
      <c r="H524" s="916"/>
      <c r="I524" s="917"/>
      <c r="J524" s="918"/>
      <c r="K524" s="916"/>
      <c r="L524" s="605"/>
      <c r="M524" s="606"/>
      <c r="N524" s="342"/>
    </row>
    <row r="525" spans="2:15" ht="21" customHeight="1">
      <c r="B525" s="782"/>
      <c r="C525" s="921"/>
      <c r="D525" s="922"/>
      <c r="E525" s="923"/>
      <c r="F525" s="924"/>
      <c r="G525" s="925"/>
      <c r="H525" s="926"/>
      <c r="I525" s="927"/>
      <c r="J525" s="928"/>
      <c r="K525" s="926"/>
      <c r="L525" s="605"/>
      <c r="M525" s="606"/>
      <c r="N525" s="342"/>
    </row>
    <row r="526" spans="2:15" ht="21" customHeight="1">
      <c r="B526" s="929"/>
      <c r="C526" s="1248" t="s">
        <v>400</v>
      </c>
      <c r="D526" s="1249"/>
      <c r="E526" s="930"/>
      <c r="F526" s="931"/>
      <c r="G526" s="932"/>
      <c r="H526" s="933">
        <f>SUM(H377:H525)</f>
        <v>2027857.9675333335</v>
      </c>
      <c r="I526" s="934"/>
      <c r="J526" s="933">
        <f>SUM(J377:J525)</f>
        <v>522729.12406</v>
      </c>
      <c r="K526" s="493">
        <f>SUM(K377:K525)</f>
        <v>2550587.0915933335</v>
      </c>
      <c r="L526" s="461">
        <f>H526+J526</f>
        <v>2550587.0915933335</v>
      </c>
      <c r="M526" s="542">
        <f t="shared" si="321"/>
        <v>0</v>
      </c>
      <c r="N526" s="342"/>
    </row>
    <row r="527" spans="2:15" ht="21" customHeight="1">
      <c r="B527" s="753"/>
      <c r="C527" s="563"/>
      <c r="D527" s="564"/>
      <c r="E527" s="565"/>
      <c r="F527" s="581"/>
      <c r="G527" s="935"/>
      <c r="H527" s="936"/>
      <c r="I527" s="937"/>
      <c r="J527" s="936"/>
      <c r="K527" s="936"/>
      <c r="L527" s="605"/>
      <c r="M527" s="606"/>
      <c r="N527" s="341"/>
      <c r="O527" s="341"/>
    </row>
    <row r="528" spans="2:15" ht="21" customHeight="1">
      <c r="B528" s="428">
        <v>1.6</v>
      </c>
      <c r="C528" s="395" t="s">
        <v>324</v>
      </c>
      <c r="D528" s="501"/>
      <c r="E528" s="562"/>
      <c r="F528" s="938"/>
      <c r="G528" s="939"/>
      <c r="H528" s="583"/>
      <c r="I528" s="939"/>
      <c r="J528" s="583"/>
      <c r="K528" s="583"/>
      <c r="L528" s="605"/>
      <c r="M528" s="606"/>
      <c r="N528" s="341"/>
    </row>
    <row r="529" spans="2:14" ht="21" customHeight="1">
      <c r="B529" s="428"/>
      <c r="C529" s="395" t="s">
        <v>323</v>
      </c>
      <c r="D529" s="353"/>
      <c r="E529" s="562"/>
      <c r="F529" s="581"/>
      <c r="G529" s="582"/>
      <c r="H529" s="583"/>
      <c r="I529" s="584"/>
      <c r="J529" s="583"/>
      <c r="K529" s="585"/>
      <c r="L529" s="605"/>
      <c r="M529" s="606"/>
      <c r="N529" s="341"/>
    </row>
    <row r="530" spans="2:14" ht="21" customHeight="1">
      <c r="B530" s="614"/>
      <c r="C530" s="512" t="s">
        <v>193</v>
      </c>
      <c r="D530" s="587"/>
      <c r="E530" s="441"/>
      <c r="F530" s="588"/>
      <c r="G530" s="589"/>
      <c r="H530" s="590"/>
      <c r="I530" s="591"/>
      <c r="J530" s="592"/>
      <c r="K530" s="593"/>
      <c r="L530" s="605"/>
      <c r="M530" s="606"/>
      <c r="N530" s="341"/>
    </row>
    <row r="531" spans="2:14" ht="21" customHeight="1">
      <c r="B531" s="614"/>
      <c r="C531" s="587" t="s">
        <v>194</v>
      </c>
      <c r="D531" s="442"/>
      <c r="E531" s="441"/>
      <c r="F531" s="588"/>
      <c r="G531" s="589"/>
      <c r="H531" s="590"/>
      <c r="I531" s="591"/>
      <c r="J531" s="592"/>
      <c r="K531" s="593"/>
      <c r="L531" s="605"/>
      <c r="M531" s="606"/>
      <c r="N531" s="341"/>
    </row>
    <row r="532" spans="2:14" ht="21" customHeight="1">
      <c r="B532" s="614"/>
      <c r="C532" s="587" t="s">
        <v>195</v>
      </c>
      <c r="D532" s="442"/>
      <c r="E532" s="441" t="s">
        <v>103</v>
      </c>
      <c r="F532" s="444">
        <v>597</v>
      </c>
      <c r="G532" s="445">
        <v>276.89999999999998</v>
      </c>
      <c r="H532" s="446">
        <f>G532*F532</f>
        <v>165309.29999999999</v>
      </c>
      <c r="I532" s="447">
        <v>27.69</v>
      </c>
      <c r="J532" s="548">
        <f>I532*F532</f>
        <v>16530.93</v>
      </c>
      <c r="K532" s="550">
        <f>J532+H532</f>
        <v>181840.22999999998</v>
      </c>
      <c r="L532" s="517">
        <f t="shared" ref="L532:L536" si="421">(G532+I532)*F532</f>
        <v>181840.22999999998</v>
      </c>
      <c r="M532" s="451">
        <f t="shared" ref="M532:M536" si="422">(G532+I532)*F532</f>
        <v>181840.22999999998</v>
      </c>
      <c r="N532" s="341"/>
    </row>
    <row r="533" spans="2:14" ht="21" customHeight="1">
      <c r="B533" s="552"/>
      <c r="C533" s="587" t="s">
        <v>198</v>
      </c>
      <c r="D533" s="442"/>
      <c r="E533" s="441" t="s">
        <v>103</v>
      </c>
      <c r="F533" s="447">
        <v>27</v>
      </c>
      <c r="G533" s="445">
        <v>383.5</v>
      </c>
      <c r="H533" s="446">
        <f>G533*F533</f>
        <v>10354.5</v>
      </c>
      <c r="I533" s="447">
        <v>38.35</v>
      </c>
      <c r="J533" s="548">
        <f>I533*F533</f>
        <v>1035.45</v>
      </c>
      <c r="K533" s="550">
        <f>J533+H533</f>
        <v>11389.95</v>
      </c>
      <c r="L533" s="517">
        <f t="shared" si="421"/>
        <v>11389.95</v>
      </c>
      <c r="M533" s="451">
        <f t="shared" si="422"/>
        <v>11389.95</v>
      </c>
      <c r="N533" s="341"/>
    </row>
    <row r="534" spans="2:14" ht="21" customHeight="1">
      <c r="B534" s="552"/>
      <c r="C534" s="587" t="s">
        <v>374</v>
      </c>
      <c r="D534" s="442"/>
      <c r="E534" s="441" t="s">
        <v>103</v>
      </c>
      <c r="F534" s="447">
        <v>27</v>
      </c>
      <c r="G534" s="445">
        <v>509.6</v>
      </c>
      <c r="H534" s="446">
        <f>G534*F534</f>
        <v>13759.2</v>
      </c>
      <c r="I534" s="447">
        <v>50.96</v>
      </c>
      <c r="J534" s="548">
        <f>I534*F534</f>
        <v>1375.92</v>
      </c>
      <c r="K534" s="550">
        <f>J534+H534</f>
        <v>15135.12</v>
      </c>
      <c r="L534" s="517">
        <f t="shared" si="421"/>
        <v>15135.12</v>
      </c>
      <c r="M534" s="451">
        <f t="shared" si="422"/>
        <v>15135.12</v>
      </c>
      <c r="N534" s="341"/>
    </row>
    <row r="535" spans="2:14" ht="21" customHeight="1">
      <c r="B535" s="552"/>
      <c r="C535" s="415" t="s">
        <v>677</v>
      </c>
      <c r="D535" s="599"/>
      <c r="E535" s="417" t="s">
        <v>386</v>
      </c>
      <c r="F535" s="505">
        <v>1</v>
      </c>
      <c r="G535" s="940">
        <f>SUM(H532:H534)*0.2</f>
        <v>37884.6</v>
      </c>
      <c r="H535" s="509">
        <f t="shared" ref="H535:H552" si="423">G535*F535</f>
        <v>37884.6</v>
      </c>
      <c r="I535" s="549">
        <f>G535*0.3</f>
        <v>11365.38</v>
      </c>
      <c r="J535" s="509">
        <f t="shared" ref="J535:J552" si="424">I535*F535</f>
        <v>11365.38</v>
      </c>
      <c r="K535" s="510">
        <f t="shared" ref="K535:K552" si="425">J535+H535</f>
        <v>49249.979999999996</v>
      </c>
      <c r="L535" s="517">
        <f t="shared" si="421"/>
        <v>49249.979999999996</v>
      </c>
      <c r="M535" s="451">
        <f t="shared" si="422"/>
        <v>49249.979999999996</v>
      </c>
      <c r="N535" s="341"/>
    </row>
    <row r="536" spans="2:14" ht="21" customHeight="1">
      <c r="B536" s="614"/>
      <c r="C536" s="587" t="s">
        <v>167</v>
      </c>
      <c r="D536" s="442"/>
      <c r="E536" s="417" t="s">
        <v>386</v>
      </c>
      <c r="F536" s="444">
        <v>1</v>
      </c>
      <c r="G536" s="596">
        <f>SUM(H532:H534)*0.2</f>
        <v>37884.6</v>
      </c>
      <c r="H536" s="446">
        <f t="shared" si="423"/>
        <v>37884.6</v>
      </c>
      <c r="I536" s="549">
        <f>G536*0.3</f>
        <v>11365.38</v>
      </c>
      <c r="J536" s="446">
        <f t="shared" si="424"/>
        <v>11365.38</v>
      </c>
      <c r="K536" s="448">
        <f t="shared" si="425"/>
        <v>49249.979999999996</v>
      </c>
      <c r="L536" s="517">
        <f t="shared" si="421"/>
        <v>49249.979999999996</v>
      </c>
      <c r="M536" s="451">
        <f t="shared" si="422"/>
        <v>49249.979999999996</v>
      </c>
      <c r="N536" s="341"/>
    </row>
    <row r="537" spans="2:14" ht="21" customHeight="1">
      <c r="B537" s="614"/>
      <c r="C537" s="775" t="s">
        <v>441</v>
      </c>
      <c r="D537" s="442"/>
      <c r="E537" s="417" t="s">
        <v>386</v>
      </c>
      <c r="F537" s="505">
        <v>1</v>
      </c>
      <c r="G537" s="940">
        <f>SUM(H532:H534)*0.1</f>
        <v>18942.3</v>
      </c>
      <c r="H537" s="509">
        <f t="shared" ref="H537" si="426">G537*F537</f>
        <v>18942.3</v>
      </c>
      <c r="I537" s="549">
        <f>G537*0.3</f>
        <v>5682.69</v>
      </c>
      <c r="J537" s="509">
        <f t="shared" ref="J537" si="427">I537*F537</f>
        <v>5682.69</v>
      </c>
      <c r="K537" s="510">
        <f t="shared" ref="K537" si="428">J537+H537</f>
        <v>24624.989999999998</v>
      </c>
      <c r="L537" s="517">
        <f t="shared" ref="L537" si="429">(G537+I537)*F537</f>
        <v>24624.989999999998</v>
      </c>
      <c r="M537" s="451">
        <f t="shared" ref="M537" si="430">(G537+I537)*F537</f>
        <v>24624.989999999998</v>
      </c>
      <c r="N537" s="341"/>
    </row>
    <row r="538" spans="2:14" ht="21" customHeight="1">
      <c r="B538" s="614"/>
      <c r="C538" s="587" t="s">
        <v>196</v>
      </c>
      <c r="D538" s="442"/>
      <c r="E538" s="544"/>
      <c r="F538" s="941"/>
      <c r="G538" s="942"/>
      <c r="H538" s="446"/>
      <c r="I538" s="549"/>
      <c r="J538" s="548"/>
      <c r="K538" s="550"/>
      <c r="L538" s="605"/>
      <c r="M538" s="606"/>
      <c r="N538" s="341"/>
    </row>
    <row r="539" spans="2:14" ht="21" customHeight="1">
      <c r="B539" s="614"/>
      <c r="C539" s="587" t="s">
        <v>197</v>
      </c>
      <c r="D539" s="442"/>
      <c r="E539" s="441" t="s">
        <v>103</v>
      </c>
      <c r="F539" s="941">
        <v>850</v>
      </c>
      <c r="G539" s="942">
        <v>187.2</v>
      </c>
      <c r="H539" s="446">
        <f t="shared" si="423"/>
        <v>159120</v>
      </c>
      <c r="I539" s="549">
        <v>18.72</v>
      </c>
      <c r="J539" s="548">
        <f t="shared" si="424"/>
        <v>15911.999999999998</v>
      </c>
      <c r="K539" s="550">
        <f t="shared" si="425"/>
        <v>175032</v>
      </c>
      <c r="L539" s="517">
        <f t="shared" ref="L539:L541" si="431">(G539+I539)*F539</f>
        <v>175032</v>
      </c>
      <c r="M539" s="451">
        <f t="shared" ref="M539:M541" si="432">(G539+I539)*F539</f>
        <v>175032</v>
      </c>
      <c r="N539" s="341"/>
    </row>
    <row r="540" spans="2:14" ht="21" customHeight="1">
      <c r="B540" s="614"/>
      <c r="C540" s="587" t="s">
        <v>195</v>
      </c>
      <c r="D540" s="442"/>
      <c r="E540" s="441" t="s">
        <v>103</v>
      </c>
      <c r="F540" s="941">
        <v>122</v>
      </c>
      <c r="G540" s="942">
        <v>301.60000000000002</v>
      </c>
      <c r="H540" s="446">
        <f t="shared" si="423"/>
        <v>36795.200000000004</v>
      </c>
      <c r="I540" s="549">
        <v>30.16</v>
      </c>
      <c r="J540" s="548">
        <f t="shared" si="424"/>
        <v>3679.52</v>
      </c>
      <c r="K540" s="550">
        <f t="shared" si="425"/>
        <v>40474.720000000001</v>
      </c>
      <c r="L540" s="517">
        <f t="shared" si="431"/>
        <v>40474.720000000008</v>
      </c>
      <c r="M540" s="451">
        <f t="shared" si="432"/>
        <v>40474.720000000008</v>
      </c>
      <c r="N540" s="341"/>
    </row>
    <row r="541" spans="2:14" ht="21" customHeight="1">
      <c r="B541" s="614"/>
      <c r="C541" s="587" t="s">
        <v>198</v>
      </c>
      <c r="D541" s="442"/>
      <c r="E541" s="441" t="s">
        <v>103</v>
      </c>
      <c r="F541" s="941">
        <v>22</v>
      </c>
      <c r="G541" s="942">
        <v>416</v>
      </c>
      <c r="H541" s="446">
        <f t="shared" si="423"/>
        <v>9152</v>
      </c>
      <c r="I541" s="549">
        <v>41.6</v>
      </c>
      <c r="J541" s="548">
        <f t="shared" si="424"/>
        <v>915.2</v>
      </c>
      <c r="K541" s="550">
        <f t="shared" si="425"/>
        <v>10067.200000000001</v>
      </c>
      <c r="L541" s="517">
        <f t="shared" si="431"/>
        <v>10067.200000000001</v>
      </c>
      <c r="M541" s="451">
        <f t="shared" si="432"/>
        <v>10067.200000000001</v>
      </c>
      <c r="N541" s="341"/>
    </row>
    <row r="542" spans="2:14" ht="21" customHeight="1">
      <c r="B542" s="614"/>
      <c r="C542" s="587" t="s">
        <v>166</v>
      </c>
      <c r="D542" s="442"/>
      <c r="E542" s="441" t="s">
        <v>386</v>
      </c>
      <c r="F542" s="941">
        <v>1</v>
      </c>
      <c r="G542" s="942">
        <f>SUM(H539:H541)*0.2</f>
        <v>41013.440000000002</v>
      </c>
      <c r="H542" s="446">
        <f t="shared" si="423"/>
        <v>41013.440000000002</v>
      </c>
      <c r="I542" s="549">
        <f>G542*0.3</f>
        <v>12304.032000000001</v>
      </c>
      <c r="J542" s="548">
        <f t="shared" si="424"/>
        <v>12304.032000000001</v>
      </c>
      <c r="K542" s="550">
        <f t="shared" si="425"/>
        <v>53317.472000000002</v>
      </c>
      <c r="L542" s="517">
        <f t="shared" ref="L542:L544" si="433">(G542+I542)*F542</f>
        <v>53317.472000000002</v>
      </c>
      <c r="M542" s="451">
        <f t="shared" ref="M542:M544" si="434">(G542+I542)*F542</f>
        <v>53317.472000000002</v>
      </c>
      <c r="N542" s="341"/>
    </row>
    <row r="543" spans="2:14" ht="21" customHeight="1">
      <c r="B543" s="614"/>
      <c r="C543" s="587" t="s">
        <v>167</v>
      </c>
      <c r="D543" s="442"/>
      <c r="E543" s="441" t="s">
        <v>386</v>
      </c>
      <c r="F543" s="941">
        <v>1</v>
      </c>
      <c r="G543" s="942">
        <f>SUM(H539:H541)*0.2</f>
        <v>41013.440000000002</v>
      </c>
      <c r="H543" s="446">
        <f t="shared" si="423"/>
        <v>41013.440000000002</v>
      </c>
      <c r="I543" s="549">
        <f>G543*0.3</f>
        <v>12304.032000000001</v>
      </c>
      <c r="J543" s="548">
        <f t="shared" si="424"/>
        <v>12304.032000000001</v>
      </c>
      <c r="K543" s="550">
        <f t="shared" si="425"/>
        <v>53317.472000000002</v>
      </c>
      <c r="L543" s="517">
        <f t="shared" si="433"/>
        <v>53317.472000000002</v>
      </c>
      <c r="M543" s="451">
        <f t="shared" si="434"/>
        <v>53317.472000000002</v>
      </c>
      <c r="N543" s="341"/>
    </row>
    <row r="544" spans="2:14" ht="21" customHeight="1">
      <c r="B544" s="614"/>
      <c r="C544" s="775" t="s">
        <v>441</v>
      </c>
      <c r="D544" s="442"/>
      <c r="E544" s="417" t="s">
        <v>386</v>
      </c>
      <c r="F544" s="505">
        <v>1</v>
      </c>
      <c r="G544" s="940">
        <f>SUM(H539:H541)*0.1</f>
        <v>20506.72</v>
      </c>
      <c r="H544" s="509">
        <f t="shared" si="423"/>
        <v>20506.72</v>
      </c>
      <c r="I544" s="549">
        <f>G544*0.3</f>
        <v>6152.0160000000005</v>
      </c>
      <c r="J544" s="509">
        <f t="shared" si="424"/>
        <v>6152.0160000000005</v>
      </c>
      <c r="K544" s="510">
        <f t="shared" si="425"/>
        <v>26658.736000000001</v>
      </c>
      <c r="L544" s="517">
        <f t="shared" si="433"/>
        <v>26658.736000000001</v>
      </c>
      <c r="M544" s="451">
        <f t="shared" si="434"/>
        <v>26658.736000000001</v>
      </c>
      <c r="N544" s="341"/>
    </row>
    <row r="545" spans="2:14" ht="21" customHeight="1">
      <c r="B545" s="614"/>
      <c r="C545" s="587" t="s">
        <v>199</v>
      </c>
      <c r="D545" s="501"/>
      <c r="E545" s="441"/>
      <c r="F545" s="941"/>
      <c r="G545" s="942"/>
      <c r="H545" s="446"/>
      <c r="I545" s="549"/>
      <c r="J545" s="548"/>
      <c r="K545" s="550"/>
      <c r="L545" s="605"/>
      <c r="M545" s="606"/>
      <c r="N545" s="341"/>
    </row>
    <row r="546" spans="2:14" ht="21" customHeight="1">
      <c r="B546" s="614"/>
      <c r="C546" s="587" t="s">
        <v>200</v>
      </c>
      <c r="D546" s="501"/>
      <c r="E546" s="441" t="s">
        <v>94</v>
      </c>
      <c r="F546" s="941">
        <v>7</v>
      </c>
      <c r="G546" s="942">
        <v>2500</v>
      </c>
      <c r="H546" s="446">
        <f t="shared" si="423"/>
        <v>17500</v>
      </c>
      <c r="I546" s="549">
        <v>250</v>
      </c>
      <c r="J546" s="548">
        <f t="shared" si="424"/>
        <v>1750</v>
      </c>
      <c r="K546" s="550">
        <f t="shared" si="425"/>
        <v>19250</v>
      </c>
      <c r="L546" s="517">
        <f t="shared" ref="L546:L548" si="435">(G546+I546)*F546</f>
        <v>19250</v>
      </c>
      <c r="M546" s="451">
        <f t="shared" ref="M546:M548" si="436">(G546+I546)*F546</f>
        <v>19250</v>
      </c>
      <c r="N546" s="341"/>
    </row>
    <row r="547" spans="2:14" ht="21" customHeight="1">
      <c r="B547" s="614"/>
      <c r="C547" s="587" t="s">
        <v>201</v>
      </c>
      <c r="D547" s="501"/>
      <c r="E547" s="441" t="s">
        <v>94</v>
      </c>
      <c r="F547" s="941">
        <v>7</v>
      </c>
      <c r="G547" s="942">
        <v>2500</v>
      </c>
      <c r="H547" s="446">
        <f t="shared" si="423"/>
        <v>17500</v>
      </c>
      <c r="I547" s="549">
        <v>250</v>
      </c>
      <c r="J547" s="548">
        <f t="shared" si="424"/>
        <v>1750</v>
      </c>
      <c r="K547" s="550">
        <f t="shared" si="425"/>
        <v>19250</v>
      </c>
      <c r="L547" s="517">
        <f t="shared" si="435"/>
        <v>19250</v>
      </c>
      <c r="M547" s="451">
        <f t="shared" si="436"/>
        <v>19250</v>
      </c>
      <c r="N547" s="341"/>
    </row>
    <row r="548" spans="2:14" ht="21" customHeight="1">
      <c r="B548" s="614"/>
      <c r="C548" s="587" t="s">
        <v>202</v>
      </c>
      <c r="D548" s="501"/>
      <c r="E548" s="441" t="s">
        <v>94</v>
      </c>
      <c r="F548" s="941">
        <v>7</v>
      </c>
      <c r="G548" s="942">
        <v>2500</v>
      </c>
      <c r="H548" s="446">
        <f t="shared" si="423"/>
        <v>17500</v>
      </c>
      <c r="I548" s="549">
        <v>250</v>
      </c>
      <c r="J548" s="548">
        <f t="shared" si="424"/>
        <v>1750</v>
      </c>
      <c r="K548" s="550">
        <f t="shared" si="425"/>
        <v>19250</v>
      </c>
      <c r="L548" s="517">
        <f t="shared" si="435"/>
        <v>19250</v>
      </c>
      <c r="M548" s="451">
        <f t="shared" si="436"/>
        <v>19250</v>
      </c>
      <c r="N548" s="341"/>
    </row>
    <row r="549" spans="2:14" ht="21" customHeight="1">
      <c r="B549" s="943"/>
      <c r="C549" s="944" t="s">
        <v>203</v>
      </c>
      <c r="D549" s="945"/>
      <c r="E549" s="946"/>
      <c r="F549" s="947"/>
      <c r="G549" s="948"/>
      <c r="H549" s="949"/>
      <c r="I549" s="950"/>
      <c r="J549" s="951"/>
      <c r="K549" s="952"/>
      <c r="L549" s="605"/>
      <c r="M549" s="606"/>
      <c r="N549" s="341"/>
    </row>
    <row r="550" spans="2:14" ht="21" customHeight="1">
      <c r="B550" s="943"/>
      <c r="C550" s="944" t="s">
        <v>204</v>
      </c>
      <c r="D550" s="945"/>
      <c r="E550" s="946"/>
      <c r="F550" s="947"/>
      <c r="G550" s="948"/>
      <c r="H550" s="949"/>
      <c r="I550" s="950"/>
      <c r="J550" s="951"/>
      <c r="K550" s="952"/>
      <c r="L550" s="605"/>
      <c r="M550" s="606"/>
      <c r="N550" s="341"/>
    </row>
    <row r="551" spans="2:14" ht="21" customHeight="1">
      <c r="B551" s="943"/>
      <c r="C551" s="944" t="s">
        <v>205</v>
      </c>
      <c r="D551" s="945"/>
      <c r="E551" s="946"/>
      <c r="F551" s="947"/>
      <c r="G551" s="948"/>
      <c r="H551" s="949"/>
      <c r="I551" s="950"/>
      <c r="J551" s="951"/>
      <c r="K551" s="952"/>
      <c r="L551" s="605"/>
      <c r="M551" s="606"/>
      <c r="N551" s="341"/>
    </row>
    <row r="552" spans="2:14" ht="21" customHeight="1">
      <c r="B552" s="953"/>
      <c r="C552" s="954" t="s">
        <v>477</v>
      </c>
      <c r="D552" s="955"/>
      <c r="E552" s="477" t="s">
        <v>94</v>
      </c>
      <c r="F552" s="956">
        <v>2</v>
      </c>
      <c r="G552" s="956">
        <v>20000</v>
      </c>
      <c r="H552" s="481">
        <f t="shared" si="423"/>
        <v>40000</v>
      </c>
      <c r="I552" s="480">
        <v>1263</v>
      </c>
      <c r="J552" s="481">
        <f t="shared" si="424"/>
        <v>2526</v>
      </c>
      <c r="K552" s="482">
        <f t="shared" si="425"/>
        <v>42526</v>
      </c>
      <c r="L552" s="517">
        <f t="shared" ref="L552" si="437">(G552+I552)*F552</f>
        <v>42526</v>
      </c>
      <c r="M552" s="451">
        <f t="shared" ref="M552" si="438">(G552+I552)*F552</f>
        <v>42526</v>
      </c>
      <c r="N552" s="341"/>
    </row>
    <row r="553" spans="2:14" ht="21" customHeight="1">
      <c r="B553" s="953"/>
      <c r="C553" s="957"/>
      <c r="D553" s="958"/>
      <c r="E553" s="959"/>
      <c r="F553" s="960"/>
      <c r="G553" s="960"/>
      <c r="H553" s="961"/>
      <c r="I553" s="962"/>
      <c r="J553" s="961"/>
      <c r="K553" s="963"/>
      <c r="L553" s="605"/>
      <c r="M553" s="606"/>
      <c r="N553" s="341"/>
    </row>
    <row r="554" spans="2:14" ht="21" customHeight="1">
      <c r="B554" s="964"/>
      <c r="C554" s="1248" t="s">
        <v>401</v>
      </c>
      <c r="D554" s="1249"/>
      <c r="E554" s="930"/>
      <c r="F554" s="965"/>
      <c r="G554" s="966"/>
      <c r="H554" s="933">
        <f>SUM(H531:H553)</f>
        <v>684235.3</v>
      </c>
      <c r="I554" s="966"/>
      <c r="J554" s="933">
        <f>SUM(J532:J553)</f>
        <v>106398.55000000002</v>
      </c>
      <c r="K554" s="933">
        <f>SUM(K532:K553)</f>
        <v>790633.84999999986</v>
      </c>
      <c r="L554" s="461">
        <f>H554+J554</f>
        <v>790633.85000000009</v>
      </c>
      <c r="M554" s="542">
        <f t="shared" ref="M554" si="439">K554-L554</f>
        <v>0</v>
      </c>
      <c r="N554" s="341"/>
    </row>
    <row r="555" spans="2:14" ht="21" customHeight="1">
      <c r="B555" s="562"/>
      <c r="C555" s="563"/>
      <c r="D555" s="564"/>
      <c r="E555" s="565"/>
      <c r="F555" s="581"/>
      <c r="G555" s="935"/>
      <c r="H555" s="936"/>
      <c r="I555" s="937"/>
      <c r="J555" s="936"/>
      <c r="K555" s="967"/>
      <c r="L555" s="605"/>
      <c r="M555" s="606"/>
      <c r="N555" s="341"/>
    </row>
    <row r="556" spans="2:14" ht="21" customHeight="1">
      <c r="B556" s="562"/>
      <c r="C556" s="395" t="s">
        <v>319</v>
      </c>
      <c r="D556" s="564"/>
      <c r="E556" s="565"/>
      <c r="F556" s="581"/>
      <c r="G556" s="935"/>
      <c r="H556" s="936"/>
      <c r="I556" s="937"/>
      <c r="J556" s="936"/>
      <c r="K556" s="967"/>
      <c r="L556" s="605"/>
      <c r="M556" s="606"/>
      <c r="N556" s="341"/>
    </row>
    <row r="557" spans="2:14" ht="21" customHeight="1">
      <c r="B557" s="562"/>
      <c r="C557" s="395" t="s">
        <v>483</v>
      </c>
      <c r="D557" s="564"/>
      <c r="E557" s="565"/>
      <c r="F557" s="581"/>
      <c r="G557" s="935"/>
      <c r="H557" s="936"/>
      <c r="I557" s="937"/>
      <c r="J557" s="936"/>
      <c r="K557" s="967"/>
      <c r="L557" s="605"/>
      <c r="M557" s="606"/>
      <c r="N557" s="341"/>
    </row>
    <row r="558" spans="2:14" ht="21" customHeight="1">
      <c r="B558" s="562"/>
      <c r="C558" s="512" t="s">
        <v>259</v>
      </c>
      <c r="D558" s="513" t="s">
        <v>644</v>
      </c>
      <c r="E558" s="544" t="s">
        <v>94</v>
      </c>
      <c r="F558" s="968">
        <v>1</v>
      </c>
      <c r="G558" s="894">
        <f>66000*0.95</f>
        <v>62700</v>
      </c>
      <c r="H558" s="446">
        <f t="shared" ref="H558:H579" si="440">G558*F558</f>
        <v>62700</v>
      </c>
      <c r="I558" s="549">
        <f>G558*0.1</f>
        <v>6270</v>
      </c>
      <c r="J558" s="548">
        <f t="shared" ref="J558:J579" si="441">I558*F558</f>
        <v>6270</v>
      </c>
      <c r="K558" s="550">
        <f t="shared" ref="K558:K579" si="442">J558+H558</f>
        <v>68970</v>
      </c>
      <c r="L558" s="517">
        <f t="shared" ref="L558:L583" si="443">(G558+I558)*F558</f>
        <v>68970</v>
      </c>
      <c r="M558" s="451">
        <f t="shared" ref="M558:M583" si="444">(G558+I558)*F558</f>
        <v>68970</v>
      </c>
      <c r="N558" s="341"/>
    </row>
    <row r="559" spans="2:14" ht="21" customHeight="1">
      <c r="B559" s="562"/>
      <c r="C559" s="525" t="s">
        <v>260</v>
      </c>
      <c r="D559" s="969" t="s">
        <v>272</v>
      </c>
      <c r="E559" s="527" t="s">
        <v>94</v>
      </c>
      <c r="F559" s="910">
        <v>1</v>
      </c>
      <c r="G559" s="894">
        <f>60000*0.95</f>
        <v>57000</v>
      </c>
      <c r="H559" s="446">
        <f t="shared" si="440"/>
        <v>57000</v>
      </c>
      <c r="I559" s="549">
        <f>G559*0.1</f>
        <v>5700</v>
      </c>
      <c r="J559" s="548">
        <f t="shared" si="441"/>
        <v>5700</v>
      </c>
      <c r="K559" s="550">
        <f t="shared" si="442"/>
        <v>62700</v>
      </c>
      <c r="L559" s="517">
        <f t="shared" si="443"/>
        <v>62700</v>
      </c>
      <c r="M559" s="451">
        <f t="shared" si="444"/>
        <v>62700</v>
      </c>
      <c r="N559" s="341"/>
    </row>
    <row r="560" spans="2:14" ht="21" customHeight="1">
      <c r="B560" s="562"/>
      <c r="C560" s="525" t="s">
        <v>261</v>
      </c>
      <c r="D560" s="969" t="s">
        <v>645</v>
      </c>
      <c r="E560" s="527" t="s">
        <v>94</v>
      </c>
      <c r="F560" s="910">
        <v>2</v>
      </c>
      <c r="G560" s="894">
        <f>123000*0.95</f>
        <v>116850</v>
      </c>
      <c r="H560" s="446">
        <f t="shared" si="440"/>
        <v>233700</v>
      </c>
      <c r="I560" s="549">
        <f>G560*0.1</f>
        <v>11685</v>
      </c>
      <c r="J560" s="548">
        <f t="shared" si="441"/>
        <v>23370</v>
      </c>
      <c r="K560" s="550">
        <f t="shared" si="442"/>
        <v>257070</v>
      </c>
      <c r="L560" s="517">
        <f t="shared" si="443"/>
        <v>257070</v>
      </c>
      <c r="M560" s="451">
        <f t="shared" si="444"/>
        <v>257070</v>
      </c>
      <c r="N560" s="341"/>
    </row>
    <row r="561" spans="2:14" ht="21" customHeight="1">
      <c r="B561" s="562"/>
      <c r="C561" s="530" t="s">
        <v>263</v>
      </c>
      <c r="D561" s="970" t="s">
        <v>646</v>
      </c>
      <c r="E561" s="529" t="s">
        <v>94</v>
      </c>
      <c r="F561" s="910">
        <v>1</v>
      </c>
      <c r="G561" s="910">
        <f>173620*0.95</f>
        <v>164939</v>
      </c>
      <c r="H561" s="446">
        <f t="shared" si="440"/>
        <v>164939</v>
      </c>
      <c r="I561" s="549">
        <f t="shared" ref="I561:I568" si="445">G561*0.1</f>
        <v>16493.900000000001</v>
      </c>
      <c r="J561" s="548">
        <f t="shared" si="441"/>
        <v>16493.900000000001</v>
      </c>
      <c r="K561" s="550">
        <f t="shared" si="442"/>
        <v>181432.9</v>
      </c>
      <c r="L561" s="517">
        <f t="shared" si="443"/>
        <v>181432.9</v>
      </c>
      <c r="M561" s="451">
        <f t="shared" si="444"/>
        <v>181432.9</v>
      </c>
      <c r="N561" s="341"/>
    </row>
    <row r="562" spans="2:14" ht="21" customHeight="1">
      <c r="B562" s="562"/>
      <c r="C562" s="530" t="s">
        <v>264</v>
      </c>
      <c r="D562" s="971" t="s">
        <v>268</v>
      </c>
      <c r="E562" s="529" t="s">
        <v>94</v>
      </c>
      <c r="F562" s="910">
        <v>4</v>
      </c>
      <c r="G562" s="910">
        <f>19200*0.95</f>
        <v>18240</v>
      </c>
      <c r="H562" s="446">
        <f t="shared" si="440"/>
        <v>72960</v>
      </c>
      <c r="I562" s="549">
        <f t="shared" si="445"/>
        <v>1824</v>
      </c>
      <c r="J562" s="548">
        <f t="shared" si="441"/>
        <v>7296</v>
      </c>
      <c r="K562" s="550">
        <f t="shared" si="442"/>
        <v>80256</v>
      </c>
      <c r="L562" s="517">
        <f t="shared" si="443"/>
        <v>80256</v>
      </c>
      <c r="M562" s="451">
        <f t="shared" si="444"/>
        <v>80256</v>
      </c>
      <c r="N562" s="341"/>
    </row>
    <row r="563" spans="2:14" ht="21" customHeight="1">
      <c r="B563" s="562"/>
      <c r="C563" s="530" t="s">
        <v>265</v>
      </c>
      <c r="D563" s="970" t="s">
        <v>647</v>
      </c>
      <c r="E563" s="529" t="s">
        <v>94</v>
      </c>
      <c r="F563" s="910">
        <v>1</v>
      </c>
      <c r="G563" s="910">
        <f>150000*0.95</f>
        <v>142500</v>
      </c>
      <c r="H563" s="446">
        <f t="shared" si="440"/>
        <v>142500</v>
      </c>
      <c r="I563" s="549">
        <f t="shared" si="445"/>
        <v>14250</v>
      </c>
      <c r="J563" s="548">
        <f t="shared" si="441"/>
        <v>14250</v>
      </c>
      <c r="K563" s="550">
        <f t="shared" si="442"/>
        <v>156750</v>
      </c>
      <c r="L563" s="517">
        <f t="shared" si="443"/>
        <v>156750</v>
      </c>
      <c r="M563" s="451">
        <f t="shared" si="444"/>
        <v>156750</v>
      </c>
      <c r="N563" s="341"/>
    </row>
    <row r="564" spans="2:14" ht="21" customHeight="1">
      <c r="B564" s="562"/>
      <c r="C564" s="530" t="s">
        <v>648</v>
      </c>
      <c r="D564" s="970" t="s">
        <v>649</v>
      </c>
      <c r="E564" s="529" t="s">
        <v>94</v>
      </c>
      <c r="F564" s="910">
        <v>1</v>
      </c>
      <c r="G564" s="910">
        <f>85000*0.95</f>
        <v>80750</v>
      </c>
      <c r="H564" s="446">
        <f t="shared" si="440"/>
        <v>80750</v>
      </c>
      <c r="I564" s="549">
        <f t="shared" si="445"/>
        <v>8075</v>
      </c>
      <c r="J564" s="548">
        <f t="shared" si="441"/>
        <v>8075</v>
      </c>
      <c r="K564" s="550">
        <f t="shared" si="442"/>
        <v>88825</v>
      </c>
      <c r="L564" s="517">
        <f t="shared" si="443"/>
        <v>88825</v>
      </c>
      <c r="M564" s="451">
        <f t="shared" si="444"/>
        <v>88825</v>
      </c>
      <c r="N564" s="341"/>
    </row>
    <row r="565" spans="2:14" ht="21" customHeight="1">
      <c r="B565" s="562"/>
      <c r="C565" s="530" t="s">
        <v>266</v>
      </c>
      <c r="D565" s="970" t="s">
        <v>262</v>
      </c>
      <c r="E565" s="529" t="s">
        <v>94</v>
      </c>
      <c r="F565" s="910">
        <v>2</v>
      </c>
      <c r="G565" s="910">
        <f>10500*0.95</f>
        <v>9975</v>
      </c>
      <c r="H565" s="446">
        <f t="shared" si="440"/>
        <v>19950</v>
      </c>
      <c r="I565" s="549">
        <f t="shared" si="445"/>
        <v>997.5</v>
      </c>
      <c r="J565" s="548">
        <f t="shared" si="441"/>
        <v>1995</v>
      </c>
      <c r="K565" s="550">
        <f t="shared" si="442"/>
        <v>21945</v>
      </c>
      <c r="L565" s="517">
        <f t="shared" si="443"/>
        <v>21945</v>
      </c>
      <c r="M565" s="451">
        <f t="shared" si="444"/>
        <v>21945</v>
      </c>
      <c r="N565" s="341"/>
    </row>
    <row r="566" spans="2:14" ht="21" customHeight="1">
      <c r="B566" s="562"/>
      <c r="C566" s="530" t="s">
        <v>267</v>
      </c>
      <c r="D566" s="970" t="s">
        <v>646</v>
      </c>
      <c r="E566" s="529" t="s">
        <v>94</v>
      </c>
      <c r="F566" s="910">
        <v>1</v>
      </c>
      <c r="G566" s="910">
        <f>187500*0.95</f>
        <v>178125</v>
      </c>
      <c r="H566" s="446">
        <f t="shared" si="440"/>
        <v>178125</v>
      </c>
      <c r="I566" s="549">
        <f t="shared" si="445"/>
        <v>17812.5</v>
      </c>
      <c r="J566" s="548">
        <f t="shared" si="441"/>
        <v>17812.5</v>
      </c>
      <c r="K566" s="550">
        <f t="shared" si="442"/>
        <v>195937.5</v>
      </c>
      <c r="L566" s="517">
        <f t="shared" si="443"/>
        <v>195937.5</v>
      </c>
      <c r="M566" s="451">
        <f t="shared" si="444"/>
        <v>195937.5</v>
      </c>
      <c r="N566" s="341"/>
    </row>
    <row r="567" spans="2:14" ht="21" customHeight="1">
      <c r="B567" s="562"/>
      <c r="C567" s="530" t="s">
        <v>269</v>
      </c>
      <c r="D567" s="970" t="s">
        <v>650</v>
      </c>
      <c r="E567" s="529" t="s">
        <v>94</v>
      </c>
      <c r="F567" s="910">
        <v>1</v>
      </c>
      <c r="G567" s="910">
        <f>24000*0.95</f>
        <v>22800</v>
      </c>
      <c r="H567" s="446">
        <f t="shared" si="440"/>
        <v>22800</v>
      </c>
      <c r="I567" s="549">
        <f t="shared" si="445"/>
        <v>2280</v>
      </c>
      <c r="J567" s="548">
        <f t="shared" si="441"/>
        <v>2280</v>
      </c>
      <c r="K567" s="550">
        <f t="shared" si="442"/>
        <v>25080</v>
      </c>
      <c r="L567" s="517">
        <f t="shared" si="443"/>
        <v>25080</v>
      </c>
      <c r="M567" s="451">
        <f t="shared" si="444"/>
        <v>25080</v>
      </c>
      <c r="N567" s="341"/>
    </row>
    <row r="568" spans="2:14" ht="21" customHeight="1">
      <c r="B568" s="562"/>
      <c r="C568" s="530" t="s">
        <v>270</v>
      </c>
      <c r="D568" s="970" t="s">
        <v>614</v>
      </c>
      <c r="E568" s="529" t="s">
        <v>94</v>
      </c>
      <c r="F568" s="910">
        <v>1</v>
      </c>
      <c r="G568" s="910">
        <f>131640*0.95</f>
        <v>125058</v>
      </c>
      <c r="H568" s="446">
        <f t="shared" si="440"/>
        <v>125058</v>
      </c>
      <c r="I568" s="549">
        <f t="shared" si="445"/>
        <v>12505.800000000001</v>
      </c>
      <c r="J568" s="548">
        <f t="shared" si="441"/>
        <v>12505.800000000001</v>
      </c>
      <c r="K568" s="550">
        <f t="shared" si="442"/>
        <v>137563.79999999999</v>
      </c>
      <c r="L568" s="517">
        <f t="shared" si="443"/>
        <v>137563.79999999999</v>
      </c>
      <c r="M568" s="451">
        <f t="shared" si="444"/>
        <v>137563.79999999999</v>
      </c>
      <c r="N568" s="341"/>
    </row>
    <row r="569" spans="2:14" ht="21" customHeight="1">
      <c r="B569" s="562"/>
      <c r="C569" s="530" t="s">
        <v>271</v>
      </c>
      <c r="D569" s="970" t="s">
        <v>651</v>
      </c>
      <c r="E569" s="529" t="s">
        <v>94</v>
      </c>
      <c r="F569" s="910">
        <v>1</v>
      </c>
      <c r="G569" s="910">
        <f>75000*0.95</f>
        <v>71250</v>
      </c>
      <c r="H569" s="446">
        <f t="shared" ref="H569" si="446">G569*F569</f>
        <v>71250</v>
      </c>
      <c r="I569" s="549">
        <f t="shared" ref="I569" si="447">G569*0.1</f>
        <v>7125</v>
      </c>
      <c r="J569" s="548">
        <f t="shared" ref="J569" si="448">I569*F569</f>
        <v>7125</v>
      </c>
      <c r="K569" s="550">
        <f t="shared" ref="K569" si="449">J569+H569</f>
        <v>78375</v>
      </c>
      <c r="L569" s="517">
        <f t="shared" si="443"/>
        <v>78375</v>
      </c>
      <c r="M569" s="451">
        <f t="shared" si="444"/>
        <v>78375</v>
      </c>
      <c r="N569" s="341"/>
    </row>
    <row r="570" spans="2:14" ht="21" customHeight="1">
      <c r="B570" s="562"/>
      <c r="C570" s="530" t="s">
        <v>593</v>
      </c>
      <c r="D570" s="970" t="s">
        <v>614</v>
      </c>
      <c r="E570" s="529" t="s">
        <v>94</v>
      </c>
      <c r="F570" s="910">
        <v>1</v>
      </c>
      <c r="G570" s="910">
        <f>164640*0.95</f>
        <v>156408</v>
      </c>
      <c r="H570" s="446">
        <f t="shared" ref="H570" si="450">G570*F570</f>
        <v>156408</v>
      </c>
      <c r="I570" s="549">
        <f t="shared" ref="I570" si="451">G570*0.1</f>
        <v>15640.800000000001</v>
      </c>
      <c r="J570" s="548">
        <f t="shared" ref="J570" si="452">I570*F570</f>
        <v>15640.800000000001</v>
      </c>
      <c r="K570" s="550">
        <f t="shared" ref="K570" si="453">J570+H570</f>
        <v>172048.8</v>
      </c>
      <c r="L570" s="517">
        <f t="shared" si="443"/>
        <v>172048.8</v>
      </c>
      <c r="M570" s="451">
        <f t="shared" si="444"/>
        <v>172048.8</v>
      </c>
      <c r="N570" s="341"/>
    </row>
    <row r="571" spans="2:14" ht="21" customHeight="1">
      <c r="B571" s="562"/>
      <c r="C571" s="530" t="s">
        <v>615</v>
      </c>
      <c r="D571" s="970" t="s">
        <v>614</v>
      </c>
      <c r="E571" s="529" t="s">
        <v>94</v>
      </c>
      <c r="F571" s="910">
        <v>1</v>
      </c>
      <c r="G571" s="910">
        <f>38820*0.95</f>
        <v>36879</v>
      </c>
      <c r="H571" s="446">
        <f t="shared" ref="H571" si="454">G571*F571</f>
        <v>36879</v>
      </c>
      <c r="I571" s="549">
        <f t="shared" ref="I571" si="455">G571*0.1</f>
        <v>3687.9</v>
      </c>
      <c r="J571" s="548">
        <f t="shared" ref="J571" si="456">I571*F571</f>
        <v>3687.9</v>
      </c>
      <c r="K571" s="550">
        <f t="shared" ref="K571" si="457">J571+H571</f>
        <v>40566.9</v>
      </c>
      <c r="L571" s="517">
        <f t="shared" si="443"/>
        <v>40566.9</v>
      </c>
      <c r="M571" s="451">
        <f t="shared" si="444"/>
        <v>40566.9</v>
      </c>
      <c r="N571" s="341"/>
    </row>
    <row r="572" spans="2:14" ht="21" customHeight="1">
      <c r="B572" s="562"/>
      <c r="C572" s="530" t="s">
        <v>616</v>
      </c>
      <c r="D572" s="970" t="s">
        <v>617</v>
      </c>
      <c r="E572" s="529" t="s">
        <v>94</v>
      </c>
      <c r="F572" s="910">
        <v>1</v>
      </c>
      <c r="G572" s="910">
        <f>46820*0.95</f>
        <v>44479</v>
      </c>
      <c r="H572" s="446">
        <f t="shared" ref="H572" si="458">G572*F572</f>
        <v>44479</v>
      </c>
      <c r="I572" s="549">
        <f t="shared" ref="I572" si="459">G572*0.1</f>
        <v>4447.9000000000005</v>
      </c>
      <c r="J572" s="548">
        <f t="shared" ref="J572" si="460">I572*F572</f>
        <v>4447.9000000000005</v>
      </c>
      <c r="K572" s="550">
        <f t="shared" ref="K572" si="461">J572+H572</f>
        <v>48926.9</v>
      </c>
      <c r="L572" s="517">
        <f t="shared" si="443"/>
        <v>48926.9</v>
      </c>
      <c r="M572" s="451">
        <f t="shared" si="444"/>
        <v>48926.9</v>
      </c>
      <c r="N572" s="341"/>
    </row>
    <row r="573" spans="2:14" ht="21" customHeight="1">
      <c r="B573" s="562"/>
      <c r="C573" s="512"/>
      <c r="D573" s="513"/>
      <c r="E573" s="544"/>
      <c r="F573" s="972"/>
      <c r="G573" s="973"/>
      <c r="H573" s="446"/>
      <c r="I573" s="549"/>
      <c r="J573" s="548"/>
      <c r="K573" s="550"/>
      <c r="L573" s="517">
        <f t="shared" si="443"/>
        <v>0</v>
      </c>
      <c r="M573" s="451">
        <f t="shared" si="444"/>
        <v>0</v>
      </c>
      <c r="N573" s="341"/>
    </row>
    <row r="574" spans="2:14" ht="21" customHeight="1">
      <c r="B574" s="562"/>
      <c r="C574" s="513" t="s">
        <v>663</v>
      </c>
      <c r="D574" s="513"/>
      <c r="E574" s="544" t="s">
        <v>94</v>
      </c>
      <c r="F574" s="972">
        <v>16</v>
      </c>
      <c r="G574" s="973">
        <f>80000*1.15</f>
        <v>92000</v>
      </c>
      <c r="H574" s="446">
        <f t="shared" ref="H574" si="462">G574*F574</f>
        <v>1472000</v>
      </c>
      <c r="I574" s="549">
        <f t="shared" ref="I574" si="463">G574*0.1</f>
        <v>9200</v>
      </c>
      <c r="J574" s="548">
        <f t="shared" ref="J574" si="464">I574*F574</f>
        <v>147200</v>
      </c>
      <c r="K574" s="550">
        <f t="shared" ref="K574" si="465">J574+H574</f>
        <v>1619200</v>
      </c>
      <c r="L574" s="517">
        <f t="shared" si="443"/>
        <v>1619200</v>
      </c>
      <c r="M574" s="451">
        <f t="shared" si="444"/>
        <v>1619200</v>
      </c>
      <c r="N574" s="341"/>
    </row>
    <row r="575" spans="2:14" ht="21" customHeight="1">
      <c r="B575" s="562"/>
      <c r="C575" s="513" t="s">
        <v>607</v>
      </c>
      <c r="D575" s="513"/>
      <c r="E575" s="544"/>
      <c r="F575" s="972"/>
      <c r="G575" s="973"/>
      <c r="H575" s="446"/>
      <c r="I575" s="549"/>
      <c r="J575" s="548"/>
      <c r="K575" s="550"/>
      <c r="L575" s="517">
        <f t="shared" si="443"/>
        <v>0</v>
      </c>
      <c r="M575" s="451">
        <f t="shared" si="444"/>
        <v>0</v>
      </c>
      <c r="N575" s="341"/>
    </row>
    <row r="576" spans="2:14" ht="21" customHeight="1">
      <c r="B576" s="562"/>
      <c r="C576" s="513" t="s">
        <v>608</v>
      </c>
      <c r="D576" s="513"/>
      <c r="E576" s="544"/>
      <c r="F576" s="972"/>
      <c r="G576" s="973"/>
      <c r="H576" s="446"/>
      <c r="I576" s="549"/>
      <c r="J576" s="548"/>
      <c r="K576" s="550"/>
      <c r="L576" s="517">
        <f t="shared" si="443"/>
        <v>0</v>
      </c>
      <c r="M576" s="451">
        <f t="shared" si="444"/>
        <v>0</v>
      </c>
      <c r="N576" s="341"/>
    </row>
    <row r="577" spans="2:21" ht="21" customHeight="1">
      <c r="B577" s="562"/>
      <c r="C577" s="513" t="s">
        <v>664</v>
      </c>
      <c r="D577" s="685"/>
      <c r="E577" s="544" t="s">
        <v>94</v>
      </c>
      <c r="F577" s="972">
        <v>12</v>
      </c>
      <c r="G577" s="973">
        <f>35000*1.15</f>
        <v>40250</v>
      </c>
      <c r="H577" s="446">
        <f t="shared" ref="H577:H578" si="466">G577*F577</f>
        <v>483000</v>
      </c>
      <c r="I577" s="549">
        <f t="shared" ref="I577" si="467">G577*0.1</f>
        <v>4025</v>
      </c>
      <c r="J577" s="548">
        <f t="shared" ref="J577:J578" si="468">I577*F577</f>
        <v>48300</v>
      </c>
      <c r="K577" s="550">
        <f t="shared" ref="K577:K578" si="469">J577+H577</f>
        <v>531300</v>
      </c>
      <c r="L577" s="517">
        <f t="shared" si="443"/>
        <v>531300</v>
      </c>
      <c r="M577" s="451">
        <f t="shared" si="444"/>
        <v>531300</v>
      </c>
      <c r="N577" s="341"/>
    </row>
    <row r="578" spans="2:21" ht="21" customHeight="1">
      <c r="B578" s="562"/>
      <c r="C578" s="974" t="s">
        <v>92</v>
      </c>
      <c r="D578" s="969" t="s">
        <v>618</v>
      </c>
      <c r="E578" s="527" t="s">
        <v>94</v>
      </c>
      <c r="F578" s="894">
        <v>2</v>
      </c>
      <c r="G578" s="894">
        <v>17875</v>
      </c>
      <c r="H578" s="446">
        <f t="shared" si="466"/>
        <v>35750</v>
      </c>
      <c r="I578" s="549">
        <v>1000</v>
      </c>
      <c r="J578" s="548">
        <f t="shared" si="468"/>
        <v>2000</v>
      </c>
      <c r="K578" s="550">
        <f t="shared" si="469"/>
        <v>37750</v>
      </c>
      <c r="L578" s="517">
        <f t="shared" si="443"/>
        <v>37750</v>
      </c>
      <c r="M578" s="451">
        <f t="shared" si="444"/>
        <v>37750</v>
      </c>
      <c r="N578" s="341"/>
    </row>
    <row r="579" spans="2:21" ht="21" customHeight="1">
      <c r="B579" s="562"/>
      <c r="C579" s="974" t="s">
        <v>92</v>
      </c>
      <c r="D579" s="969" t="s">
        <v>619</v>
      </c>
      <c r="E579" s="527" t="s">
        <v>94</v>
      </c>
      <c r="F579" s="894">
        <v>23</v>
      </c>
      <c r="G579" s="894">
        <v>19900</v>
      </c>
      <c r="H579" s="446">
        <f t="shared" si="440"/>
        <v>457700</v>
      </c>
      <c r="I579" s="549">
        <v>1000</v>
      </c>
      <c r="J579" s="548">
        <f t="shared" si="441"/>
        <v>23000</v>
      </c>
      <c r="K579" s="550">
        <f t="shared" si="442"/>
        <v>480700</v>
      </c>
      <c r="L579" s="517">
        <f t="shared" si="443"/>
        <v>480700</v>
      </c>
      <c r="M579" s="451">
        <f t="shared" si="444"/>
        <v>480700</v>
      </c>
      <c r="N579" s="341"/>
    </row>
    <row r="580" spans="2:21" ht="21" customHeight="1">
      <c r="B580" s="562"/>
      <c r="C580" s="974"/>
      <c r="D580" s="969" t="s">
        <v>678</v>
      </c>
      <c r="E580" s="527" t="s">
        <v>94</v>
      </c>
      <c r="F580" s="894">
        <v>14</v>
      </c>
      <c r="G580" s="894">
        <v>21925</v>
      </c>
      <c r="H580" s="446">
        <f t="shared" ref="H580" si="470">G580*F580</f>
        <v>306950</v>
      </c>
      <c r="I580" s="549">
        <v>1000</v>
      </c>
      <c r="J580" s="548">
        <f t="shared" ref="J580" si="471">I580*F580</f>
        <v>14000</v>
      </c>
      <c r="K580" s="550">
        <f t="shared" ref="K580" si="472">J580+H580</f>
        <v>320950</v>
      </c>
      <c r="L580" s="517">
        <f t="shared" ref="L580" si="473">(G580+I580)*F580</f>
        <v>320950</v>
      </c>
      <c r="M580" s="451">
        <f t="shared" ref="M580" si="474">(G580+I580)*F580</f>
        <v>320950</v>
      </c>
      <c r="N580" s="341"/>
    </row>
    <row r="581" spans="2:21" ht="21" customHeight="1">
      <c r="B581" s="614"/>
      <c r="C581" s="974" t="s">
        <v>92</v>
      </c>
      <c r="D581" s="969" t="s">
        <v>620</v>
      </c>
      <c r="E581" s="527" t="s">
        <v>94</v>
      </c>
      <c r="F581" s="894">
        <v>2</v>
      </c>
      <c r="G581" s="894">
        <v>24075</v>
      </c>
      <c r="H581" s="446">
        <f t="shared" ref="H581:H583" si="475">F581*G581</f>
        <v>48150</v>
      </c>
      <c r="I581" s="549">
        <v>1000</v>
      </c>
      <c r="J581" s="446">
        <f t="shared" ref="J581:J583" si="476">F581*I581</f>
        <v>2000</v>
      </c>
      <c r="K581" s="446">
        <f t="shared" ref="K581:K583" si="477">H581+J581</f>
        <v>50150</v>
      </c>
      <c r="L581" s="517">
        <f t="shared" si="443"/>
        <v>50150</v>
      </c>
      <c r="M581" s="451">
        <f t="shared" si="444"/>
        <v>50150</v>
      </c>
      <c r="N581" s="975"/>
    </row>
    <row r="582" spans="2:21" ht="21" customHeight="1">
      <c r="B582" s="614"/>
      <c r="C582" s="974" t="s">
        <v>92</v>
      </c>
      <c r="D582" s="969" t="s">
        <v>621</v>
      </c>
      <c r="E582" s="527" t="s">
        <v>305</v>
      </c>
      <c r="F582" s="894">
        <v>66</v>
      </c>
      <c r="G582" s="894">
        <v>1000</v>
      </c>
      <c r="H582" s="446">
        <f t="shared" si="475"/>
        <v>66000</v>
      </c>
      <c r="I582" s="572">
        <v>350</v>
      </c>
      <c r="J582" s="446">
        <f t="shared" si="476"/>
        <v>23100</v>
      </c>
      <c r="K582" s="446">
        <f t="shared" si="477"/>
        <v>89100</v>
      </c>
      <c r="L582" s="517">
        <f t="shared" si="443"/>
        <v>89100</v>
      </c>
      <c r="M582" s="451">
        <f t="shared" si="444"/>
        <v>89100</v>
      </c>
      <c r="N582" s="341"/>
      <c r="P582" s="976"/>
      <c r="Q582" s="977"/>
      <c r="R582" s="1262"/>
      <c r="S582" s="1263"/>
      <c r="T582" s="976">
        <f>SUM(M560:M582)</f>
        <v>4613927.8</v>
      </c>
      <c r="U582" s="977">
        <f>SUM(O560:O582)</f>
        <v>0</v>
      </c>
    </row>
    <row r="583" spans="2:21" ht="21" customHeight="1">
      <c r="B583" s="614"/>
      <c r="C583" s="974" t="s">
        <v>92</v>
      </c>
      <c r="D583" s="969" t="s">
        <v>622</v>
      </c>
      <c r="E583" s="527" t="s">
        <v>94</v>
      </c>
      <c r="F583" s="894">
        <v>13</v>
      </c>
      <c r="G583" s="894">
        <v>6000</v>
      </c>
      <c r="H583" s="446">
        <f t="shared" si="475"/>
        <v>78000</v>
      </c>
      <c r="I583" s="572">
        <v>550</v>
      </c>
      <c r="J583" s="446">
        <f t="shared" si="476"/>
        <v>7150</v>
      </c>
      <c r="K583" s="446">
        <f t="shared" si="477"/>
        <v>85150</v>
      </c>
      <c r="L583" s="517">
        <f t="shared" si="443"/>
        <v>85150</v>
      </c>
      <c r="M583" s="451">
        <f t="shared" si="444"/>
        <v>85150</v>
      </c>
      <c r="N583" s="341"/>
    </row>
    <row r="584" spans="2:21" ht="21" customHeight="1">
      <c r="B584" s="552"/>
      <c r="C584" s="978"/>
      <c r="D584" s="979"/>
      <c r="E584" s="552"/>
      <c r="F584" s="980"/>
      <c r="G584" s="981"/>
      <c r="H584" s="982"/>
      <c r="I584" s="983"/>
      <c r="J584" s="982"/>
      <c r="K584" s="984"/>
      <c r="L584" s="605"/>
      <c r="M584" s="606"/>
      <c r="N584" s="341"/>
    </row>
    <row r="585" spans="2:21" ht="21" customHeight="1">
      <c r="B585" s="406"/>
      <c r="C585" s="1234" t="s">
        <v>320</v>
      </c>
      <c r="D585" s="1235"/>
      <c r="E585" s="406"/>
      <c r="F585" s="407"/>
      <c r="G585" s="408"/>
      <c r="H585" s="409">
        <f>SUM(H558:H584)</f>
        <v>4417048</v>
      </c>
      <c r="I585" s="462"/>
      <c r="J585" s="409">
        <f>SUM(J558:J584)</f>
        <v>413699.8</v>
      </c>
      <c r="K585" s="409">
        <f>H585+J585</f>
        <v>4830747.8</v>
      </c>
      <c r="L585" s="461">
        <f>H585+J585</f>
        <v>4830747.8</v>
      </c>
      <c r="M585" s="542">
        <f t="shared" ref="M585" si="478">K585-L585</f>
        <v>0</v>
      </c>
      <c r="N585" s="341"/>
    </row>
    <row r="586" spans="2:21" ht="21" customHeight="1">
      <c r="B586" s="562"/>
      <c r="C586" s="563"/>
      <c r="D586" s="564"/>
      <c r="E586" s="565"/>
      <c r="F586" s="566"/>
      <c r="G586" s="567"/>
      <c r="H586" s="568"/>
      <c r="I586" s="569"/>
      <c r="J586" s="568"/>
      <c r="K586" s="570"/>
      <c r="L586" s="605"/>
      <c r="M586" s="606"/>
      <c r="N586" s="341"/>
    </row>
    <row r="587" spans="2:21" ht="21" customHeight="1">
      <c r="B587" s="562"/>
      <c r="C587" s="1250" t="s">
        <v>402</v>
      </c>
      <c r="D587" s="1251"/>
      <c r="E587" s="565"/>
      <c r="F587" s="566"/>
      <c r="G587" s="567"/>
      <c r="H587" s="568"/>
      <c r="I587" s="569"/>
      <c r="J587" s="568"/>
      <c r="K587" s="570"/>
      <c r="L587" s="605"/>
      <c r="M587" s="606"/>
      <c r="N587" s="341"/>
    </row>
    <row r="588" spans="2:21" ht="21" customHeight="1">
      <c r="B588" s="562"/>
      <c r="C588" s="738" t="s">
        <v>321</v>
      </c>
      <c r="D588" s="564"/>
      <c r="E588" s="565"/>
      <c r="F588" s="566"/>
      <c r="G588" s="567"/>
      <c r="H588" s="568"/>
      <c r="I588" s="569"/>
      <c r="J588" s="568"/>
      <c r="K588" s="570"/>
      <c r="L588" s="605"/>
      <c r="M588" s="606"/>
      <c r="N588" s="341"/>
    </row>
    <row r="589" spans="2:21" ht="21" customHeight="1">
      <c r="B589" s="389">
        <v>1</v>
      </c>
      <c r="C589" s="738" t="s">
        <v>275</v>
      </c>
      <c r="D589" s="564"/>
      <c r="E589" s="565"/>
      <c r="F589" s="566"/>
      <c r="G589" s="567"/>
      <c r="H589" s="568"/>
      <c r="I589" s="569"/>
      <c r="J589" s="568"/>
      <c r="K589" s="570"/>
      <c r="L589" s="605"/>
      <c r="M589" s="606"/>
      <c r="N589" s="341"/>
    </row>
    <row r="590" spans="2:21" ht="21" customHeight="1">
      <c r="B590" s="565"/>
      <c r="C590" s="512" t="s">
        <v>276</v>
      </c>
      <c r="D590" s="442" t="s">
        <v>278</v>
      </c>
      <c r="E590" s="544" t="s">
        <v>94</v>
      </c>
      <c r="F590" s="972">
        <v>4</v>
      </c>
      <c r="G590" s="547">
        <f>25000*0.9</f>
        <v>22500</v>
      </c>
      <c r="H590" s="446">
        <f t="shared" ref="H590:H605" si="479">G590*F590</f>
        <v>90000</v>
      </c>
      <c r="I590" s="549">
        <v>0</v>
      </c>
      <c r="J590" s="548">
        <f t="shared" ref="J590:J605" si="480">I590*F590</f>
        <v>0</v>
      </c>
      <c r="K590" s="550">
        <f t="shared" ref="K590:K605" si="481">J590+H590</f>
        <v>90000</v>
      </c>
      <c r="L590" s="517">
        <f t="shared" ref="L590:L614" si="482">(G590+I590)*F590</f>
        <v>90000</v>
      </c>
      <c r="M590" s="451">
        <f t="shared" ref="M590:M614" si="483">(G590+I590)*F590</f>
        <v>90000</v>
      </c>
      <c r="N590" s="341"/>
    </row>
    <row r="591" spans="2:21" ht="21" customHeight="1">
      <c r="B591" s="565"/>
      <c r="C591" s="512" t="s">
        <v>282</v>
      </c>
      <c r="D591" s="442" t="s">
        <v>279</v>
      </c>
      <c r="E591" s="544" t="s">
        <v>94</v>
      </c>
      <c r="F591" s="972">
        <v>3</v>
      </c>
      <c r="G591" s="547">
        <f>11000*0.9</f>
        <v>9900</v>
      </c>
      <c r="H591" s="446">
        <f t="shared" si="479"/>
        <v>29700</v>
      </c>
      <c r="I591" s="549">
        <v>0</v>
      </c>
      <c r="J591" s="548">
        <f t="shared" si="480"/>
        <v>0</v>
      </c>
      <c r="K591" s="550">
        <f t="shared" si="481"/>
        <v>29700</v>
      </c>
      <c r="L591" s="517">
        <f t="shared" si="482"/>
        <v>29700</v>
      </c>
      <c r="M591" s="451">
        <f t="shared" si="483"/>
        <v>29700</v>
      </c>
      <c r="N591" s="341"/>
    </row>
    <row r="592" spans="2:21" ht="21" customHeight="1">
      <c r="B592" s="565"/>
      <c r="C592" s="512" t="s">
        <v>283</v>
      </c>
      <c r="D592" s="442" t="s">
        <v>279</v>
      </c>
      <c r="E592" s="544" t="s">
        <v>94</v>
      </c>
      <c r="F592" s="972">
        <v>1</v>
      </c>
      <c r="G592" s="547">
        <f>11100*0.9</f>
        <v>9990</v>
      </c>
      <c r="H592" s="446">
        <f t="shared" si="479"/>
        <v>9990</v>
      </c>
      <c r="I592" s="549">
        <v>0</v>
      </c>
      <c r="J592" s="548">
        <f t="shared" si="480"/>
        <v>0</v>
      </c>
      <c r="K592" s="550">
        <f t="shared" si="481"/>
        <v>9990</v>
      </c>
      <c r="L592" s="517">
        <f t="shared" si="482"/>
        <v>9990</v>
      </c>
      <c r="M592" s="451">
        <f t="shared" si="483"/>
        <v>9990</v>
      </c>
      <c r="N592" s="341"/>
    </row>
    <row r="593" spans="2:14" ht="21" customHeight="1">
      <c r="B593" s="565"/>
      <c r="C593" s="512" t="s">
        <v>284</v>
      </c>
      <c r="D593" s="442" t="s">
        <v>381</v>
      </c>
      <c r="E593" s="544" t="s">
        <v>94</v>
      </c>
      <c r="F593" s="972">
        <v>3</v>
      </c>
      <c r="G593" s="547">
        <f>19500*0.9</f>
        <v>17550</v>
      </c>
      <c r="H593" s="446">
        <f t="shared" si="479"/>
        <v>52650</v>
      </c>
      <c r="I593" s="549">
        <v>0</v>
      </c>
      <c r="J593" s="548">
        <f t="shared" si="480"/>
        <v>0</v>
      </c>
      <c r="K593" s="550">
        <f t="shared" si="481"/>
        <v>52650</v>
      </c>
      <c r="L593" s="517">
        <f t="shared" si="482"/>
        <v>52650</v>
      </c>
      <c r="M593" s="451">
        <f t="shared" si="483"/>
        <v>52650</v>
      </c>
      <c r="N593" s="341"/>
    </row>
    <row r="594" spans="2:14" ht="21" customHeight="1">
      <c r="B594" s="565"/>
      <c r="C594" s="512" t="s">
        <v>285</v>
      </c>
      <c r="D594" s="442" t="s">
        <v>280</v>
      </c>
      <c r="E594" s="544" t="s">
        <v>94</v>
      </c>
      <c r="F594" s="972">
        <v>3</v>
      </c>
      <c r="G594" s="547">
        <f>12500*0.9</f>
        <v>11250</v>
      </c>
      <c r="H594" s="446">
        <f t="shared" si="479"/>
        <v>33750</v>
      </c>
      <c r="I594" s="549">
        <v>0</v>
      </c>
      <c r="J594" s="548">
        <f t="shared" si="480"/>
        <v>0</v>
      </c>
      <c r="K594" s="550">
        <f t="shared" si="481"/>
        <v>33750</v>
      </c>
      <c r="L594" s="517">
        <f t="shared" si="482"/>
        <v>33750</v>
      </c>
      <c r="M594" s="451">
        <f t="shared" si="483"/>
        <v>33750</v>
      </c>
      <c r="N594" s="341"/>
    </row>
    <row r="595" spans="2:14" ht="21" customHeight="1">
      <c r="B595" s="565"/>
      <c r="C595" s="512" t="s">
        <v>286</v>
      </c>
      <c r="D595" s="442" t="s">
        <v>279</v>
      </c>
      <c r="E595" s="544" t="s">
        <v>94</v>
      </c>
      <c r="F595" s="972">
        <v>20</v>
      </c>
      <c r="G595" s="547">
        <f>8500*0.9</f>
        <v>7650</v>
      </c>
      <c r="H595" s="446">
        <f t="shared" si="479"/>
        <v>153000</v>
      </c>
      <c r="I595" s="549">
        <v>0</v>
      </c>
      <c r="J595" s="548">
        <f t="shared" si="480"/>
        <v>0</v>
      </c>
      <c r="K595" s="550">
        <f t="shared" si="481"/>
        <v>153000</v>
      </c>
      <c r="L595" s="517">
        <f t="shared" si="482"/>
        <v>153000</v>
      </c>
      <c r="M595" s="451">
        <f t="shared" si="483"/>
        <v>153000</v>
      </c>
      <c r="N595" s="341"/>
    </row>
    <row r="596" spans="2:14" ht="21" customHeight="1">
      <c r="B596" s="565"/>
      <c r="C596" s="512" t="s">
        <v>287</v>
      </c>
      <c r="D596" s="442" t="s">
        <v>281</v>
      </c>
      <c r="E596" s="544" t="s">
        <v>94</v>
      </c>
      <c r="F596" s="972">
        <v>2</v>
      </c>
      <c r="G596" s="547">
        <f>9000*0.9</f>
        <v>8100</v>
      </c>
      <c r="H596" s="446">
        <f t="shared" si="479"/>
        <v>16200</v>
      </c>
      <c r="I596" s="549">
        <v>0</v>
      </c>
      <c r="J596" s="548">
        <f t="shared" si="480"/>
        <v>0</v>
      </c>
      <c r="K596" s="550">
        <f t="shared" si="481"/>
        <v>16200</v>
      </c>
      <c r="L596" s="517">
        <f t="shared" si="482"/>
        <v>16200</v>
      </c>
      <c r="M596" s="451">
        <f t="shared" si="483"/>
        <v>16200</v>
      </c>
      <c r="N596" s="341"/>
    </row>
    <row r="597" spans="2:14" ht="21" customHeight="1">
      <c r="B597" s="565"/>
      <c r="C597" s="512" t="s">
        <v>288</v>
      </c>
      <c r="D597" s="442" t="s">
        <v>279</v>
      </c>
      <c r="E597" s="544" t="s">
        <v>94</v>
      </c>
      <c r="F597" s="972">
        <v>2</v>
      </c>
      <c r="G597" s="547">
        <f>6600*0.9</f>
        <v>5940</v>
      </c>
      <c r="H597" s="446">
        <f t="shared" si="479"/>
        <v>11880</v>
      </c>
      <c r="I597" s="549">
        <v>0</v>
      </c>
      <c r="J597" s="548">
        <f t="shared" si="480"/>
        <v>0</v>
      </c>
      <c r="K597" s="550">
        <f t="shared" si="481"/>
        <v>11880</v>
      </c>
      <c r="L597" s="517">
        <f t="shared" si="482"/>
        <v>11880</v>
      </c>
      <c r="M597" s="451">
        <f t="shared" si="483"/>
        <v>11880</v>
      </c>
      <c r="N597" s="341"/>
    </row>
    <row r="598" spans="2:14" ht="21" customHeight="1">
      <c r="B598" s="565"/>
      <c r="C598" s="512" t="s">
        <v>289</v>
      </c>
      <c r="D598" s="442" t="s">
        <v>381</v>
      </c>
      <c r="E598" s="544" t="s">
        <v>94</v>
      </c>
      <c r="F598" s="972">
        <v>2</v>
      </c>
      <c r="G598" s="547">
        <f>17000*0.9</f>
        <v>15300</v>
      </c>
      <c r="H598" s="446">
        <f t="shared" si="479"/>
        <v>30600</v>
      </c>
      <c r="I598" s="549">
        <v>0</v>
      </c>
      <c r="J598" s="548">
        <f t="shared" si="480"/>
        <v>0</v>
      </c>
      <c r="K598" s="550">
        <f t="shared" si="481"/>
        <v>30600</v>
      </c>
      <c r="L598" s="517">
        <f t="shared" si="482"/>
        <v>30600</v>
      </c>
      <c r="M598" s="451">
        <f t="shared" si="483"/>
        <v>30600</v>
      </c>
      <c r="N598" s="341"/>
    </row>
    <row r="599" spans="2:14" ht="21" customHeight="1">
      <c r="B599" s="565"/>
      <c r="C599" s="512" t="s">
        <v>295</v>
      </c>
      <c r="D599" s="442" t="s">
        <v>290</v>
      </c>
      <c r="E599" s="544" t="s">
        <v>94</v>
      </c>
      <c r="F599" s="972">
        <v>10</v>
      </c>
      <c r="G599" s="547">
        <f>12000*0.9</f>
        <v>10800</v>
      </c>
      <c r="H599" s="446">
        <f t="shared" si="479"/>
        <v>108000</v>
      </c>
      <c r="I599" s="549">
        <v>0</v>
      </c>
      <c r="J599" s="548">
        <f t="shared" si="480"/>
        <v>0</v>
      </c>
      <c r="K599" s="550">
        <f t="shared" si="481"/>
        <v>108000</v>
      </c>
      <c r="L599" s="517">
        <f t="shared" si="482"/>
        <v>108000</v>
      </c>
      <c r="M599" s="451">
        <f t="shared" si="483"/>
        <v>108000</v>
      </c>
      <c r="N599" s="341"/>
    </row>
    <row r="600" spans="2:14" ht="21" customHeight="1">
      <c r="B600" s="565"/>
      <c r="C600" s="512" t="s">
        <v>296</v>
      </c>
      <c r="D600" s="442" t="s">
        <v>291</v>
      </c>
      <c r="E600" s="544" t="s">
        <v>94</v>
      </c>
      <c r="F600" s="972">
        <v>28</v>
      </c>
      <c r="G600" s="547">
        <f>6000*0.9</f>
        <v>5400</v>
      </c>
      <c r="H600" s="446">
        <f t="shared" si="479"/>
        <v>151200</v>
      </c>
      <c r="I600" s="549">
        <v>0</v>
      </c>
      <c r="J600" s="548">
        <f t="shared" si="480"/>
        <v>0</v>
      </c>
      <c r="K600" s="550">
        <f t="shared" si="481"/>
        <v>151200</v>
      </c>
      <c r="L600" s="517">
        <f t="shared" si="482"/>
        <v>151200</v>
      </c>
      <c r="M600" s="451">
        <f t="shared" si="483"/>
        <v>151200</v>
      </c>
      <c r="N600" s="341"/>
    </row>
    <row r="601" spans="2:14" ht="21" customHeight="1">
      <c r="B601" s="565"/>
      <c r="C601" s="512" t="s">
        <v>297</v>
      </c>
      <c r="D601" s="442" t="s">
        <v>292</v>
      </c>
      <c r="E601" s="544" t="s">
        <v>94</v>
      </c>
      <c r="F601" s="972">
        <v>12</v>
      </c>
      <c r="G601" s="547">
        <f>12500*0.9</f>
        <v>11250</v>
      </c>
      <c r="H601" s="446">
        <f t="shared" si="479"/>
        <v>135000</v>
      </c>
      <c r="I601" s="549">
        <v>0</v>
      </c>
      <c r="J601" s="548">
        <f t="shared" si="480"/>
        <v>0</v>
      </c>
      <c r="K601" s="550">
        <f t="shared" si="481"/>
        <v>135000</v>
      </c>
      <c r="L601" s="517">
        <f t="shared" si="482"/>
        <v>135000</v>
      </c>
      <c r="M601" s="451">
        <f t="shared" si="483"/>
        <v>135000</v>
      </c>
      <c r="N601" s="341"/>
    </row>
    <row r="602" spans="2:14" ht="21" customHeight="1">
      <c r="B602" s="565"/>
      <c r="C602" s="512" t="s">
        <v>298</v>
      </c>
      <c r="D602" s="442" t="s">
        <v>293</v>
      </c>
      <c r="E602" s="544" t="s">
        <v>94</v>
      </c>
      <c r="F602" s="972">
        <v>33</v>
      </c>
      <c r="G602" s="547">
        <f>8500*0.9</f>
        <v>7650</v>
      </c>
      <c r="H602" s="446">
        <f t="shared" si="479"/>
        <v>252450</v>
      </c>
      <c r="I602" s="549">
        <v>0</v>
      </c>
      <c r="J602" s="548">
        <f t="shared" si="480"/>
        <v>0</v>
      </c>
      <c r="K602" s="550">
        <f t="shared" si="481"/>
        <v>252450</v>
      </c>
      <c r="L602" s="517">
        <f t="shared" si="482"/>
        <v>252450</v>
      </c>
      <c r="M602" s="451">
        <f t="shared" si="483"/>
        <v>252450</v>
      </c>
      <c r="N602" s="341"/>
    </row>
    <row r="603" spans="2:14" ht="21" customHeight="1">
      <c r="B603" s="565"/>
      <c r="C603" s="512" t="s">
        <v>299</v>
      </c>
      <c r="D603" s="442" t="s">
        <v>292</v>
      </c>
      <c r="E603" s="544" t="s">
        <v>94</v>
      </c>
      <c r="F603" s="972">
        <v>2</v>
      </c>
      <c r="G603" s="547">
        <f>11000*0.9</f>
        <v>9900</v>
      </c>
      <c r="H603" s="446">
        <f t="shared" si="479"/>
        <v>19800</v>
      </c>
      <c r="I603" s="549">
        <v>0</v>
      </c>
      <c r="J603" s="548">
        <f t="shared" si="480"/>
        <v>0</v>
      </c>
      <c r="K603" s="550">
        <f t="shared" si="481"/>
        <v>19800</v>
      </c>
      <c r="L603" s="517">
        <f t="shared" si="482"/>
        <v>19800</v>
      </c>
      <c r="M603" s="451">
        <f t="shared" si="483"/>
        <v>19800</v>
      </c>
      <c r="N603" s="341"/>
    </row>
    <row r="604" spans="2:14" ht="21" customHeight="1">
      <c r="B604" s="565"/>
      <c r="C604" s="512" t="s">
        <v>300</v>
      </c>
      <c r="D604" s="442" t="s">
        <v>294</v>
      </c>
      <c r="E604" s="544" t="s">
        <v>94</v>
      </c>
      <c r="F604" s="972">
        <v>8</v>
      </c>
      <c r="G604" s="547">
        <f>19000*0.9</f>
        <v>17100</v>
      </c>
      <c r="H604" s="446">
        <f t="shared" si="479"/>
        <v>136800</v>
      </c>
      <c r="I604" s="549">
        <v>0</v>
      </c>
      <c r="J604" s="548">
        <f t="shared" si="480"/>
        <v>0</v>
      </c>
      <c r="K604" s="550">
        <f t="shared" si="481"/>
        <v>136800</v>
      </c>
      <c r="L604" s="517">
        <f t="shared" si="482"/>
        <v>136800</v>
      </c>
      <c r="M604" s="451">
        <f t="shared" si="483"/>
        <v>136800</v>
      </c>
      <c r="N604" s="341"/>
    </row>
    <row r="605" spans="2:14" ht="21" customHeight="1">
      <c r="B605" s="565"/>
      <c r="C605" s="512" t="s">
        <v>301</v>
      </c>
      <c r="D605" s="442" t="s">
        <v>382</v>
      </c>
      <c r="E605" s="544" t="s">
        <v>94</v>
      </c>
      <c r="F605" s="972">
        <v>5</v>
      </c>
      <c r="G605" s="547">
        <f>5500*0.9</f>
        <v>4950</v>
      </c>
      <c r="H605" s="446">
        <f t="shared" si="479"/>
        <v>24750</v>
      </c>
      <c r="I605" s="549">
        <v>0</v>
      </c>
      <c r="J605" s="548">
        <f t="shared" si="480"/>
        <v>0</v>
      </c>
      <c r="K605" s="550">
        <f t="shared" si="481"/>
        <v>24750</v>
      </c>
      <c r="L605" s="517">
        <f t="shared" si="482"/>
        <v>24750</v>
      </c>
      <c r="M605" s="451">
        <f t="shared" si="483"/>
        <v>24750</v>
      </c>
      <c r="N605" s="341"/>
    </row>
    <row r="606" spans="2:14" ht="21" customHeight="1">
      <c r="B606" s="565"/>
      <c r="C606" s="985"/>
      <c r="D606" s="986" t="s">
        <v>623</v>
      </c>
      <c r="E606" s="527" t="s">
        <v>94</v>
      </c>
      <c r="F606" s="760">
        <v>3</v>
      </c>
      <c r="G606" s="987">
        <f>11000*0.9</f>
        <v>9900</v>
      </c>
      <c r="H606" s="446">
        <f t="shared" ref="H606" si="484">G606*F606</f>
        <v>29700</v>
      </c>
      <c r="I606" s="549">
        <v>0</v>
      </c>
      <c r="J606" s="548">
        <f t="shared" ref="J606" si="485">I606*F606</f>
        <v>0</v>
      </c>
      <c r="K606" s="550">
        <f t="shared" ref="K606" si="486">J606+H606</f>
        <v>29700</v>
      </c>
      <c r="L606" s="517">
        <f t="shared" si="482"/>
        <v>29700</v>
      </c>
      <c r="M606" s="451">
        <f t="shared" si="483"/>
        <v>29700</v>
      </c>
      <c r="N606" s="341"/>
    </row>
    <row r="607" spans="2:14" ht="21" customHeight="1">
      <c r="B607" s="565"/>
      <c r="C607" s="525" t="s">
        <v>624</v>
      </c>
      <c r="D607" s="986" t="s">
        <v>625</v>
      </c>
      <c r="E607" s="527" t="s">
        <v>94</v>
      </c>
      <c r="F607" s="760">
        <v>1</v>
      </c>
      <c r="G607" s="988">
        <f>11000*0.9</f>
        <v>9900</v>
      </c>
      <c r="H607" s="446">
        <f t="shared" ref="H607:H614" si="487">G607*F607</f>
        <v>9900</v>
      </c>
      <c r="I607" s="549">
        <v>0</v>
      </c>
      <c r="J607" s="548">
        <f t="shared" ref="J607:J614" si="488">I607*F607</f>
        <v>0</v>
      </c>
      <c r="K607" s="550">
        <f t="shared" ref="K607:K614" si="489">J607+H607</f>
        <v>9900</v>
      </c>
      <c r="L607" s="517">
        <f t="shared" si="482"/>
        <v>9900</v>
      </c>
      <c r="M607" s="451">
        <f t="shared" si="483"/>
        <v>9900</v>
      </c>
      <c r="N607" s="341"/>
    </row>
    <row r="608" spans="2:14" ht="21" customHeight="1">
      <c r="B608" s="565"/>
      <c r="C608" s="525" t="s">
        <v>626</v>
      </c>
      <c r="D608" s="986" t="s">
        <v>627</v>
      </c>
      <c r="E608" s="527" t="s">
        <v>94</v>
      </c>
      <c r="F608" s="760">
        <v>1</v>
      </c>
      <c r="G608" s="988">
        <f>15000*0.9</f>
        <v>13500</v>
      </c>
      <c r="H608" s="446">
        <f t="shared" si="487"/>
        <v>13500</v>
      </c>
      <c r="I608" s="549">
        <v>0</v>
      </c>
      <c r="J608" s="548">
        <f t="shared" si="488"/>
        <v>0</v>
      </c>
      <c r="K608" s="550">
        <f t="shared" si="489"/>
        <v>13500</v>
      </c>
      <c r="L608" s="517">
        <f t="shared" si="482"/>
        <v>13500</v>
      </c>
      <c r="M608" s="451">
        <f t="shared" si="483"/>
        <v>13500</v>
      </c>
      <c r="N608" s="341"/>
    </row>
    <row r="609" spans="2:15" ht="21" customHeight="1">
      <c r="B609" s="565"/>
      <c r="C609" s="525" t="s">
        <v>628</v>
      </c>
      <c r="D609" s="986" t="s">
        <v>629</v>
      </c>
      <c r="E609" s="527" t="s">
        <v>94</v>
      </c>
      <c r="F609" s="760">
        <v>8</v>
      </c>
      <c r="G609" s="988">
        <f>26000*0.85</f>
        <v>22100</v>
      </c>
      <c r="H609" s="446">
        <f t="shared" si="487"/>
        <v>176800</v>
      </c>
      <c r="I609" s="549">
        <v>0</v>
      </c>
      <c r="J609" s="548">
        <f t="shared" si="488"/>
        <v>0</v>
      </c>
      <c r="K609" s="550">
        <f t="shared" si="489"/>
        <v>176800</v>
      </c>
      <c r="L609" s="517">
        <f t="shared" si="482"/>
        <v>176800</v>
      </c>
      <c r="M609" s="451">
        <f t="shared" si="483"/>
        <v>176800</v>
      </c>
      <c r="N609" s="341"/>
    </row>
    <row r="610" spans="2:15" ht="21" customHeight="1">
      <c r="B610" s="565"/>
      <c r="C610" s="525" t="s">
        <v>630</v>
      </c>
      <c r="D610" s="986" t="s">
        <v>631</v>
      </c>
      <c r="E610" s="527" t="s">
        <v>94</v>
      </c>
      <c r="F610" s="760">
        <v>3</v>
      </c>
      <c r="G610" s="988">
        <f>10000*0.9</f>
        <v>9000</v>
      </c>
      <c r="H610" s="446">
        <f t="shared" si="487"/>
        <v>27000</v>
      </c>
      <c r="I610" s="549">
        <v>0</v>
      </c>
      <c r="J610" s="548">
        <f t="shared" si="488"/>
        <v>0</v>
      </c>
      <c r="K610" s="550">
        <f t="shared" si="489"/>
        <v>27000</v>
      </c>
      <c r="L610" s="517">
        <f t="shared" si="482"/>
        <v>27000</v>
      </c>
      <c r="M610" s="451">
        <f t="shared" si="483"/>
        <v>27000</v>
      </c>
      <c r="N610" s="341"/>
    </row>
    <row r="611" spans="2:15" ht="21" customHeight="1">
      <c r="B611" s="565"/>
      <c r="C611" s="525" t="s">
        <v>632</v>
      </c>
      <c r="D611" s="986" t="s">
        <v>633</v>
      </c>
      <c r="E611" s="527" t="s">
        <v>94</v>
      </c>
      <c r="F611" s="760">
        <v>3</v>
      </c>
      <c r="G611" s="988">
        <v>800</v>
      </c>
      <c r="H611" s="446">
        <f t="shared" si="487"/>
        <v>2400</v>
      </c>
      <c r="I611" s="549">
        <v>0</v>
      </c>
      <c r="J611" s="548">
        <f t="shared" si="488"/>
        <v>0</v>
      </c>
      <c r="K611" s="550">
        <f t="shared" si="489"/>
        <v>2400</v>
      </c>
      <c r="L611" s="517">
        <f t="shared" si="482"/>
        <v>2400</v>
      </c>
      <c r="M611" s="451">
        <f t="shared" si="483"/>
        <v>2400</v>
      </c>
      <c r="N611" s="341"/>
    </row>
    <row r="612" spans="2:15" ht="21" customHeight="1">
      <c r="B612" s="565"/>
      <c r="C612" s="525" t="s">
        <v>634</v>
      </c>
      <c r="D612" s="986" t="s">
        <v>635</v>
      </c>
      <c r="E612" s="527" t="s">
        <v>94</v>
      </c>
      <c r="F612" s="760">
        <v>1</v>
      </c>
      <c r="G612" s="988">
        <f>6500*0.9</f>
        <v>5850</v>
      </c>
      <c r="H612" s="446">
        <f t="shared" si="487"/>
        <v>5850</v>
      </c>
      <c r="I612" s="549">
        <v>0</v>
      </c>
      <c r="J612" s="548">
        <f t="shared" si="488"/>
        <v>0</v>
      </c>
      <c r="K612" s="550">
        <f t="shared" si="489"/>
        <v>5850</v>
      </c>
      <c r="L612" s="517">
        <f t="shared" si="482"/>
        <v>5850</v>
      </c>
      <c r="M612" s="451">
        <f t="shared" si="483"/>
        <v>5850</v>
      </c>
      <c r="N612" s="341"/>
    </row>
    <row r="613" spans="2:15" ht="21" customHeight="1">
      <c r="B613" s="565"/>
      <c r="C613" s="525" t="s">
        <v>636</v>
      </c>
      <c r="D613" s="986" t="s">
        <v>637</v>
      </c>
      <c r="E613" s="527" t="s">
        <v>94</v>
      </c>
      <c r="F613" s="760">
        <v>4</v>
      </c>
      <c r="G613" s="988">
        <f>15000*0.9</f>
        <v>13500</v>
      </c>
      <c r="H613" s="446">
        <f t="shared" si="487"/>
        <v>54000</v>
      </c>
      <c r="I613" s="549">
        <v>0</v>
      </c>
      <c r="J613" s="548">
        <f t="shared" si="488"/>
        <v>0</v>
      </c>
      <c r="K613" s="550">
        <f t="shared" si="489"/>
        <v>54000</v>
      </c>
      <c r="L613" s="517">
        <f t="shared" si="482"/>
        <v>54000</v>
      </c>
      <c r="M613" s="451">
        <f t="shared" si="483"/>
        <v>54000</v>
      </c>
      <c r="N613" s="341"/>
    </row>
    <row r="614" spans="2:15" ht="21" customHeight="1">
      <c r="B614" s="565"/>
      <c r="C614" s="525" t="s">
        <v>638</v>
      </c>
      <c r="D614" s="986" t="s">
        <v>639</v>
      </c>
      <c r="E614" s="527" t="s">
        <v>94</v>
      </c>
      <c r="F614" s="760">
        <v>12</v>
      </c>
      <c r="G614" s="988">
        <f>15000*0.9</f>
        <v>13500</v>
      </c>
      <c r="H614" s="446">
        <f t="shared" si="487"/>
        <v>162000</v>
      </c>
      <c r="I614" s="549">
        <v>0</v>
      </c>
      <c r="J614" s="548">
        <f t="shared" si="488"/>
        <v>0</v>
      </c>
      <c r="K614" s="550">
        <f t="shared" si="489"/>
        <v>162000</v>
      </c>
      <c r="L614" s="517">
        <f t="shared" si="482"/>
        <v>162000</v>
      </c>
      <c r="M614" s="451">
        <f t="shared" si="483"/>
        <v>162000</v>
      </c>
      <c r="N614" s="341"/>
    </row>
    <row r="615" spans="2:15" ht="21" customHeight="1">
      <c r="B615" s="989"/>
      <c r="C615" s="990"/>
      <c r="D615" s="991"/>
      <c r="E615" s="992"/>
      <c r="F615" s="993"/>
      <c r="G615" s="994"/>
      <c r="H615" s="603"/>
      <c r="I615" s="995"/>
      <c r="J615" s="603"/>
      <c r="K615" s="604"/>
      <c r="L615" s="605"/>
      <c r="M615" s="606"/>
      <c r="N615" s="341"/>
    </row>
    <row r="616" spans="2:15" ht="21" customHeight="1">
      <c r="B616" s="996"/>
      <c r="C616" s="1234" t="s">
        <v>595</v>
      </c>
      <c r="D616" s="1235"/>
      <c r="E616" s="406"/>
      <c r="F616" s="997"/>
      <c r="G616" s="408"/>
      <c r="H616" s="409">
        <f>SUM(H590:H615)</f>
        <v>1736920</v>
      </c>
      <c r="I616" s="410"/>
      <c r="J616" s="409">
        <f>SUM(J590:J615)</f>
        <v>0</v>
      </c>
      <c r="K616" s="998">
        <f>H616+J616</f>
        <v>1736920</v>
      </c>
      <c r="L616" s="461">
        <f>H616+J616</f>
        <v>1736920</v>
      </c>
      <c r="M616" s="542">
        <f t="shared" ref="M616" si="490">K616-L616</f>
        <v>0</v>
      </c>
      <c r="N616" s="341"/>
    </row>
    <row r="617" spans="2:15" ht="21" customHeight="1">
      <c r="B617" s="562"/>
      <c r="C617" s="563"/>
      <c r="D617" s="564"/>
      <c r="E617" s="565"/>
      <c r="F617" s="566"/>
      <c r="G617" s="567"/>
      <c r="H617" s="568"/>
      <c r="I617" s="569"/>
      <c r="J617" s="568"/>
      <c r="K617" s="570"/>
      <c r="L617" s="605"/>
      <c r="M617" s="606"/>
      <c r="N617" s="341"/>
    </row>
    <row r="618" spans="2:15" ht="21" customHeight="1">
      <c r="B618" s="999">
        <v>2</v>
      </c>
      <c r="C618" s="1000" t="s">
        <v>322</v>
      </c>
      <c r="D618" s="1001"/>
      <c r="E618" s="1002"/>
      <c r="F618" s="1003"/>
      <c r="G618" s="1004"/>
      <c r="H618" s="1005"/>
      <c r="I618" s="1006"/>
      <c r="J618" s="1005" t="s">
        <v>2</v>
      </c>
      <c r="K618" s="1007"/>
      <c r="L618" s="605"/>
      <c r="M618" s="606"/>
      <c r="N618" s="341"/>
    </row>
    <row r="619" spans="2:15" ht="21" customHeight="1">
      <c r="B619" s="1008"/>
      <c r="C619" s="1000" t="s">
        <v>661</v>
      </c>
      <c r="D619" s="1009"/>
      <c r="E619" s="1002"/>
      <c r="F619" s="1003"/>
      <c r="G619" s="1004"/>
      <c r="H619" s="1005"/>
      <c r="I619" s="1006"/>
      <c r="J619" s="1005"/>
      <c r="K619" s="1007"/>
      <c r="L619" s="605"/>
      <c r="M619" s="606"/>
      <c r="N619" s="341"/>
    </row>
    <row r="620" spans="2:15" ht="21" customHeight="1">
      <c r="B620" s="614"/>
      <c r="C620" s="348" t="s">
        <v>92</v>
      </c>
      <c r="D620" s="513" t="s">
        <v>548</v>
      </c>
      <c r="E620" s="441" t="s">
        <v>94</v>
      </c>
      <c r="F620" s="447">
        <v>1</v>
      </c>
      <c r="G620" s="526">
        <f>398400*0.75</f>
        <v>298800</v>
      </c>
      <c r="H620" s="761">
        <f>F620*G620</f>
        <v>298800</v>
      </c>
      <c r="I620" s="760">
        <v>0</v>
      </c>
      <c r="J620" s="761">
        <f t="shared" ref="J620:J626" si="491">F620*I620</f>
        <v>0</v>
      </c>
      <c r="K620" s="1010">
        <f>H620</f>
        <v>298800</v>
      </c>
      <c r="L620" s="517">
        <f t="shared" ref="L620:L627" si="492">(G620+I620)*F620</f>
        <v>298800</v>
      </c>
      <c r="M620" s="451">
        <f t="shared" ref="M620:M627" si="493">(G620+I620)*F620</f>
        <v>298800</v>
      </c>
      <c r="N620" s="1011"/>
      <c r="O620" s="1012"/>
    </row>
    <row r="621" spans="2:15" ht="21" customHeight="1">
      <c r="B621" s="614"/>
      <c r="C621" s="348" t="s">
        <v>92</v>
      </c>
      <c r="D621" s="513" t="s">
        <v>567</v>
      </c>
      <c r="E621" s="441" t="s">
        <v>94</v>
      </c>
      <c r="F621" s="447">
        <v>1</v>
      </c>
      <c r="G621" s="526">
        <f>215000*0.75</f>
        <v>161250</v>
      </c>
      <c r="H621" s="761">
        <f t="shared" ref="H621:H626" si="494">F621*G621</f>
        <v>161250</v>
      </c>
      <c r="I621" s="760">
        <v>0</v>
      </c>
      <c r="J621" s="761">
        <f t="shared" si="491"/>
        <v>0</v>
      </c>
      <c r="K621" s="1010">
        <f t="shared" ref="K621:K626" si="495">H621</f>
        <v>161250</v>
      </c>
      <c r="L621" s="517">
        <f t="shared" si="492"/>
        <v>161250</v>
      </c>
      <c r="M621" s="451">
        <f t="shared" si="493"/>
        <v>161250</v>
      </c>
      <c r="N621" s="1011"/>
      <c r="O621" s="1012"/>
    </row>
    <row r="622" spans="2:15" ht="21" customHeight="1">
      <c r="B622" s="614"/>
      <c r="C622" s="348" t="s">
        <v>92</v>
      </c>
      <c r="D622" s="513" t="s">
        <v>655</v>
      </c>
      <c r="E622" s="441" t="s">
        <v>94</v>
      </c>
      <c r="F622" s="447">
        <v>1</v>
      </c>
      <c r="G622" s="526">
        <f>(460000+298000)*0.75</f>
        <v>568500</v>
      </c>
      <c r="H622" s="761">
        <f t="shared" si="494"/>
        <v>568500</v>
      </c>
      <c r="I622" s="760">
        <v>0</v>
      </c>
      <c r="J622" s="761">
        <f t="shared" si="491"/>
        <v>0</v>
      </c>
      <c r="K622" s="1010">
        <f t="shared" si="495"/>
        <v>568500</v>
      </c>
      <c r="L622" s="517">
        <f t="shared" si="492"/>
        <v>568500</v>
      </c>
      <c r="M622" s="451">
        <f t="shared" si="493"/>
        <v>568500</v>
      </c>
      <c r="N622" s="1011"/>
      <c r="O622" s="1012"/>
    </row>
    <row r="623" spans="2:15" ht="21" customHeight="1">
      <c r="B623" s="614"/>
      <c r="C623" s="348" t="s">
        <v>92</v>
      </c>
      <c r="D623" s="513" t="s">
        <v>656</v>
      </c>
      <c r="E623" s="441" t="s">
        <v>94</v>
      </c>
      <c r="F623" s="447">
        <v>1</v>
      </c>
      <c r="G623" s="526">
        <f>(460000+298000)*0.75</f>
        <v>568500</v>
      </c>
      <c r="H623" s="761">
        <f t="shared" si="494"/>
        <v>568500</v>
      </c>
      <c r="I623" s="760">
        <v>0</v>
      </c>
      <c r="J623" s="761">
        <f t="shared" si="491"/>
        <v>0</v>
      </c>
      <c r="K623" s="1010">
        <f t="shared" si="495"/>
        <v>568500</v>
      </c>
      <c r="L623" s="517">
        <f t="shared" si="492"/>
        <v>568500</v>
      </c>
      <c r="M623" s="451">
        <f t="shared" si="493"/>
        <v>568500</v>
      </c>
      <c r="N623" s="1011"/>
      <c r="O623" s="1012"/>
    </row>
    <row r="624" spans="2:15" ht="21" customHeight="1">
      <c r="B624" s="614"/>
      <c r="C624" s="348" t="s">
        <v>92</v>
      </c>
      <c r="D624" s="513" t="s">
        <v>657</v>
      </c>
      <c r="E624" s="441" t="s">
        <v>94</v>
      </c>
      <c r="F624" s="447">
        <v>1</v>
      </c>
      <c r="G624" s="526">
        <f>(576000+415600)*0.75</f>
        <v>743700</v>
      </c>
      <c r="H624" s="761">
        <f t="shared" si="494"/>
        <v>743700</v>
      </c>
      <c r="I624" s="760">
        <v>0</v>
      </c>
      <c r="J624" s="761">
        <f t="shared" si="491"/>
        <v>0</v>
      </c>
      <c r="K624" s="1010">
        <f t="shared" si="495"/>
        <v>743700</v>
      </c>
      <c r="L624" s="517">
        <f t="shared" si="492"/>
        <v>743700</v>
      </c>
      <c r="M624" s="451">
        <f t="shared" si="493"/>
        <v>743700</v>
      </c>
      <c r="N624" s="1011"/>
      <c r="O624" s="1012"/>
    </row>
    <row r="625" spans="2:16" ht="21" customHeight="1">
      <c r="B625" s="614"/>
      <c r="C625" s="348" t="s">
        <v>92</v>
      </c>
      <c r="D625" s="513" t="s">
        <v>658</v>
      </c>
      <c r="E625" s="441" t="s">
        <v>94</v>
      </c>
      <c r="F625" s="447">
        <v>1</v>
      </c>
      <c r="G625" s="526">
        <f>(913250+415600)*0.75</f>
        <v>996637.5</v>
      </c>
      <c r="H625" s="761">
        <f t="shared" si="494"/>
        <v>996637.5</v>
      </c>
      <c r="I625" s="760">
        <v>0</v>
      </c>
      <c r="J625" s="761">
        <f t="shared" si="491"/>
        <v>0</v>
      </c>
      <c r="K625" s="1010">
        <f t="shared" si="495"/>
        <v>996637.5</v>
      </c>
      <c r="L625" s="517">
        <f t="shared" si="492"/>
        <v>996637.5</v>
      </c>
      <c r="M625" s="451">
        <f t="shared" si="493"/>
        <v>996637.5</v>
      </c>
      <c r="N625" s="1011"/>
      <c r="O625" s="1012"/>
    </row>
    <row r="626" spans="2:16" ht="21" customHeight="1">
      <c r="B626" s="614"/>
      <c r="C626" s="348" t="s">
        <v>92</v>
      </c>
      <c r="D626" s="513" t="s">
        <v>659</v>
      </c>
      <c r="E626" s="441" t="s">
        <v>94</v>
      </c>
      <c r="F626" s="447">
        <v>1</v>
      </c>
      <c r="G626" s="526">
        <f>(913250+415600)*0.75</f>
        <v>996637.5</v>
      </c>
      <c r="H626" s="761">
        <f t="shared" si="494"/>
        <v>996637.5</v>
      </c>
      <c r="I626" s="760">
        <v>0</v>
      </c>
      <c r="J626" s="761">
        <f t="shared" si="491"/>
        <v>0</v>
      </c>
      <c r="K626" s="1010">
        <f t="shared" si="495"/>
        <v>996637.5</v>
      </c>
      <c r="L626" s="517">
        <f t="shared" si="492"/>
        <v>996637.5</v>
      </c>
      <c r="M626" s="451">
        <f t="shared" si="493"/>
        <v>996637.5</v>
      </c>
      <c r="N626" s="1011"/>
      <c r="O626" s="1012"/>
    </row>
    <row r="627" spans="2:16" ht="21" customHeight="1">
      <c r="B627" s="614"/>
      <c r="C627" s="348" t="s">
        <v>92</v>
      </c>
      <c r="D627" s="348" t="s">
        <v>660</v>
      </c>
      <c r="E627" s="441" t="s">
        <v>94</v>
      </c>
      <c r="F627" s="447">
        <v>1</v>
      </c>
      <c r="G627" s="526">
        <f>(217500+298000)*0.75</f>
        <v>386625</v>
      </c>
      <c r="H627" s="761">
        <f t="shared" ref="H627" si="496">F627*G627</f>
        <v>386625</v>
      </c>
      <c r="I627" s="760">
        <v>0</v>
      </c>
      <c r="J627" s="761">
        <f t="shared" ref="J627" si="497">F627*I627</f>
        <v>0</v>
      </c>
      <c r="K627" s="1010">
        <f t="shared" ref="K627" si="498">H627</f>
        <v>386625</v>
      </c>
      <c r="L627" s="517">
        <f t="shared" si="492"/>
        <v>386625</v>
      </c>
      <c r="M627" s="451">
        <f t="shared" si="493"/>
        <v>386625</v>
      </c>
      <c r="N627" s="1011"/>
      <c r="O627" s="1012"/>
      <c r="P627" s="416"/>
    </row>
    <row r="628" spans="2:16" ht="21" customHeight="1">
      <c r="B628" s="753"/>
      <c r="C628" s="1013"/>
      <c r="D628" s="1014"/>
      <c r="E628" s="1015"/>
      <c r="F628" s="995"/>
      <c r="G628" s="1016"/>
      <c r="H628" s="1017"/>
      <c r="I628" s="993"/>
      <c r="J628" s="1017"/>
      <c r="K628" s="1018"/>
      <c r="L628" s="605"/>
      <c r="M628" s="606"/>
      <c r="N628" s="1011"/>
      <c r="O628" s="1012"/>
    </row>
    <row r="629" spans="2:16" ht="21" customHeight="1">
      <c r="B629" s="676"/>
      <c r="C629" s="1234" t="s">
        <v>596</v>
      </c>
      <c r="D629" s="1235"/>
      <c r="E629" s="406"/>
      <c r="F629" s="997"/>
      <c r="G629" s="408"/>
      <c r="H629" s="409">
        <f>SUM(H620:H627)</f>
        <v>4720650</v>
      </c>
      <c r="I629" s="410"/>
      <c r="J629" s="409">
        <f>SUM(J620:J627)</f>
        <v>0</v>
      </c>
      <c r="K629" s="409">
        <f>SUM(K620:K627)</f>
        <v>4720650</v>
      </c>
      <c r="L629" s="461">
        <f>H629+J629</f>
        <v>4720650</v>
      </c>
      <c r="M629" s="542">
        <f t="shared" ref="M629" si="499">K629-L629</f>
        <v>0</v>
      </c>
      <c r="N629" s="1011">
        <f>SUM(N620:N627)</f>
        <v>0</v>
      </c>
    </row>
    <row r="630" spans="2:16" ht="21" customHeight="1">
      <c r="B630" s="1019">
        <v>3</v>
      </c>
      <c r="C630" s="1258" t="s">
        <v>665</v>
      </c>
      <c r="D630" s="1259"/>
      <c r="E630" s="1019"/>
      <c r="F630" s="1020"/>
      <c r="G630" s="1021"/>
      <c r="H630" s="1022"/>
      <c r="I630" s="1023"/>
      <c r="J630" s="1022"/>
      <c r="K630" s="1024"/>
      <c r="L630" s="605"/>
      <c r="M630" s="606"/>
      <c r="N630" s="1011"/>
    </row>
    <row r="631" spans="2:16" ht="21" customHeight="1">
      <c r="B631" s="614"/>
      <c r="C631" s="1025" t="s">
        <v>666</v>
      </c>
      <c r="D631" s="1026"/>
      <c r="E631" s="441" t="s">
        <v>94</v>
      </c>
      <c r="F631" s="447">
        <v>1</v>
      </c>
      <c r="G631" s="526">
        <f>1850000*0.85</f>
        <v>1572500</v>
      </c>
      <c r="H631" s="761">
        <f t="shared" ref="H631" si="500">F631*G631</f>
        <v>1572500</v>
      </c>
      <c r="I631" s="760">
        <v>0</v>
      </c>
      <c r="J631" s="761">
        <f t="shared" ref="J631" si="501">F631*I631</f>
        <v>0</v>
      </c>
      <c r="K631" s="1010">
        <f t="shared" ref="K631" si="502">H631</f>
        <v>1572500</v>
      </c>
      <c r="L631" s="517">
        <f t="shared" ref="L631" si="503">(G631+I631)*F631</f>
        <v>1572500</v>
      </c>
      <c r="M631" s="451">
        <f t="shared" ref="M631" si="504">(G631+I631)*F631</f>
        <v>1572500</v>
      </c>
      <c r="N631" s="1011"/>
    </row>
    <row r="632" spans="2:16" ht="21" customHeight="1">
      <c r="B632" s="417"/>
      <c r="C632" s="1260"/>
      <c r="D632" s="1261"/>
      <c r="E632" s="441"/>
      <c r="F632" s="447"/>
      <c r="G632" s="1027"/>
      <c r="H632" s="761"/>
      <c r="I632" s="760"/>
      <c r="J632" s="761"/>
      <c r="K632" s="1010"/>
      <c r="L632" s="605"/>
      <c r="M632" s="606"/>
      <c r="N632" s="1011"/>
    </row>
    <row r="633" spans="2:16" ht="21" customHeight="1">
      <c r="B633" s="721"/>
      <c r="C633" s="1234" t="s">
        <v>667</v>
      </c>
      <c r="D633" s="1235"/>
      <c r="E633" s="406"/>
      <c r="F633" s="997"/>
      <c r="G633" s="408"/>
      <c r="H633" s="409">
        <f>SUM(H631:H632)</f>
        <v>1572500</v>
      </c>
      <c r="I633" s="410"/>
      <c r="J633" s="409">
        <f>SUM(J631:J632)</f>
        <v>0</v>
      </c>
      <c r="K633" s="409">
        <f>SUM(K631:K632)</f>
        <v>1572500</v>
      </c>
      <c r="L633" s="461">
        <f>H633+J633</f>
        <v>1572500</v>
      </c>
      <c r="M633" s="542">
        <f t="shared" ref="M633" si="505">K633-L633</f>
        <v>0</v>
      </c>
      <c r="N633" s="1011"/>
    </row>
    <row r="634" spans="2:16" ht="21" customHeight="1">
      <c r="B634" s="1028">
        <v>4</v>
      </c>
      <c r="C634" s="1029" t="s">
        <v>396</v>
      </c>
      <c r="D634" s="1030"/>
      <c r="E634" s="1031"/>
      <c r="F634" s="1032"/>
      <c r="G634" s="1033"/>
      <c r="H634" s="1034"/>
      <c r="I634" s="1035"/>
      <c r="J634" s="1034"/>
      <c r="K634" s="1036"/>
      <c r="L634" s="605"/>
      <c r="M634" s="606"/>
      <c r="N634" s="1011"/>
    </row>
    <row r="635" spans="2:16" ht="21" customHeight="1">
      <c r="B635" s="946"/>
      <c r="C635" s="1037" t="s">
        <v>397</v>
      </c>
      <c r="D635" s="1038"/>
      <c r="E635" s="1031"/>
      <c r="F635" s="1032"/>
      <c r="G635" s="1033"/>
      <c r="H635" s="1039"/>
      <c r="I635" s="1035"/>
      <c r="J635" s="1034"/>
      <c r="K635" s="1036"/>
      <c r="L635" s="605"/>
      <c r="M635" s="606"/>
      <c r="N635" s="1011"/>
    </row>
    <row r="636" spans="2:16" ht="21" customHeight="1">
      <c r="B636" s="946">
        <v>1</v>
      </c>
      <c r="C636" s="1040" t="s">
        <v>480</v>
      </c>
      <c r="D636" s="1041"/>
      <c r="E636" s="946"/>
      <c r="F636" s="968"/>
      <c r="G636" s="1042"/>
      <c r="H636" s="481"/>
      <c r="I636" s="1043"/>
      <c r="J636" s="1044"/>
      <c r="K636" s="1045"/>
      <c r="L636" s="605"/>
      <c r="M636" s="606"/>
      <c r="N636" s="1011"/>
    </row>
    <row r="637" spans="2:16" ht="21" customHeight="1">
      <c r="B637" s="946"/>
      <c r="C637" s="945" t="s">
        <v>481</v>
      </c>
      <c r="D637" s="1030"/>
      <c r="E637" s="946" t="s">
        <v>94</v>
      </c>
      <c r="F637" s="968">
        <v>18</v>
      </c>
      <c r="G637" s="1042">
        <v>420000</v>
      </c>
      <c r="H637" s="481">
        <f t="shared" ref="H637" si="506">G637*F637</f>
        <v>7560000</v>
      </c>
      <c r="I637" s="1043">
        <v>0</v>
      </c>
      <c r="J637" s="1044">
        <f t="shared" ref="J637" si="507">I637*F637</f>
        <v>0</v>
      </c>
      <c r="K637" s="1045">
        <f t="shared" ref="K637" si="508">J637+H637</f>
        <v>7560000</v>
      </c>
      <c r="L637" s="517">
        <f t="shared" ref="L637:L643" si="509">(G637+I637)*F637</f>
        <v>7560000</v>
      </c>
      <c r="M637" s="451">
        <f t="shared" ref="M637:M643" si="510">(G637+I637)*F637</f>
        <v>7560000</v>
      </c>
      <c r="N637" s="1011"/>
    </row>
    <row r="638" spans="2:16" ht="21" customHeight="1">
      <c r="B638" s="946"/>
      <c r="C638" s="1030" t="s">
        <v>515</v>
      </c>
      <c r="D638" s="1030"/>
      <c r="E638" s="946"/>
      <c r="F638" s="1046"/>
      <c r="G638" s="1047"/>
      <c r="H638" s="951"/>
      <c r="I638" s="950"/>
      <c r="J638" s="951"/>
      <c r="K638" s="952"/>
      <c r="L638" s="517">
        <f t="shared" si="509"/>
        <v>0</v>
      </c>
      <c r="M638" s="451">
        <f t="shared" si="510"/>
        <v>0</v>
      </c>
      <c r="N638" s="1011"/>
    </row>
    <row r="639" spans="2:16" ht="21" customHeight="1">
      <c r="B639" s="946"/>
      <c r="C639" s="1040" t="s">
        <v>482</v>
      </c>
      <c r="D639" s="1030"/>
      <c r="E639" s="946"/>
      <c r="F639" s="968"/>
      <c r="G639" s="973"/>
      <c r="H639" s="1044"/>
      <c r="I639" s="1043"/>
      <c r="J639" s="1044"/>
      <c r="K639" s="1045"/>
      <c r="L639" s="517">
        <f t="shared" si="509"/>
        <v>0</v>
      </c>
      <c r="M639" s="451">
        <f t="shared" si="510"/>
        <v>0</v>
      </c>
      <c r="N639" s="1011"/>
    </row>
    <row r="640" spans="2:16" ht="21" customHeight="1">
      <c r="B640" s="946">
        <v>2</v>
      </c>
      <c r="C640" s="945" t="s">
        <v>481</v>
      </c>
      <c r="D640" s="1030"/>
      <c r="E640" s="946" t="s">
        <v>94</v>
      </c>
      <c r="F640" s="956">
        <v>20</v>
      </c>
      <c r="G640" s="956">
        <v>233600</v>
      </c>
      <c r="H640" s="481">
        <f>F640*G640</f>
        <v>4672000</v>
      </c>
      <c r="I640" s="956">
        <v>0</v>
      </c>
      <c r="J640" s="481">
        <f>F640*I640</f>
        <v>0</v>
      </c>
      <c r="K640" s="481">
        <f>H640+J640</f>
        <v>4672000</v>
      </c>
      <c r="L640" s="517">
        <f t="shared" si="509"/>
        <v>4672000</v>
      </c>
      <c r="M640" s="451">
        <f t="shared" si="510"/>
        <v>4672000</v>
      </c>
      <c r="N640" s="1011"/>
    </row>
    <row r="641" spans="2:21" ht="21" customHeight="1">
      <c r="B641" s="946"/>
      <c r="C641" s="1030" t="s">
        <v>516</v>
      </c>
      <c r="D641" s="1030"/>
      <c r="E641" s="946"/>
      <c r="F641" s="956"/>
      <c r="G641" s="956"/>
      <c r="H641" s="481"/>
      <c r="I641" s="956"/>
      <c r="J641" s="481"/>
      <c r="K641" s="481"/>
      <c r="L641" s="517">
        <f t="shared" si="509"/>
        <v>0</v>
      </c>
      <c r="M641" s="451">
        <f t="shared" si="510"/>
        <v>0</v>
      </c>
      <c r="N641" s="1011"/>
    </row>
    <row r="642" spans="2:21" ht="21" customHeight="1">
      <c r="B642" s="477">
        <v>3</v>
      </c>
      <c r="C642" s="944" t="s">
        <v>206</v>
      </c>
      <c r="D642" s="955"/>
      <c r="E642" s="477"/>
      <c r="F642" s="1048"/>
      <c r="G642" s="956"/>
      <c r="H642" s="481"/>
      <c r="I642" s="480"/>
      <c r="J642" s="481"/>
      <c r="K642" s="482"/>
      <c r="L642" s="517">
        <f t="shared" si="509"/>
        <v>0</v>
      </c>
      <c r="M642" s="451">
        <f t="shared" si="510"/>
        <v>0</v>
      </c>
      <c r="N642" s="1011"/>
    </row>
    <row r="643" spans="2:21" ht="21" customHeight="1">
      <c r="B643" s="477"/>
      <c r="C643" s="944" t="s">
        <v>207</v>
      </c>
      <c r="D643" s="945"/>
      <c r="E643" s="477" t="s">
        <v>94</v>
      </c>
      <c r="F643" s="1049">
        <v>2</v>
      </c>
      <c r="G643" s="1042">
        <v>57915</v>
      </c>
      <c r="H643" s="481">
        <f t="shared" ref="H643" si="511">G643*F643</f>
        <v>115830</v>
      </c>
      <c r="I643" s="1043">
        <v>5791.5</v>
      </c>
      <c r="J643" s="1044">
        <f t="shared" ref="J643" si="512">I643*F643</f>
        <v>11583</v>
      </c>
      <c r="K643" s="1045">
        <f t="shared" ref="K643" si="513">J643+H643</f>
        <v>127413</v>
      </c>
      <c r="L643" s="517">
        <f t="shared" si="509"/>
        <v>127413</v>
      </c>
      <c r="M643" s="451">
        <f t="shared" si="510"/>
        <v>127413</v>
      </c>
      <c r="N643" s="1011"/>
    </row>
    <row r="644" spans="2:21" ht="21" customHeight="1">
      <c r="B644" s="943"/>
      <c r="C644" s="944" t="s">
        <v>208</v>
      </c>
      <c r="D644" s="955"/>
      <c r="E644" s="477"/>
      <c r="F644" s="1048"/>
      <c r="G644" s="1050"/>
      <c r="H644" s="481">
        <v>0</v>
      </c>
      <c r="I644" s="480"/>
      <c r="J644" s="481">
        <v>0</v>
      </c>
      <c r="K644" s="482"/>
      <c r="L644" s="605"/>
      <c r="M644" s="606"/>
      <c r="N644" s="1011"/>
    </row>
    <row r="645" spans="2:21" ht="21" customHeight="1">
      <c r="B645" s="943"/>
      <c r="C645" s="944" t="s">
        <v>209</v>
      </c>
      <c r="D645" s="955"/>
      <c r="E645" s="477"/>
      <c r="F645" s="1048"/>
      <c r="G645" s="1050"/>
      <c r="H645" s="481">
        <v>0</v>
      </c>
      <c r="I645" s="480"/>
      <c r="J645" s="481">
        <v>0</v>
      </c>
      <c r="K645" s="482"/>
      <c r="L645" s="605"/>
      <c r="M645" s="606"/>
      <c r="N645" s="1011"/>
    </row>
    <row r="646" spans="2:21" ht="21" customHeight="1">
      <c r="B646" s="953"/>
      <c r="C646" s="1051"/>
      <c r="D646" s="1052"/>
      <c r="E646" s="1053"/>
      <c r="F646" s="1054"/>
      <c r="G646" s="1055"/>
      <c r="H646" s="1056"/>
      <c r="I646" s="1057"/>
      <c r="J646" s="1056"/>
      <c r="K646" s="1058"/>
      <c r="L646" s="605"/>
      <c r="M646" s="606"/>
      <c r="N646" s="1011"/>
    </row>
    <row r="647" spans="2:21" ht="21" customHeight="1">
      <c r="B647" s="701"/>
      <c r="C647" s="1234" t="s">
        <v>398</v>
      </c>
      <c r="D647" s="1235"/>
      <c r="E647" s="406"/>
      <c r="F647" s="997"/>
      <c r="G647" s="408"/>
      <c r="H647" s="409">
        <f>SUM(H637:H646)</f>
        <v>12347830</v>
      </c>
      <c r="I647" s="410"/>
      <c r="J647" s="409">
        <f>SUM(J637:J646)</f>
        <v>11583</v>
      </c>
      <c r="K647" s="409">
        <f>SUM(K637:K646)</f>
        <v>12359413</v>
      </c>
      <c r="L647" s="461">
        <f>H647+J647</f>
        <v>12359413</v>
      </c>
      <c r="M647" s="542">
        <f t="shared" ref="M647" si="514">K647-L647</f>
        <v>0</v>
      </c>
      <c r="N647" s="1011"/>
    </row>
    <row r="648" spans="2:21" ht="21" customHeight="1">
      <c r="B648" s="400">
        <v>5</v>
      </c>
      <c r="C648" s="738" t="s">
        <v>404</v>
      </c>
      <c r="D648" s="1059"/>
      <c r="E648" s="989"/>
      <c r="F648" s="1060"/>
      <c r="G648" s="1061"/>
      <c r="H648" s="1062"/>
      <c r="I648" s="1063"/>
      <c r="J648" s="1062"/>
      <c r="K648" s="1064"/>
      <c r="L648" s="605"/>
      <c r="M648" s="606"/>
      <c r="N648" s="1011"/>
    </row>
    <row r="649" spans="2:21" ht="21" customHeight="1">
      <c r="B649" s="1065"/>
      <c r="C649" s="1066" t="s">
        <v>92</v>
      </c>
      <c r="D649" s="986" t="s">
        <v>210</v>
      </c>
      <c r="E649" s="527" t="s">
        <v>94</v>
      </c>
      <c r="F649" s="760">
        <v>8</v>
      </c>
      <c r="G649" s="526">
        <f>21680*0.8</f>
        <v>17344</v>
      </c>
      <c r="H649" s="1067">
        <f t="shared" ref="H649:H650" si="515">G649*F649</f>
        <v>138752</v>
      </c>
      <c r="I649" s="1067">
        <v>0</v>
      </c>
      <c r="J649" s="1067">
        <f t="shared" ref="J649:J650" si="516">I649*F649</f>
        <v>0</v>
      </c>
      <c r="K649" s="1067">
        <f t="shared" ref="K649:K650" si="517">J649+H649</f>
        <v>138752</v>
      </c>
      <c r="L649" s="517">
        <f t="shared" ref="L649:L650" si="518">(G649+I649)*F649</f>
        <v>138752</v>
      </c>
      <c r="M649" s="451">
        <f t="shared" ref="M649:M650" si="519">(G649+I649)*F649</f>
        <v>138752</v>
      </c>
      <c r="N649" s="1011"/>
    </row>
    <row r="650" spans="2:21" ht="21" customHeight="1">
      <c r="B650" s="1065"/>
      <c r="C650" s="1066" t="s">
        <v>92</v>
      </c>
      <c r="D650" s="986" t="s">
        <v>613</v>
      </c>
      <c r="E650" s="527" t="s">
        <v>94</v>
      </c>
      <c r="F650" s="760">
        <v>4</v>
      </c>
      <c r="G650" s="526">
        <f>25000*0.8</f>
        <v>20000</v>
      </c>
      <c r="H650" s="1067">
        <f t="shared" si="515"/>
        <v>80000</v>
      </c>
      <c r="I650" s="1067">
        <v>0</v>
      </c>
      <c r="J650" s="1067">
        <f t="shared" si="516"/>
        <v>0</v>
      </c>
      <c r="K650" s="1067">
        <f t="shared" si="517"/>
        <v>80000</v>
      </c>
      <c r="L650" s="517">
        <f t="shared" si="518"/>
        <v>80000</v>
      </c>
      <c r="M650" s="451">
        <f t="shared" si="519"/>
        <v>80000</v>
      </c>
      <c r="N650" s="1011"/>
    </row>
    <row r="651" spans="2:21" ht="21" customHeight="1">
      <c r="B651" s="1065"/>
      <c r="C651" s="1068"/>
      <c r="D651" s="1069"/>
      <c r="E651" s="1070"/>
      <c r="F651" s="1071">
        <v>0</v>
      </c>
      <c r="G651" s="1067"/>
      <c r="H651" s="1067"/>
      <c r="I651" s="1067"/>
      <c r="J651" s="1067"/>
      <c r="K651" s="1067">
        <f t="shared" ref="K651" si="520">J651+H651</f>
        <v>0</v>
      </c>
      <c r="L651" s="693"/>
      <c r="M651" s="606"/>
      <c r="N651" s="1072"/>
      <c r="O651" s="1073"/>
      <c r="P651" s="1074">
        <v>0</v>
      </c>
    </row>
    <row r="652" spans="2:21" ht="21" customHeight="1">
      <c r="B652" s="676"/>
      <c r="C652" s="1234" t="s">
        <v>405</v>
      </c>
      <c r="D652" s="1235"/>
      <c r="E652" s="406"/>
      <c r="F652" s="997"/>
      <c r="G652" s="408"/>
      <c r="H652" s="409">
        <f>SUM(H648:H651)</f>
        <v>218752</v>
      </c>
      <c r="I652" s="410"/>
      <c r="J652" s="409">
        <f>SUM(J648:J651)</f>
        <v>0</v>
      </c>
      <c r="K652" s="998">
        <f>H652+J652</f>
        <v>218752</v>
      </c>
      <c r="L652" s="461">
        <f>H652+J652</f>
        <v>218752</v>
      </c>
      <c r="M652" s="542">
        <f t="shared" ref="M652" si="521">K652-L652</f>
        <v>0</v>
      </c>
      <c r="N652" s="1075"/>
      <c r="O652" s="1073"/>
      <c r="P652" s="1074">
        <v>0</v>
      </c>
    </row>
    <row r="653" spans="2:21" s="426" customFormat="1" ht="21" customHeight="1">
      <c r="B653" s="1019">
        <v>6</v>
      </c>
      <c r="C653" s="738" t="s">
        <v>594</v>
      </c>
      <c r="D653" s="1026"/>
      <c r="E653" s="1053"/>
      <c r="F653" s="1054"/>
      <c r="G653" s="1055"/>
      <c r="H653" s="1056"/>
      <c r="I653" s="1057"/>
      <c r="J653" s="1056"/>
      <c r="K653" s="1058"/>
      <c r="L653" s="1076"/>
      <c r="M653" s="606"/>
      <c r="N653" s="1075"/>
      <c r="O653" s="1077"/>
      <c r="P653" s="1074"/>
      <c r="Q653" s="330"/>
      <c r="R653" s="330"/>
      <c r="S653" s="330"/>
      <c r="T653" s="330"/>
      <c r="U653" s="330"/>
    </row>
    <row r="654" spans="2:21" s="426" customFormat="1" ht="21" customHeight="1">
      <c r="B654" s="693"/>
      <c r="C654" s="1078" t="s">
        <v>672</v>
      </c>
      <c r="D654" s="1069"/>
      <c r="E654" s="1070" t="s">
        <v>94</v>
      </c>
      <c r="F654" s="732">
        <v>2</v>
      </c>
      <c r="G654" s="1067">
        <v>26000</v>
      </c>
      <c r="H654" s="1067">
        <f t="shared" ref="H654:H655" si="522">G654*F654</f>
        <v>52000</v>
      </c>
      <c r="I654" s="1067">
        <v>0</v>
      </c>
      <c r="J654" s="1067">
        <f t="shared" ref="J654:J655" si="523">I654*F654</f>
        <v>0</v>
      </c>
      <c r="K654" s="1067">
        <f t="shared" ref="K654:K655" si="524">J654+H654</f>
        <v>52000</v>
      </c>
      <c r="L654" s="517">
        <f t="shared" ref="L654:L659" si="525">(G654+I654)*F654</f>
        <v>52000</v>
      </c>
      <c r="M654" s="451">
        <f t="shared" ref="M654:M659" si="526">(G654+I654)*F654</f>
        <v>52000</v>
      </c>
      <c r="N654" s="1079"/>
    </row>
    <row r="655" spans="2:21" s="426" customFormat="1" ht="21" customHeight="1">
      <c r="B655" s="1076"/>
      <c r="C655" s="1080" t="s">
        <v>641</v>
      </c>
      <c r="D655" s="1081"/>
      <c r="E655" s="1070" t="s">
        <v>94</v>
      </c>
      <c r="F655" s="732">
        <v>1</v>
      </c>
      <c r="G655" s="1067">
        <v>126100</v>
      </c>
      <c r="H655" s="1067">
        <f t="shared" si="522"/>
        <v>126100</v>
      </c>
      <c r="I655" s="1067">
        <v>0</v>
      </c>
      <c r="J655" s="1067">
        <f t="shared" si="523"/>
        <v>0</v>
      </c>
      <c r="K655" s="1067">
        <f t="shared" si="524"/>
        <v>126100</v>
      </c>
      <c r="L655" s="517">
        <f t="shared" si="525"/>
        <v>126100</v>
      </c>
      <c r="M655" s="451">
        <f t="shared" si="526"/>
        <v>126100</v>
      </c>
      <c r="N655" s="1079"/>
    </row>
    <row r="656" spans="2:21" s="426" customFormat="1" ht="21" customHeight="1">
      <c r="B656" s="1076"/>
      <c r="C656" s="1080" t="s">
        <v>640</v>
      </c>
      <c r="D656" s="1081"/>
      <c r="E656" s="1070"/>
      <c r="F656" s="732"/>
      <c r="G656" s="1067"/>
      <c r="H656" s="1067"/>
      <c r="I656" s="1067"/>
      <c r="J656" s="1067"/>
      <c r="K656" s="1067"/>
      <c r="L656" s="517">
        <f t="shared" si="525"/>
        <v>0</v>
      </c>
      <c r="M656" s="451">
        <f t="shared" si="526"/>
        <v>0</v>
      </c>
      <c r="N656" s="1079"/>
    </row>
    <row r="657" spans="2:14" s="426" customFormat="1" ht="21" customHeight="1">
      <c r="B657" s="1076"/>
      <c r="C657" s="1080" t="s">
        <v>642</v>
      </c>
      <c r="D657" s="1081"/>
      <c r="E657" s="1070" t="s">
        <v>94</v>
      </c>
      <c r="F657" s="732">
        <v>2</v>
      </c>
      <c r="G657" s="1067">
        <v>243700</v>
      </c>
      <c r="H657" s="1067">
        <f t="shared" ref="H657" si="527">G657*F657</f>
        <v>487400</v>
      </c>
      <c r="I657" s="1067">
        <v>0</v>
      </c>
      <c r="J657" s="1067">
        <f t="shared" ref="J657" si="528">I657*F657</f>
        <v>0</v>
      </c>
      <c r="K657" s="1067">
        <f t="shared" ref="K657" si="529">J657+H657</f>
        <v>487400</v>
      </c>
      <c r="L657" s="517">
        <f t="shared" si="525"/>
        <v>487400</v>
      </c>
      <c r="M657" s="451">
        <f t="shared" si="526"/>
        <v>487400</v>
      </c>
      <c r="N657" s="1079"/>
    </row>
    <row r="658" spans="2:14" s="426" customFormat="1" ht="21" customHeight="1">
      <c r="B658" s="1076"/>
      <c r="C658" s="1080" t="s">
        <v>640</v>
      </c>
      <c r="D658" s="1081"/>
      <c r="E658" s="1070"/>
      <c r="F658" s="732"/>
      <c r="G658" s="1067"/>
      <c r="H658" s="1067"/>
      <c r="I658" s="1067"/>
      <c r="J658" s="1067"/>
      <c r="K658" s="1067"/>
      <c r="L658" s="517">
        <f t="shared" si="525"/>
        <v>0</v>
      </c>
      <c r="M658" s="451">
        <f t="shared" si="526"/>
        <v>0</v>
      </c>
      <c r="N658" s="1079"/>
    </row>
    <row r="659" spans="2:14" s="426" customFormat="1" ht="21" customHeight="1">
      <c r="B659" s="1076"/>
      <c r="C659" s="1080" t="s">
        <v>643</v>
      </c>
      <c r="D659" s="1081"/>
      <c r="E659" s="1070" t="s">
        <v>94</v>
      </c>
      <c r="F659" s="732">
        <v>3</v>
      </c>
      <c r="G659" s="1067">
        <v>134000</v>
      </c>
      <c r="H659" s="1067">
        <f t="shared" ref="H659" si="530">G659*F659</f>
        <v>402000</v>
      </c>
      <c r="I659" s="1067">
        <v>0</v>
      </c>
      <c r="J659" s="1067">
        <f t="shared" ref="J659" si="531">I659*F659</f>
        <v>0</v>
      </c>
      <c r="K659" s="1067">
        <f t="shared" ref="K659" si="532">J659+H659</f>
        <v>402000</v>
      </c>
      <c r="L659" s="517">
        <f t="shared" si="525"/>
        <v>402000</v>
      </c>
      <c r="M659" s="451">
        <f t="shared" si="526"/>
        <v>402000</v>
      </c>
      <c r="N659" s="1079"/>
    </row>
    <row r="660" spans="2:14" s="426" customFormat="1" ht="21" customHeight="1">
      <c r="B660" s="1076"/>
      <c r="C660" s="1080" t="s">
        <v>640</v>
      </c>
      <c r="D660" s="1081"/>
      <c r="E660" s="1070"/>
      <c r="F660" s="732"/>
      <c r="G660" s="1067"/>
      <c r="H660" s="1067"/>
      <c r="I660" s="1067"/>
      <c r="J660" s="1067"/>
      <c r="K660" s="1067"/>
      <c r="L660" s="1082"/>
      <c r="M660" s="606"/>
      <c r="N660" s="1079"/>
    </row>
    <row r="661" spans="2:14" s="426" customFormat="1" ht="21" customHeight="1">
      <c r="B661" s="1076"/>
      <c r="C661" s="1083"/>
      <c r="D661" s="1084"/>
      <c r="E661" s="1085"/>
      <c r="F661" s="1086"/>
      <c r="G661" s="1087"/>
      <c r="H661" s="1087"/>
      <c r="I661" s="1087"/>
      <c r="J661" s="1087"/>
      <c r="K661" s="1087"/>
      <c r="L661" s="1082"/>
      <c r="M661" s="606"/>
      <c r="N661" s="1079"/>
    </row>
    <row r="662" spans="2:14" s="426" customFormat="1" ht="21" customHeight="1">
      <c r="B662" s="1088"/>
      <c r="C662" s="1252" t="s">
        <v>597</v>
      </c>
      <c r="D662" s="1253"/>
      <c r="E662" s="1089"/>
      <c r="F662" s="1090"/>
      <c r="G662" s="1091"/>
      <c r="H662" s="1092">
        <f>SUM(H654:H660)</f>
        <v>1067500</v>
      </c>
      <c r="I662" s="1092"/>
      <c r="J662" s="1092">
        <f>SUM(J654:J660)</f>
        <v>0</v>
      </c>
      <c r="K662" s="1092">
        <f>SUM(K654:K660)</f>
        <v>1067500</v>
      </c>
      <c r="L662" s="461">
        <f>H662+J662</f>
        <v>1067500</v>
      </c>
      <c r="M662" s="542">
        <f t="shared" ref="M662" si="533">K662-L662</f>
        <v>0</v>
      </c>
      <c r="N662" s="1079"/>
    </row>
    <row r="663" spans="2:14" s="426" customFormat="1" ht="21" customHeight="1">
      <c r="B663" s="400">
        <v>7</v>
      </c>
      <c r="C663" s="738" t="s">
        <v>568</v>
      </c>
      <c r="D663" s="715"/>
      <c r="E663" s="555"/>
      <c r="F663" s="980"/>
      <c r="G663" s="557"/>
      <c r="H663" s="558"/>
      <c r="I663" s="559"/>
      <c r="J663" s="558"/>
      <c r="K663" s="560"/>
      <c r="L663" s="1082"/>
      <c r="M663" s="606"/>
      <c r="N663" s="1079"/>
    </row>
    <row r="664" spans="2:14" s="426" customFormat="1" ht="21" customHeight="1">
      <c r="B664" s="552"/>
      <c r="C664" s="537"/>
      <c r="D664" s="513" t="s">
        <v>673</v>
      </c>
      <c r="E664" s="441" t="s">
        <v>94</v>
      </c>
      <c r="F664" s="447">
        <v>17</v>
      </c>
      <c r="G664" s="445">
        <v>6500</v>
      </c>
      <c r="H664" s="446">
        <f t="shared" ref="H664" si="534">F664*G664</f>
        <v>110500</v>
      </c>
      <c r="I664" s="447"/>
      <c r="J664" s="446"/>
      <c r="K664" s="448">
        <f t="shared" ref="K664" si="535">H664</f>
        <v>110500</v>
      </c>
      <c r="L664" s="517">
        <f t="shared" ref="L664" si="536">(G664+I664)*F664</f>
        <v>110500</v>
      </c>
      <c r="M664" s="451">
        <f t="shared" ref="M664" si="537">(G664+I664)*F664</f>
        <v>110500</v>
      </c>
      <c r="N664" s="1079"/>
    </row>
    <row r="665" spans="2:14" s="426" customFormat="1" ht="21" customHeight="1">
      <c r="B665" s="552"/>
      <c r="C665" s="537"/>
      <c r="D665" s="599"/>
      <c r="E665" s="417"/>
      <c r="F665" s="505"/>
      <c r="G665" s="506"/>
      <c r="H665" s="509"/>
      <c r="I665" s="508"/>
      <c r="J665" s="509"/>
      <c r="K665" s="510"/>
      <c r="L665" s="1082"/>
      <c r="M665" s="606"/>
      <c r="N665" s="1079"/>
    </row>
    <row r="666" spans="2:14" s="426" customFormat="1" ht="21" customHeight="1">
      <c r="B666" s="1088"/>
      <c r="C666" s="1252" t="s">
        <v>569</v>
      </c>
      <c r="D666" s="1253"/>
      <c r="E666" s="1089"/>
      <c r="F666" s="1090"/>
      <c r="G666" s="1091"/>
      <c r="H666" s="1092">
        <f>SUM(H664:H665)</f>
        <v>110500</v>
      </c>
      <c r="I666" s="1092"/>
      <c r="J666" s="1092">
        <f>SUM(J664:J665)</f>
        <v>0</v>
      </c>
      <c r="K666" s="1092">
        <f>SUM(K664:K665)</f>
        <v>110500</v>
      </c>
      <c r="L666" s="461">
        <f>H666+J666</f>
        <v>110500</v>
      </c>
      <c r="M666" s="542">
        <f t="shared" ref="M666" si="538">K666-L666</f>
        <v>0</v>
      </c>
      <c r="N666" s="1079"/>
    </row>
    <row r="667" spans="2:14" s="426" customFormat="1" ht="21" customHeight="1">
      <c r="B667" s="552"/>
      <c r="C667" s="1246"/>
      <c r="D667" s="1247"/>
      <c r="E667" s="555"/>
      <c r="F667" s="980"/>
      <c r="G667" s="557"/>
      <c r="H667" s="558"/>
      <c r="I667" s="559"/>
      <c r="J667" s="558"/>
      <c r="K667" s="560"/>
      <c r="L667" s="1082"/>
      <c r="M667" s="606"/>
      <c r="N667" s="1079"/>
    </row>
    <row r="668" spans="2:14" ht="21" customHeight="1">
      <c r="B668" s="1093"/>
      <c r="C668" s="1254" t="s">
        <v>410</v>
      </c>
      <c r="D668" s="1255"/>
      <c r="E668" s="1094"/>
      <c r="F668" s="1095"/>
      <c r="G668" s="1096"/>
      <c r="H668" s="1097"/>
      <c r="I668" s="1098"/>
      <c r="J668" s="1097"/>
      <c r="K668" s="1097"/>
      <c r="L668" s="605"/>
      <c r="M668" s="606"/>
      <c r="N668" s="1011"/>
    </row>
    <row r="669" spans="2:14" ht="21" customHeight="1">
      <c r="B669" s="1099">
        <v>3.1</v>
      </c>
      <c r="C669" s="1100" t="s">
        <v>408</v>
      </c>
      <c r="D669" s="1101"/>
      <c r="E669" s="1102"/>
      <c r="F669" s="1103"/>
      <c r="G669" s="1104"/>
      <c r="H669" s="1104"/>
      <c r="I669" s="1105"/>
      <c r="J669" s="1104"/>
      <c r="K669" s="1104"/>
      <c r="L669" s="605"/>
      <c r="M669" s="606"/>
      <c r="N669" s="1011"/>
    </row>
    <row r="670" spans="2:14" ht="21" customHeight="1">
      <c r="B670" s="1106" t="s">
        <v>411</v>
      </c>
      <c r="C670" s="1107" t="s">
        <v>423</v>
      </c>
      <c r="D670" s="1108"/>
      <c r="E670" s="1109" t="s">
        <v>103</v>
      </c>
      <c r="F670" s="1109">
        <v>30</v>
      </c>
      <c r="G670" s="83">
        <v>90</v>
      </c>
      <c r="H670" s="83">
        <f>SUM(G670)*F670</f>
        <v>2700</v>
      </c>
      <c r="I670" s="83"/>
      <c r="J670" s="83">
        <f>SUM(I670)*F670</f>
        <v>0</v>
      </c>
      <c r="K670" s="83">
        <f>SUM(H670+J670)</f>
        <v>2700</v>
      </c>
      <c r="L670" s="517">
        <f t="shared" ref="L670:L674" si="539">(G670+I670)*F670</f>
        <v>2700</v>
      </c>
      <c r="M670" s="451">
        <f t="shared" ref="M670:M674" si="540">(G670+I670)*F670</f>
        <v>2700</v>
      </c>
      <c r="N670" s="1011"/>
    </row>
    <row r="671" spans="2:14" ht="21" customHeight="1">
      <c r="B671" s="1106" t="s">
        <v>412</v>
      </c>
      <c r="C671" s="1107" t="s">
        <v>413</v>
      </c>
      <c r="D671" s="1108"/>
      <c r="E671" s="1109" t="s">
        <v>386</v>
      </c>
      <c r="F671" s="1109">
        <v>1</v>
      </c>
      <c r="G671" s="83">
        <v>3000</v>
      </c>
      <c r="H671" s="83">
        <f>SUM(G671)*F671</f>
        <v>3000</v>
      </c>
      <c r="I671" s="83"/>
      <c r="J671" s="83">
        <f>SUM(I671)*F671</f>
        <v>0</v>
      </c>
      <c r="K671" s="83">
        <f>SUM(H671+J671)</f>
        <v>3000</v>
      </c>
      <c r="L671" s="517">
        <f t="shared" si="539"/>
        <v>3000</v>
      </c>
      <c r="M671" s="451">
        <f t="shared" si="540"/>
        <v>3000</v>
      </c>
      <c r="N671" s="1011"/>
    </row>
    <row r="672" spans="2:14" ht="21" customHeight="1">
      <c r="B672" s="1106" t="s">
        <v>517</v>
      </c>
      <c r="C672" s="1107" t="s">
        <v>518</v>
      </c>
      <c r="D672" s="1108"/>
      <c r="E672" s="1109" t="s">
        <v>1</v>
      </c>
      <c r="F672" s="1109">
        <v>400</v>
      </c>
      <c r="G672" s="83">
        <f>140000/400</f>
        <v>350</v>
      </c>
      <c r="H672" s="83">
        <f>SUM(G672)*F672</f>
        <v>140000</v>
      </c>
      <c r="I672" s="83"/>
      <c r="J672" s="83">
        <f>SUM(I672)*F672</f>
        <v>0</v>
      </c>
      <c r="K672" s="83">
        <f>SUM(H672+J672)</f>
        <v>140000</v>
      </c>
      <c r="L672" s="517">
        <f t="shared" si="539"/>
        <v>140000</v>
      </c>
      <c r="M672" s="451">
        <f t="shared" si="540"/>
        <v>140000</v>
      </c>
      <c r="N672" s="1011"/>
    </row>
    <row r="673" spans="2:14" ht="21" customHeight="1">
      <c r="B673" s="1106" t="s">
        <v>598</v>
      </c>
      <c r="C673" s="1107" t="s">
        <v>674</v>
      </c>
      <c r="D673" s="1108"/>
      <c r="E673" s="696" t="s">
        <v>386</v>
      </c>
      <c r="F673" s="1109">
        <v>1</v>
      </c>
      <c r="G673" s="83">
        <v>189000</v>
      </c>
      <c r="H673" s="83">
        <f>SUM(G673)*F673</f>
        <v>189000</v>
      </c>
      <c r="I673" s="83"/>
      <c r="J673" s="83">
        <f>SUM(I673)*F673</f>
        <v>0</v>
      </c>
      <c r="K673" s="83">
        <f>SUM(H673+J673)</f>
        <v>189000</v>
      </c>
      <c r="L673" s="517">
        <f t="shared" si="539"/>
        <v>189000</v>
      </c>
      <c r="M673" s="451">
        <f t="shared" si="540"/>
        <v>189000</v>
      </c>
      <c r="N673" s="1011"/>
    </row>
    <row r="674" spans="2:14" ht="21" customHeight="1">
      <c r="B674" s="1106" t="s">
        <v>414</v>
      </c>
      <c r="C674" s="1107" t="s">
        <v>425</v>
      </c>
      <c r="D674" s="1108"/>
      <c r="E674" s="696" t="s">
        <v>386</v>
      </c>
      <c r="F674" s="696">
        <v>1</v>
      </c>
      <c r="G674" s="83">
        <f>700*240</f>
        <v>168000</v>
      </c>
      <c r="H674" s="83">
        <f>SUM(G674)*F674</f>
        <v>168000</v>
      </c>
      <c r="I674" s="83"/>
      <c r="J674" s="83">
        <f>SUM(I674)*F674</f>
        <v>0</v>
      </c>
      <c r="K674" s="83">
        <f>SUM(H674+J674)</f>
        <v>168000</v>
      </c>
      <c r="L674" s="517">
        <f t="shared" si="539"/>
        <v>168000</v>
      </c>
      <c r="M674" s="451">
        <f t="shared" si="540"/>
        <v>168000</v>
      </c>
      <c r="N674" s="1011"/>
    </row>
    <row r="675" spans="2:14" ht="21" customHeight="1">
      <c r="B675" s="1110"/>
      <c r="C675" s="1111" t="s">
        <v>424</v>
      </c>
      <c r="D675" s="1112"/>
      <c r="E675" s="1113"/>
      <c r="F675" s="1114"/>
      <c r="G675" s="1115"/>
      <c r="H675" s="1115"/>
      <c r="I675" s="1116"/>
      <c r="J675" s="1115"/>
      <c r="K675" s="1115"/>
      <c r="L675" s="605"/>
      <c r="M675" s="606"/>
      <c r="N675" s="1011"/>
    </row>
    <row r="676" spans="2:14" ht="21" customHeight="1">
      <c r="B676" s="1117"/>
      <c r="C676" s="1118"/>
      <c r="D676" s="1119"/>
      <c r="E676" s="1120"/>
      <c r="F676" s="1121"/>
      <c r="G676" s="1122"/>
      <c r="H676" s="1104"/>
      <c r="I676" s="1123"/>
      <c r="J676" s="1104"/>
      <c r="K676" s="1104"/>
      <c r="L676" s="605"/>
      <c r="M676" s="606"/>
      <c r="N676" s="1011"/>
    </row>
    <row r="677" spans="2:14" ht="21" customHeight="1">
      <c r="B677" s="1124"/>
      <c r="C677" s="1256" t="s">
        <v>419</v>
      </c>
      <c r="D677" s="1257"/>
      <c r="E677" s="1125"/>
      <c r="F677" s="1126"/>
      <c r="G677" s="1127"/>
      <c r="H677" s="1128">
        <f>SUM(H670:H676)</f>
        <v>502700</v>
      </c>
      <c r="I677" s="1128"/>
      <c r="J677" s="1128">
        <f>SUM(J670:J676)</f>
        <v>0</v>
      </c>
      <c r="K677" s="1128">
        <f>SUM(K670:K676)</f>
        <v>502700</v>
      </c>
      <c r="L677" s="461">
        <f>H677+J677</f>
        <v>502700</v>
      </c>
      <c r="M677" s="542">
        <f t="shared" ref="M677" si="541">K677-L677</f>
        <v>0</v>
      </c>
      <c r="N677" s="1011"/>
    </row>
    <row r="678" spans="2:14" ht="21" customHeight="1">
      <c r="B678" s="552"/>
      <c r="C678" s="1129"/>
      <c r="D678" s="715"/>
      <c r="E678" s="555"/>
      <c r="F678" s="980"/>
      <c r="G678" s="557"/>
      <c r="H678" s="558"/>
      <c r="I678" s="559"/>
      <c r="J678" s="558"/>
      <c r="K678" s="560"/>
      <c r="L678" s="605"/>
      <c r="M678" s="606"/>
      <c r="N678" s="1011"/>
    </row>
    <row r="679" spans="2:14" ht="21" customHeight="1">
      <c r="B679" s="552"/>
      <c r="C679" s="1129"/>
      <c r="D679" s="715"/>
      <c r="E679" s="555"/>
      <c r="F679" s="980"/>
      <c r="G679" s="557"/>
      <c r="H679" s="558"/>
      <c r="I679" s="559"/>
      <c r="J679" s="558"/>
      <c r="K679" s="560"/>
      <c r="L679" s="605"/>
      <c r="M679" s="606"/>
      <c r="N679" s="1011"/>
    </row>
    <row r="680" spans="2:14" ht="21" customHeight="1">
      <c r="B680" s="552"/>
      <c r="C680" s="1130"/>
      <c r="D680" s="685"/>
      <c r="E680" s="614"/>
      <c r="F680" s="1131"/>
      <c r="G680" s="1131"/>
      <c r="H680" s="558"/>
      <c r="I680" s="559"/>
      <c r="J680" s="558"/>
      <c r="K680" s="560"/>
      <c r="L680" s="605"/>
      <c r="M680" s="606"/>
      <c r="N680" s="1011"/>
    </row>
    <row r="681" spans="2:14" ht="21" customHeight="1">
      <c r="B681" s="614"/>
      <c r="C681" s="1246"/>
      <c r="D681" s="1247"/>
      <c r="E681" s="601"/>
      <c r="F681" s="632"/>
      <c r="G681" s="700"/>
      <c r="H681" s="630"/>
      <c r="I681" s="629"/>
      <c r="J681" s="630"/>
      <c r="K681" s="631"/>
      <c r="L681" s="605"/>
      <c r="M681" s="606"/>
      <c r="N681" s="1011"/>
    </row>
    <row r="682" spans="2:14" ht="21" customHeight="1">
      <c r="B682" s="1133"/>
      <c r="C682" s="1134"/>
      <c r="D682" s="1135"/>
      <c r="E682" s="1133"/>
      <c r="F682" s="1136"/>
      <c r="G682" s="1137"/>
      <c r="H682" s="1138"/>
      <c r="I682" s="1139"/>
      <c r="J682" s="1138"/>
      <c r="K682" s="1140"/>
      <c r="L682" s="1141">
        <f t="shared" ref="L682:L687" si="542">(G682+I682)*F682</f>
        <v>0</v>
      </c>
      <c r="M682" s="1142"/>
      <c r="N682" s="341"/>
    </row>
    <row r="683" spans="2:14" ht="21" customHeight="1">
      <c r="B683" s="1143"/>
      <c r="C683" s="1144" t="s">
        <v>744</v>
      </c>
      <c r="D683" s="1145" t="s">
        <v>212</v>
      </c>
      <c r="E683" s="1132"/>
      <c r="F683" s="581"/>
      <c r="G683" s="1146"/>
      <c r="H683" s="1147"/>
      <c r="I683" s="584"/>
      <c r="J683" s="1147"/>
      <c r="K683" s="585"/>
      <c r="L683" s="605">
        <f t="shared" si="542"/>
        <v>0</v>
      </c>
      <c r="M683" s="1148">
        <f t="shared" ref="M683:M687" si="543">K683-L683</f>
        <v>0</v>
      </c>
      <c r="N683" s="341"/>
    </row>
    <row r="684" spans="2:14" ht="21" customHeight="1">
      <c r="B684" s="1149"/>
      <c r="C684" s="1150"/>
      <c r="D684" s="1151"/>
      <c r="E684" s="1130"/>
      <c r="F684" s="615"/>
      <c r="G684" s="1152"/>
      <c r="H684" s="1153"/>
      <c r="I684" s="618"/>
      <c r="J684" s="1153"/>
      <c r="K684" s="619"/>
      <c r="L684" s="605">
        <f t="shared" si="542"/>
        <v>0</v>
      </c>
      <c r="M684" s="606">
        <f t="shared" si="543"/>
        <v>0</v>
      </c>
      <c r="N684" s="341"/>
    </row>
    <row r="685" spans="2:14" ht="21" customHeight="1">
      <c r="B685" s="1149"/>
      <c r="C685" s="1150"/>
      <c r="D685" s="1154"/>
      <c r="E685" s="1130"/>
      <c r="F685" s="615"/>
      <c r="G685" s="1152"/>
      <c r="H685" s="1153"/>
      <c r="I685" s="618"/>
      <c r="J685" s="1153"/>
      <c r="K685" s="619"/>
      <c r="L685" s="605">
        <f t="shared" si="542"/>
        <v>0</v>
      </c>
      <c r="M685" s="606">
        <f t="shared" si="543"/>
        <v>0</v>
      </c>
      <c r="N685" s="341"/>
    </row>
    <row r="686" spans="2:14" ht="21" customHeight="1">
      <c r="B686" s="1149"/>
      <c r="C686" s="1150"/>
      <c r="D686" s="1155" t="s">
        <v>15</v>
      </c>
      <c r="E686" s="1130"/>
      <c r="F686" s="615"/>
      <c r="G686" s="1152"/>
      <c r="H686" s="1153"/>
      <c r="I686" s="618"/>
      <c r="J686" s="1153"/>
      <c r="K686" s="619"/>
      <c r="L686" s="605">
        <f t="shared" si="542"/>
        <v>0</v>
      </c>
      <c r="M686" s="606">
        <f t="shared" si="543"/>
        <v>0</v>
      </c>
      <c r="N686" s="341"/>
    </row>
    <row r="687" spans="2:14" ht="21" customHeight="1">
      <c r="B687" s="1156"/>
      <c r="C687" s="1157"/>
      <c r="D687" s="1158"/>
      <c r="E687" s="1159"/>
      <c r="F687" s="1160"/>
      <c r="G687" s="1159"/>
      <c r="H687" s="1161"/>
      <c r="I687" s="1162"/>
      <c r="J687" s="1163"/>
      <c r="K687" s="1140"/>
      <c r="L687" s="1141">
        <f t="shared" si="542"/>
        <v>0</v>
      </c>
      <c r="M687" s="1142">
        <f t="shared" si="543"/>
        <v>0</v>
      </c>
      <c r="N687" s="341"/>
    </row>
    <row r="688" spans="2:14" ht="21.75" customHeight="1">
      <c r="B688" s="330"/>
      <c r="C688" s="341"/>
      <c r="D688" s="370"/>
      <c r="F688" s="1164"/>
      <c r="G688" s="330"/>
      <c r="H688" s="1165"/>
      <c r="I688" s="330"/>
      <c r="J688" s="1165"/>
      <c r="K688" s="1165"/>
      <c r="L688" s="341"/>
      <c r="M688" s="335"/>
      <c r="N688" s="341"/>
    </row>
    <row r="689" spans="2:15" ht="21.75" customHeight="1">
      <c r="B689" s="330"/>
      <c r="C689" s="341"/>
      <c r="D689" s="370"/>
      <c r="F689" s="1164"/>
      <c r="G689" s="330"/>
      <c r="H689" s="1166">
        <f>SUM(H11:H687)/2</f>
        <v>43416385.736675009</v>
      </c>
      <c r="I689" s="330"/>
      <c r="J689" s="1166">
        <f>SUM(J11:J687)/2</f>
        <v>4631751.1153950011</v>
      </c>
      <c r="K689" s="1166">
        <f>SUM(K11:K687)/2</f>
        <v>48048136.852069996</v>
      </c>
      <c r="N689" s="341"/>
    </row>
    <row r="690" spans="2:15" ht="21.75" customHeight="1">
      <c r="B690" s="330"/>
      <c r="F690" s="1164"/>
      <c r="G690" s="330"/>
      <c r="H690" s="1165"/>
      <c r="I690" s="330"/>
      <c r="J690" s="1165"/>
      <c r="K690" s="1166">
        <f>SUM(H689:J689)</f>
        <v>48048136.852070011</v>
      </c>
      <c r="N690" s="341"/>
      <c r="O690" s="341"/>
    </row>
    <row r="691" spans="2:15" ht="21.75" customHeight="1">
      <c r="B691" s="330"/>
      <c r="F691" s="1164"/>
      <c r="G691" s="330"/>
      <c r="H691" s="1165"/>
      <c r="I691" s="330"/>
      <c r="J691" s="1165"/>
      <c r="K691" s="1167"/>
      <c r="N691" s="341"/>
    </row>
    <row r="692" spans="2:15" ht="21.75" customHeight="1">
      <c r="B692" s="330"/>
      <c r="F692" s="1164"/>
      <c r="G692" s="330"/>
      <c r="H692" s="1165"/>
      <c r="I692" s="330"/>
      <c r="J692" s="1165"/>
      <c r="K692" s="1165"/>
    </row>
    <row r="693" spans="2:15" ht="21.75" customHeight="1">
      <c r="B693" s="330"/>
      <c r="F693" s="1164"/>
      <c r="G693" s="330"/>
      <c r="H693" s="1165"/>
      <c r="I693" s="330"/>
      <c r="J693" s="1165"/>
      <c r="K693" s="1165"/>
    </row>
    <row r="694" spans="2:15" ht="21.75" customHeight="1">
      <c r="B694" s="330"/>
      <c r="F694" s="1164"/>
      <c r="G694" s="330"/>
      <c r="H694" s="1165"/>
      <c r="I694" s="330"/>
      <c r="J694" s="1165"/>
      <c r="K694" s="1165"/>
    </row>
    <row r="695" spans="2:15" ht="21.75" customHeight="1">
      <c r="B695" s="330"/>
      <c r="F695" s="1164"/>
      <c r="G695" s="330"/>
      <c r="H695" s="1165"/>
      <c r="I695" s="330"/>
      <c r="J695" s="1165"/>
      <c r="K695" s="1165"/>
    </row>
    <row r="696" spans="2:15" ht="21.75" customHeight="1"/>
    <row r="697" spans="2:15" ht="21.75" customHeight="1"/>
    <row r="698" spans="2:15" ht="21.75" customHeight="1"/>
    <row r="699" spans="2:15" ht="21.75" customHeight="1"/>
    <row r="700" spans="2:15" ht="21.75" customHeight="1"/>
    <row r="701" spans="2:15" ht="21.75" customHeight="1"/>
  </sheetData>
  <mergeCells count="47">
    <mergeCell ref="O284:P284"/>
    <mergeCell ref="C301:D301"/>
    <mergeCell ref="C80:D80"/>
    <mergeCell ref="C140:D140"/>
    <mergeCell ref="C170:D170"/>
    <mergeCell ref="C177:D177"/>
    <mergeCell ref="C184:D184"/>
    <mergeCell ref="C227:D227"/>
    <mergeCell ref="C239:D239"/>
    <mergeCell ref="C240:D240"/>
    <mergeCell ref="R582:S582"/>
    <mergeCell ref="C338:D338"/>
    <mergeCell ref="C350:D350"/>
    <mergeCell ref="C361:D361"/>
    <mergeCell ref="C373:D373"/>
    <mergeCell ref="C526:D526"/>
    <mergeCell ref="C681:D681"/>
    <mergeCell ref="C554:D554"/>
    <mergeCell ref="C585:D585"/>
    <mergeCell ref="C587:D587"/>
    <mergeCell ref="C616:D616"/>
    <mergeCell ref="C629:D629"/>
    <mergeCell ref="C633:D633"/>
    <mergeCell ref="C647:D647"/>
    <mergeCell ref="C662:D662"/>
    <mergeCell ref="C668:D668"/>
    <mergeCell ref="C677:D677"/>
    <mergeCell ref="C652:D652"/>
    <mergeCell ref="C667:D667"/>
    <mergeCell ref="C666:D666"/>
    <mergeCell ref="C630:D630"/>
    <mergeCell ref="C632:D632"/>
    <mergeCell ref="C316:D316"/>
    <mergeCell ref="B1:K1"/>
    <mergeCell ref="B9:B10"/>
    <mergeCell ref="C9:D10"/>
    <mergeCell ref="E9:E10"/>
    <mergeCell ref="F9:F10"/>
    <mergeCell ref="K9:K10"/>
    <mergeCell ref="C12:D12"/>
    <mergeCell ref="C16:D16"/>
    <mergeCell ref="C19:D19"/>
    <mergeCell ref="C31:D31"/>
    <mergeCell ref="C43:D43"/>
    <mergeCell ref="C65:D65"/>
    <mergeCell ref="C66:D66"/>
    <mergeCell ref="D2:I3"/>
  </mergeCells>
  <phoneticPr fontId="222" type="noConversion"/>
  <printOptions horizontalCentered="1"/>
  <pageMargins left="0.39370078740157483" right="0.19685039370078741" top="0.74803149606299213" bottom="3.937007874015748E-2" header="0.23622047244094491" footer="0.23622047244094491"/>
  <pageSetup paperSize="9" scale="55" fitToHeight="0" orientation="portrait" horizontalDpi="4294967294" verticalDpi="180" r:id="rId1"/>
  <headerFooter scaleWithDoc="0" alignWithMargins="0">
    <oddHeader xml:space="preserve">&amp;R&amp;"Angsana New,ธรรมดา"&amp;12แบบ ปร4 
แผ่นที่  &amp;P+0/10 
</oddHeader>
  </headerFooter>
  <ignoredErrors>
    <ignoredError sqref="H298" 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topLeftCell="A166" workbookViewId="0">
      <selection activeCell="S175" sqref="S175"/>
    </sheetView>
  </sheetViews>
  <sheetFormatPr defaultRowHeight="21"/>
  <sheetData/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J69"/>
  <sheetViews>
    <sheetView topLeftCell="A4" zoomScale="90" zoomScaleNormal="90" workbookViewId="0">
      <selection activeCell="C14" sqref="C14"/>
    </sheetView>
  </sheetViews>
  <sheetFormatPr defaultColWidth="10.6640625" defaultRowHeight="21"/>
  <cols>
    <col min="1" max="1" width="7.6640625" style="32" customWidth="1"/>
    <col min="2" max="2" width="26.1640625" style="32" customWidth="1"/>
    <col min="3" max="3" width="18.83203125" style="32" customWidth="1"/>
    <col min="4" max="4" width="21" style="32" customWidth="1"/>
    <col min="5" max="5" width="14.33203125" style="32" customWidth="1"/>
    <col min="6" max="6" width="21.5" style="32" customWidth="1"/>
    <col min="7" max="7" width="18.33203125" style="32" customWidth="1"/>
    <col min="8" max="8" width="22.1640625" style="32" customWidth="1"/>
    <col min="9" max="9" width="12" style="32" customWidth="1"/>
    <col min="10" max="10" width="19.6640625" style="32" customWidth="1"/>
    <col min="11" max="16384" width="10.6640625" style="32"/>
  </cols>
  <sheetData>
    <row r="1" spans="2:7" ht="24" thickBot="1">
      <c r="B1" s="33" t="s">
        <v>90</v>
      </c>
    </row>
    <row r="2" spans="2:7" ht="35.25" thickBot="1">
      <c r="B2" s="1274" t="s">
        <v>39</v>
      </c>
      <c r="C2" s="1275"/>
      <c r="D2" s="1275"/>
      <c r="E2" s="1275"/>
      <c r="F2" s="1276" t="s">
        <v>40</v>
      </c>
      <c r="G2" s="1277"/>
    </row>
    <row r="3" spans="2:7" ht="26.25" customHeight="1">
      <c r="B3" s="34" t="s">
        <v>417</v>
      </c>
      <c r="C3" s="35"/>
      <c r="D3" s="35"/>
      <c r="E3" s="36"/>
      <c r="F3" s="1" t="s">
        <v>41</v>
      </c>
      <c r="G3" s="2">
        <v>0</v>
      </c>
    </row>
    <row r="4" spans="2:7" ht="27" customHeight="1">
      <c r="B4" s="1278" t="s">
        <v>418</v>
      </c>
      <c r="C4" s="1279"/>
      <c r="D4" s="1279"/>
      <c r="E4" s="37"/>
      <c r="F4" s="1" t="s">
        <v>42</v>
      </c>
      <c r="G4" s="2">
        <v>0</v>
      </c>
    </row>
    <row r="5" spans="2:7" ht="23.25">
      <c r="B5" s="38" t="s">
        <v>43</v>
      </c>
      <c r="C5" s="39"/>
      <c r="D5" s="69">
        <f>'สรุป Factor F-แบบรวม'!H20</f>
        <v>25468055.35207</v>
      </c>
      <c r="E5" s="37" t="s">
        <v>44</v>
      </c>
      <c r="F5" s="1" t="s">
        <v>45</v>
      </c>
      <c r="G5" s="40">
        <v>0.05</v>
      </c>
    </row>
    <row r="6" spans="2:7" ht="32.25" customHeight="1">
      <c r="B6" s="41" t="s">
        <v>46</v>
      </c>
      <c r="C6" s="1280" t="s">
        <v>47</v>
      </c>
      <c r="D6" s="1280"/>
      <c r="E6" s="37"/>
      <c r="F6" s="1" t="s">
        <v>48</v>
      </c>
      <c r="G6" s="2">
        <v>7.0000000000000007E-2</v>
      </c>
    </row>
    <row r="7" spans="2:7" ht="16.5" customHeight="1" thickBot="1">
      <c r="B7" s="42"/>
      <c r="C7" s="39"/>
      <c r="D7" s="39"/>
      <c r="E7" s="37"/>
      <c r="F7" s="43"/>
      <c r="G7" s="3"/>
    </row>
    <row r="8" spans="2:7" ht="22.5" thickTop="1">
      <c r="B8" s="44" t="s">
        <v>49</v>
      </c>
      <c r="C8" s="70">
        <f>IF(C9&lt;499999,500000,VLOOKUP(C9,factor_table,1,TRUE))</f>
        <v>25000000</v>
      </c>
      <c r="D8" s="45" t="s">
        <v>50</v>
      </c>
      <c r="E8" s="37"/>
      <c r="F8" s="4" t="s">
        <v>51</v>
      </c>
      <c r="G8" s="5" t="s">
        <v>52</v>
      </c>
    </row>
    <row r="9" spans="2:7" ht="22.5" thickBot="1">
      <c r="B9" s="46" t="s">
        <v>53</v>
      </c>
      <c r="C9" s="71">
        <f>D5</f>
        <v>25468055.35207</v>
      </c>
      <c r="D9" s="39" t="s">
        <v>54</v>
      </c>
      <c r="E9" s="37"/>
      <c r="F9" s="6" t="s">
        <v>55</v>
      </c>
      <c r="G9" s="7"/>
    </row>
    <row r="10" spans="2:7" ht="22.5" thickTop="1">
      <c r="B10" s="47" t="s">
        <v>56</v>
      </c>
      <c r="C10" s="72">
        <f>IF(C9&gt;500000001,500000001,INDEX(factor_table,MATCH(C8,factor_table,0)+1,1))</f>
        <v>30000000</v>
      </c>
      <c r="D10" s="48" t="s">
        <v>57</v>
      </c>
      <c r="E10" s="37"/>
      <c r="F10" s="49">
        <v>500000</v>
      </c>
      <c r="G10" s="63">
        <v>1.3056000000000001</v>
      </c>
    </row>
    <row r="11" spans="2:7" ht="21.75">
      <c r="B11" s="42"/>
      <c r="C11" s="39"/>
      <c r="D11" s="39"/>
      <c r="E11" s="37"/>
      <c r="F11" s="49">
        <v>1000000</v>
      </c>
      <c r="G11" s="64">
        <v>1.3032999999999999</v>
      </c>
    </row>
    <row r="12" spans="2:7" ht="21.75">
      <c r="B12" s="50" t="s">
        <v>58</v>
      </c>
      <c r="C12" s="51">
        <f>VLOOKUP(C8,$F$10:$G$33,2,FALSE)</f>
        <v>1.2230000000000001</v>
      </c>
      <c r="D12" s="39" t="s">
        <v>59</v>
      </c>
      <c r="E12" s="37"/>
      <c r="F12" s="49">
        <v>2000000</v>
      </c>
      <c r="G12" s="65">
        <v>1.3017000000000001</v>
      </c>
    </row>
    <row r="13" spans="2:7" ht="22.5" thickBot="1">
      <c r="B13" s="50" t="s">
        <v>60</v>
      </c>
      <c r="C13" s="51">
        <f>VLOOKUP(C10,$F$10:$G$33,2,FALSE)</f>
        <v>1.2146999999999999</v>
      </c>
      <c r="D13" s="39" t="s">
        <v>61</v>
      </c>
      <c r="E13" s="37"/>
      <c r="F13" s="49">
        <v>5000000</v>
      </c>
      <c r="G13" s="65">
        <v>1.2985</v>
      </c>
    </row>
    <row r="14" spans="2:7" ht="27.75" thickTop="1" thickBot="1">
      <c r="B14" s="46" t="s">
        <v>46</v>
      </c>
      <c r="C14" s="52">
        <f>ROUND(C12-(((C12-C13)*(C9-C8))/(C10-C8)),4)</f>
        <v>1.2222</v>
      </c>
      <c r="D14" s="53" t="s">
        <v>62</v>
      </c>
      <c r="E14" s="37"/>
      <c r="F14" s="49">
        <v>10000000</v>
      </c>
      <c r="G14" s="65">
        <v>1.2926</v>
      </c>
    </row>
    <row r="15" spans="2:7" ht="22.5" thickTop="1">
      <c r="B15" s="42"/>
      <c r="C15" s="39"/>
      <c r="D15" s="53"/>
      <c r="E15" s="37"/>
      <c r="F15" s="49">
        <v>15000000</v>
      </c>
      <c r="G15" s="65">
        <v>1.2576000000000001</v>
      </c>
    </row>
    <row r="16" spans="2:7" ht="23.25">
      <c r="B16" s="50" t="s">
        <v>63</v>
      </c>
      <c r="C16" s="73">
        <f>C9*C14</f>
        <v>31127057.251299951</v>
      </c>
      <c r="D16" s="39"/>
      <c r="E16" s="37"/>
      <c r="F16" s="49">
        <v>20000000</v>
      </c>
      <c r="G16" s="65">
        <v>1.25</v>
      </c>
    </row>
    <row r="17" spans="2:7" ht="23.25">
      <c r="B17" s="1271" t="s">
        <v>2</v>
      </c>
      <c r="C17" s="1272"/>
      <c r="D17" s="1272"/>
      <c r="E17" s="1273"/>
      <c r="F17" s="49">
        <v>25000000</v>
      </c>
      <c r="G17" s="65">
        <v>1.2230000000000001</v>
      </c>
    </row>
    <row r="18" spans="2:7" ht="21.75">
      <c r="B18" s="42"/>
      <c r="C18" s="39"/>
      <c r="D18" s="39"/>
      <c r="E18" s="37"/>
      <c r="F18" s="49">
        <v>30000000</v>
      </c>
      <c r="G18" s="65">
        <v>1.2146999999999999</v>
      </c>
    </row>
    <row r="19" spans="2:7" ht="21.75">
      <c r="B19" s="42"/>
      <c r="C19" s="39"/>
      <c r="D19" s="39"/>
      <c r="E19" s="37"/>
      <c r="F19" s="49">
        <v>40000000</v>
      </c>
      <c r="G19" s="65">
        <v>1.2142999999999999</v>
      </c>
    </row>
    <row r="20" spans="2:7" ht="21.75">
      <c r="B20" s="42"/>
      <c r="C20" s="45" t="s">
        <v>2</v>
      </c>
      <c r="D20" s="39"/>
      <c r="E20" s="37"/>
      <c r="F20" s="49">
        <v>50000000</v>
      </c>
      <c r="G20" s="65">
        <v>1.2141999999999999</v>
      </c>
    </row>
    <row r="21" spans="2:7" ht="21.75">
      <c r="B21" s="42"/>
      <c r="C21" s="39" t="s">
        <v>2</v>
      </c>
      <c r="D21" s="39"/>
      <c r="E21" s="37"/>
      <c r="F21" s="49">
        <v>60000000</v>
      </c>
      <c r="G21" s="65">
        <v>1.2042999999999999</v>
      </c>
    </row>
    <row r="22" spans="2:7" ht="21.75">
      <c r="B22" s="42"/>
      <c r="C22" s="39" t="s">
        <v>2</v>
      </c>
      <c r="D22" s="39"/>
      <c r="E22" s="37"/>
      <c r="F22" s="49">
        <v>70000000</v>
      </c>
      <c r="G22" s="65">
        <v>1.2032</v>
      </c>
    </row>
    <row r="23" spans="2:7" ht="23.25">
      <c r="B23" s="54"/>
      <c r="C23" s="55" t="s">
        <v>2</v>
      </c>
      <c r="D23" s="53"/>
      <c r="E23" s="37"/>
      <c r="F23" s="49">
        <v>80000000</v>
      </c>
      <c r="G23" s="65">
        <v>1.2032</v>
      </c>
    </row>
    <row r="24" spans="2:7" ht="21.75">
      <c r="B24" s="42"/>
      <c r="C24" s="39" t="s">
        <v>2</v>
      </c>
      <c r="D24" s="39"/>
      <c r="E24" s="37"/>
      <c r="F24" s="49">
        <v>90000000</v>
      </c>
      <c r="G24" s="65">
        <v>1.2032</v>
      </c>
    </row>
    <row r="25" spans="2:7" ht="21.75">
      <c r="B25" s="42"/>
      <c r="C25" s="39"/>
      <c r="D25" s="39"/>
      <c r="E25" s="56"/>
      <c r="F25" s="49">
        <v>100000000</v>
      </c>
      <c r="G25" s="65">
        <v>1.2032</v>
      </c>
    </row>
    <row r="26" spans="2:7" ht="21.75">
      <c r="B26" s="42"/>
      <c r="C26" s="39"/>
      <c r="D26" s="39"/>
      <c r="E26" s="37"/>
      <c r="F26" s="49">
        <v>150000000</v>
      </c>
      <c r="G26" s="65">
        <v>1.2004999999999999</v>
      </c>
    </row>
    <row r="27" spans="2:7" ht="23.25">
      <c r="B27" s="42"/>
      <c r="C27" s="39"/>
      <c r="D27" s="39"/>
      <c r="E27" s="57" t="s">
        <v>2</v>
      </c>
      <c r="F27" s="49">
        <v>200000000</v>
      </c>
      <c r="G27" s="65">
        <v>1.2004999999999999</v>
      </c>
    </row>
    <row r="28" spans="2:7" ht="21.75">
      <c r="B28" s="42"/>
      <c r="C28" s="39"/>
      <c r="D28" s="39"/>
      <c r="E28" s="37"/>
      <c r="F28" s="49">
        <v>250000000</v>
      </c>
      <c r="G28" s="65">
        <v>1.1996</v>
      </c>
    </row>
    <row r="29" spans="2:7" ht="21.75">
      <c r="B29" s="42"/>
      <c r="C29" s="39"/>
      <c r="D29" s="39"/>
      <c r="E29" s="56"/>
      <c r="F29" s="49">
        <v>300000000</v>
      </c>
      <c r="G29" s="65">
        <v>1.1934</v>
      </c>
    </row>
    <row r="30" spans="2:7" ht="21.75">
      <c r="B30" s="42"/>
      <c r="C30" s="39"/>
      <c r="D30" s="39"/>
      <c r="E30" s="37"/>
      <c r="F30" s="49">
        <v>350000000</v>
      </c>
      <c r="G30" s="65">
        <v>1.1848000000000001</v>
      </c>
    </row>
    <row r="31" spans="2:7" ht="21.75">
      <c r="B31" s="42"/>
      <c r="C31" s="39"/>
      <c r="D31" s="39"/>
      <c r="E31" s="56"/>
      <c r="F31" s="49">
        <v>400000000</v>
      </c>
      <c r="G31" s="65">
        <v>1.1839999999999999</v>
      </c>
    </row>
    <row r="32" spans="2:7" ht="21.75">
      <c r="B32" s="42"/>
      <c r="C32" s="39"/>
      <c r="D32" s="39"/>
      <c r="E32" s="37"/>
      <c r="F32" s="49">
        <v>500000000</v>
      </c>
      <c r="G32" s="65">
        <v>1.1835</v>
      </c>
    </row>
    <row r="33" spans="2:7" ht="21.75">
      <c r="B33" s="58"/>
      <c r="C33" s="59"/>
      <c r="D33" s="59"/>
      <c r="E33" s="60"/>
      <c r="F33" s="66" t="s">
        <v>416</v>
      </c>
      <c r="G33" s="65">
        <v>1.177</v>
      </c>
    </row>
    <row r="34" spans="2:7">
      <c r="G34" s="32" t="s">
        <v>2</v>
      </c>
    </row>
    <row r="53" spans="6:10" ht="21.75" thickBot="1">
      <c r="F53" s="61"/>
    </row>
    <row r="64" spans="6:10">
      <c r="H64" s="62"/>
      <c r="I64" s="62"/>
      <c r="J64" s="62"/>
    </row>
    <row r="65" spans="8:10">
      <c r="H65" s="62"/>
      <c r="I65" s="62"/>
      <c r="J65" s="62"/>
    </row>
    <row r="66" spans="8:10">
      <c r="H66" s="62"/>
      <c r="I66" s="62"/>
      <c r="J66" s="62"/>
    </row>
    <row r="67" spans="8:10">
      <c r="H67" s="62"/>
      <c r="I67" s="62"/>
      <c r="J67" s="62"/>
    </row>
    <row r="68" spans="8:10">
      <c r="H68" s="62"/>
      <c r="I68" s="62"/>
      <c r="J68" s="62"/>
    </row>
    <row r="69" spans="8:10">
      <c r="H69" s="62"/>
      <c r="I69" s="62"/>
      <c r="J69" s="62"/>
    </row>
  </sheetData>
  <mergeCells count="5">
    <mergeCell ref="B17:E17"/>
    <mergeCell ref="B2:E2"/>
    <mergeCell ref="F2:G2"/>
    <mergeCell ref="B4:D4"/>
    <mergeCell ref="C6:D6"/>
  </mergeCells>
  <phoneticPr fontId="11" type="noConversion"/>
  <pageMargins left="0.75" right="0.75" top="1" bottom="1" header="0.5" footer="0.5"/>
  <pageSetup paperSize="9" scale="80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N26"/>
  <sheetViews>
    <sheetView topLeftCell="P1" zoomScale="166" zoomScaleNormal="166" workbookViewId="0">
      <selection activeCell="AA8" sqref="AA8"/>
    </sheetView>
  </sheetViews>
  <sheetFormatPr defaultRowHeight="21"/>
  <sheetData>
    <row r="1" spans="1:40">
      <c r="A1" s="1293" t="s">
        <v>679</v>
      </c>
      <c r="B1" s="1293"/>
      <c r="C1" s="1293"/>
      <c r="D1" s="1293"/>
      <c r="E1" s="1293"/>
      <c r="F1" s="1293"/>
      <c r="G1" s="1293"/>
      <c r="H1" s="1293"/>
      <c r="I1" s="1293"/>
      <c r="J1" s="1293"/>
      <c r="K1" s="1293"/>
      <c r="L1" s="1293"/>
      <c r="M1" s="1293"/>
      <c r="N1" s="1293"/>
      <c r="O1" s="1293"/>
      <c r="P1" s="1293"/>
      <c r="Q1" s="1293"/>
      <c r="R1" s="1293"/>
      <c r="S1" s="1293"/>
      <c r="T1" s="1293"/>
      <c r="U1" s="1293"/>
      <c r="V1" s="1293"/>
      <c r="W1" s="1293"/>
      <c r="X1" s="1293"/>
      <c r="Y1" s="1293"/>
      <c r="Z1" s="1293"/>
      <c r="AA1" s="1293"/>
      <c r="AB1" s="1293"/>
      <c r="AC1" s="1293"/>
      <c r="AD1" s="1293"/>
      <c r="AE1" s="1293"/>
      <c r="AF1" s="1293"/>
      <c r="AG1" s="1293"/>
      <c r="AH1" s="1293"/>
      <c r="AI1" s="1293"/>
      <c r="AJ1" s="1293"/>
      <c r="AK1" s="1293"/>
      <c r="AL1" s="1293"/>
      <c r="AM1" s="1293"/>
      <c r="AN1" s="259"/>
    </row>
    <row r="2" spans="1:40">
      <c r="A2" s="1294" t="s">
        <v>706</v>
      </c>
      <c r="B2" s="1294"/>
      <c r="C2" s="1294"/>
      <c r="D2" s="1294"/>
      <c r="E2" s="1294"/>
      <c r="F2" s="1294"/>
      <c r="G2" s="1294"/>
      <c r="H2" s="1294"/>
      <c r="I2" s="1294"/>
      <c r="J2" s="1294"/>
      <c r="K2" s="1294"/>
      <c r="L2" s="1294"/>
      <c r="M2" s="1294"/>
      <c r="N2" s="1294"/>
      <c r="O2" s="1294"/>
      <c r="P2" s="1294"/>
      <c r="Q2" s="1294"/>
      <c r="R2" s="1294"/>
      <c r="S2" s="1294"/>
      <c r="T2" s="1294"/>
      <c r="U2" s="1294"/>
      <c r="V2" s="1294"/>
      <c r="W2" s="1294"/>
      <c r="X2" s="1294"/>
      <c r="Y2" s="1294"/>
      <c r="Z2" s="1294"/>
      <c r="AA2" s="1294"/>
      <c r="AB2" s="1294"/>
      <c r="AC2" s="1294"/>
      <c r="AD2" s="1294"/>
      <c r="AE2" s="1294"/>
      <c r="AF2" s="1294"/>
      <c r="AG2" s="1294"/>
      <c r="AH2" s="1294"/>
      <c r="AI2" s="1294"/>
      <c r="AJ2" s="1294"/>
      <c r="AK2" s="1294"/>
      <c r="AL2" s="1294"/>
      <c r="AM2" s="1294"/>
      <c r="AN2" s="260"/>
    </row>
    <row r="3" spans="1:40">
      <c r="A3" s="261">
        <v>1</v>
      </c>
      <c r="B3" s="262" t="s">
        <v>680</v>
      </c>
      <c r="C3" s="262"/>
      <c r="D3" s="262"/>
      <c r="E3" s="262"/>
      <c r="F3" s="262"/>
      <c r="G3" s="262"/>
      <c r="H3" s="262"/>
      <c r="I3" s="262"/>
      <c r="J3" s="262"/>
      <c r="K3" s="262"/>
      <c r="L3" s="262"/>
      <c r="M3" s="262"/>
      <c r="N3" s="262"/>
      <c r="O3" s="262"/>
      <c r="P3" s="262"/>
      <c r="Q3" s="262"/>
      <c r="R3" s="262" t="s">
        <v>66</v>
      </c>
      <c r="S3" s="262"/>
      <c r="T3" s="262"/>
      <c r="U3" s="262"/>
      <c r="V3" s="262"/>
      <c r="W3" s="1295">
        <v>24702210.68</v>
      </c>
      <c r="X3" s="1295"/>
      <c r="Y3" s="1295"/>
      <c r="Z3" s="1295"/>
      <c r="AA3" s="1295"/>
      <c r="AB3" s="1295"/>
      <c r="AC3" s="262" t="s">
        <v>44</v>
      </c>
      <c r="AD3" s="262"/>
      <c r="AE3" s="262"/>
      <c r="AF3" s="262"/>
      <c r="AG3" s="262"/>
      <c r="AH3" s="262"/>
      <c r="AI3" s="262"/>
      <c r="AJ3" s="262"/>
      <c r="AK3" s="262"/>
      <c r="AL3" s="262"/>
      <c r="AM3" s="262"/>
      <c r="AN3" s="262"/>
    </row>
    <row r="4" spans="1:40">
      <c r="A4" s="262"/>
      <c r="B4" s="259" t="s">
        <v>681</v>
      </c>
      <c r="C4" s="262"/>
      <c r="D4" s="262"/>
      <c r="E4" s="263" t="s">
        <v>682</v>
      </c>
      <c r="F4" s="262"/>
      <c r="G4" s="262"/>
      <c r="H4" s="262"/>
      <c r="I4" s="262"/>
      <c r="J4" s="262"/>
      <c r="K4" s="262"/>
      <c r="L4" s="262"/>
      <c r="M4" s="262"/>
      <c r="N4" s="262"/>
      <c r="O4" s="262"/>
      <c r="P4" s="262" t="s">
        <v>683</v>
      </c>
      <c r="Q4" s="262"/>
      <c r="R4" s="262"/>
      <c r="S4" s="262"/>
      <c r="T4" s="262">
        <v>5</v>
      </c>
      <c r="U4" s="262" t="s">
        <v>684</v>
      </c>
      <c r="V4" s="262"/>
      <c r="W4" s="264"/>
      <c r="X4" s="264"/>
      <c r="Y4" s="264"/>
      <c r="Z4" s="264"/>
      <c r="AA4" s="264"/>
      <c r="AB4" s="264"/>
      <c r="AC4" s="262"/>
      <c r="AD4" s="262"/>
      <c r="AE4" s="262"/>
      <c r="AF4" s="262"/>
      <c r="AG4" s="262"/>
      <c r="AH4" s="262"/>
      <c r="AI4" s="262"/>
      <c r="AJ4" s="262"/>
      <c r="AK4" s="262"/>
      <c r="AL4" s="262"/>
      <c r="AM4" s="262"/>
      <c r="AN4" s="262"/>
    </row>
    <row r="5" spans="1:40">
      <c r="A5" s="262"/>
      <c r="B5" s="262"/>
      <c r="C5" s="262"/>
      <c r="D5" s="262"/>
      <c r="E5" s="262" t="s">
        <v>685</v>
      </c>
      <c r="F5" s="262"/>
      <c r="G5" s="262"/>
      <c r="H5" s="262"/>
      <c r="I5" s="262"/>
      <c r="J5" s="262"/>
      <c r="K5" s="262"/>
      <c r="L5" s="262"/>
      <c r="M5" s="262"/>
      <c r="N5" s="262"/>
      <c r="O5" s="262"/>
      <c r="P5" s="262" t="s">
        <v>686</v>
      </c>
      <c r="Q5" s="262"/>
      <c r="R5" s="262"/>
      <c r="S5" s="262"/>
      <c r="T5" s="262"/>
      <c r="U5" s="262"/>
      <c r="V5" s="262"/>
      <c r="W5" s="264"/>
      <c r="X5" s="264"/>
      <c r="Y5" s="264"/>
      <c r="Z5" s="264"/>
      <c r="AA5" s="264"/>
      <c r="AB5" s="264"/>
      <c r="AC5" s="262"/>
      <c r="AD5" s="262"/>
      <c r="AE5" s="262"/>
      <c r="AF5" s="262"/>
      <c r="AG5" s="262"/>
      <c r="AH5" s="262"/>
      <c r="AI5" s="262"/>
      <c r="AJ5" s="262"/>
      <c r="AK5" s="262"/>
      <c r="AL5" s="262"/>
      <c r="AM5" s="262"/>
      <c r="AN5" s="262"/>
    </row>
    <row r="6" spans="1:40">
      <c r="A6" s="262"/>
      <c r="B6" s="259" t="s">
        <v>687</v>
      </c>
      <c r="C6" s="262"/>
      <c r="D6" s="262"/>
      <c r="E6" s="262" t="s">
        <v>688</v>
      </c>
      <c r="F6" s="262"/>
      <c r="G6" s="262"/>
      <c r="H6" s="262"/>
      <c r="I6" s="262"/>
      <c r="J6" s="262"/>
      <c r="K6" s="262"/>
      <c r="L6" s="262"/>
      <c r="M6" s="262"/>
      <c r="N6" s="262"/>
      <c r="O6" s="262"/>
      <c r="P6" s="262"/>
      <c r="Q6" s="262" t="s">
        <v>689</v>
      </c>
      <c r="R6" s="262" t="s">
        <v>53</v>
      </c>
      <c r="S6" s="262" t="s">
        <v>689</v>
      </c>
      <c r="T6" s="1292">
        <f>+W3</f>
        <v>24702210.68</v>
      </c>
      <c r="U6" s="1292"/>
      <c r="V6" s="1292"/>
      <c r="W6" s="1292"/>
      <c r="X6" s="1292"/>
      <c r="Y6" s="265" t="s">
        <v>44</v>
      </c>
      <c r="Z6" s="264"/>
      <c r="AA6" s="264"/>
      <c r="AB6" s="264"/>
      <c r="AC6" s="262"/>
      <c r="AD6" s="262"/>
      <c r="AE6" s="262"/>
      <c r="AF6" s="262"/>
      <c r="AG6" s="262"/>
      <c r="AH6" s="262"/>
      <c r="AI6" s="262"/>
      <c r="AJ6" s="262"/>
      <c r="AK6" s="262"/>
      <c r="AL6" s="262"/>
      <c r="AM6" s="262"/>
      <c r="AN6" s="262"/>
    </row>
    <row r="7" spans="1:40">
      <c r="A7" s="262"/>
      <c r="B7" s="262"/>
      <c r="C7" s="262"/>
      <c r="D7" s="262"/>
      <c r="E7" s="262" t="s">
        <v>690</v>
      </c>
      <c r="F7" s="262"/>
      <c r="G7" s="262"/>
      <c r="H7" s="262"/>
      <c r="I7" s="262"/>
      <c r="J7" s="262"/>
      <c r="K7" s="262"/>
      <c r="L7" s="262"/>
      <c r="M7" s="262"/>
      <c r="N7" s="262"/>
      <c r="O7" s="262"/>
      <c r="P7" s="262"/>
      <c r="Q7" s="262" t="s">
        <v>689</v>
      </c>
      <c r="R7" s="262" t="s">
        <v>49</v>
      </c>
      <c r="S7" s="262" t="s">
        <v>689</v>
      </c>
      <c r="T7" s="1292">
        <v>20000000</v>
      </c>
      <c r="U7" s="1292"/>
      <c r="V7" s="1292"/>
      <c r="W7" s="1292"/>
      <c r="X7" s="1292"/>
      <c r="Y7" s="265" t="s">
        <v>44</v>
      </c>
      <c r="Z7" s="264"/>
      <c r="AA7" s="264"/>
      <c r="AB7" s="264"/>
      <c r="AC7" s="262"/>
      <c r="AD7" s="262"/>
      <c r="AE7" s="262"/>
      <c r="AF7" s="262"/>
      <c r="AG7" s="262"/>
      <c r="AH7" s="262"/>
      <c r="AI7" s="262"/>
      <c r="AJ7" s="262"/>
      <c r="AK7" s="262"/>
      <c r="AL7" s="262"/>
      <c r="AM7" s="262"/>
      <c r="AN7" s="262"/>
    </row>
    <row r="8" spans="1:40">
      <c r="A8" s="262"/>
      <c r="B8" s="262"/>
      <c r="C8" s="262"/>
      <c r="D8" s="262"/>
      <c r="E8" s="262" t="s">
        <v>691</v>
      </c>
      <c r="F8" s="262"/>
      <c r="G8" s="262"/>
      <c r="H8" s="262"/>
      <c r="I8" s="262"/>
      <c r="J8" s="262"/>
      <c r="K8" s="262"/>
      <c r="L8" s="262"/>
      <c r="M8" s="262"/>
      <c r="N8" s="262"/>
      <c r="O8" s="262"/>
      <c r="P8" s="262"/>
      <c r="Q8" s="262" t="s">
        <v>689</v>
      </c>
      <c r="R8" s="262" t="s">
        <v>56</v>
      </c>
      <c r="S8" s="262" t="s">
        <v>689</v>
      </c>
      <c r="T8" s="1292">
        <v>25000000</v>
      </c>
      <c r="U8" s="1292"/>
      <c r="V8" s="1292"/>
      <c r="W8" s="1292"/>
      <c r="X8" s="1292"/>
      <c r="Y8" s="265" t="s">
        <v>44</v>
      </c>
      <c r="Z8" s="264"/>
      <c r="AA8" s="264"/>
      <c r="AB8" s="264"/>
      <c r="AC8" s="262"/>
      <c r="AD8" s="262"/>
      <c r="AE8" s="262"/>
      <c r="AF8" s="262"/>
      <c r="AG8" s="262"/>
      <c r="AH8" s="262"/>
      <c r="AI8" s="262"/>
      <c r="AJ8" s="262"/>
      <c r="AK8" s="262"/>
      <c r="AL8" s="262"/>
      <c r="AM8" s="262"/>
      <c r="AN8" s="262"/>
    </row>
    <row r="9" spans="1:40">
      <c r="A9" s="262"/>
      <c r="B9" s="262"/>
      <c r="C9" s="262"/>
      <c r="D9" s="262"/>
      <c r="E9" s="262" t="s">
        <v>692</v>
      </c>
      <c r="F9" s="262"/>
      <c r="G9" s="262"/>
      <c r="H9" s="262"/>
      <c r="I9" s="262"/>
      <c r="J9" s="262"/>
      <c r="K9" s="262"/>
      <c r="L9" s="262"/>
      <c r="M9" s="262"/>
      <c r="N9" s="262"/>
      <c r="O9" s="262"/>
      <c r="P9" s="262"/>
      <c r="Q9" s="262" t="s">
        <v>689</v>
      </c>
      <c r="R9" s="262" t="s">
        <v>58</v>
      </c>
      <c r="S9" s="262" t="s">
        <v>689</v>
      </c>
      <c r="T9" s="266"/>
      <c r="U9" s="1291">
        <v>1.25</v>
      </c>
      <c r="V9" s="1291"/>
      <c r="W9" s="1291"/>
      <c r="X9" s="1291"/>
      <c r="Y9" s="264"/>
      <c r="Z9" s="264"/>
      <c r="AA9" s="264"/>
      <c r="AB9" s="264"/>
      <c r="AC9" s="262"/>
      <c r="AD9" s="262"/>
      <c r="AE9" s="262"/>
      <c r="AF9" s="262"/>
      <c r="AG9" s="262"/>
      <c r="AH9" s="262"/>
      <c r="AI9" s="262"/>
      <c r="AJ9" s="262"/>
      <c r="AK9" s="262"/>
      <c r="AL9" s="262"/>
      <c r="AM9" s="262"/>
      <c r="AN9" s="262"/>
    </row>
    <row r="10" spans="1:40">
      <c r="A10" s="262"/>
      <c r="B10" s="262"/>
      <c r="C10" s="262"/>
      <c r="D10" s="262"/>
      <c r="E10" s="262" t="s">
        <v>693</v>
      </c>
      <c r="F10" s="262"/>
      <c r="G10" s="262"/>
      <c r="H10" s="262"/>
      <c r="I10" s="262"/>
      <c r="J10" s="262"/>
      <c r="K10" s="262"/>
      <c r="L10" s="262"/>
      <c r="M10" s="262"/>
      <c r="N10" s="262"/>
      <c r="O10" s="262"/>
      <c r="P10" s="262"/>
      <c r="Q10" s="262" t="s">
        <v>689</v>
      </c>
      <c r="R10" s="262" t="s">
        <v>60</v>
      </c>
      <c r="S10" s="262" t="s">
        <v>689</v>
      </c>
      <c r="T10" s="266"/>
      <c r="U10" s="1291">
        <v>1.2230000000000001</v>
      </c>
      <c r="V10" s="1291"/>
      <c r="W10" s="1291"/>
      <c r="X10" s="1291"/>
      <c r="Y10" s="264"/>
      <c r="Z10" s="264"/>
      <c r="AA10" s="264"/>
      <c r="AB10" s="264"/>
      <c r="AC10" s="262"/>
      <c r="AD10" s="262"/>
      <c r="AE10" s="262"/>
      <c r="AF10" s="262"/>
      <c r="AG10" s="262"/>
      <c r="AH10" s="262"/>
      <c r="AI10" s="262"/>
      <c r="AJ10" s="262"/>
      <c r="AK10" s="262"/>
      <c r="AL10" s="262"/>
      <c r="AM10" s="262"/>
      <c r="AN10" s="262"/>
    </row>
    <row r="11" spans="1:40">
      <c r="A11" s="262"/>
      <c r="B11" s="262"/>
      <c r="C11" s="262"/>
      <c r="D11" s="262"/>
      <c r="E11" s="262" t="s">
        <v>694</v>
      </c>
      <c r="F11" s="262"/>
      <c r="G11" s="262"/>
      <c r="H11" s="262"/>
      <c r="I11" s="262"/>
      <c r="J11" s="262"/>
      <c r="K11" s="262"/>
      <c r="L11" s="262"/>
      <c r="M11" s="262"/>
      <c r="N11" s="262"/>
      <c r="O11" s="262"/>
      <c r="P11" s="262"/>
      <c r="Q11" s="263" t="s">
        <v>689</v>
      </c>
      <c r="R11" s="267" t="str">
        <f>R9</f>
        <v>D</v>
      </c>
      <c r="S11" s="268" t="s">
        <v>92</v>
      </c>
      <c r="T11" s="262" t="s">
        <v>695</v>
      </c>
      <c r="U11" s="269" t="str">
        <f>R9</f>
        <v>D</v>
      </c>
      <c r="V11" s="269" t="s">
        <v>92</v>
      </c>
      <c r="W11" s="269" t="str">
        <f>R10</f>
        <v>E</v>
      </c>
      <c r="X11" s="269"/>
      <c r="Y11" s="269" t="s">
        <v>696</v>
      </c>
      <c r="Z11" s="270" t="s">
        <v>697</v>
      </c>
      <c r="AA11" s="271" t="s">
        <v>698</v>
      </c>
      <c r="AB11" s="270" t="str">
        <f>R6</f>
        <v>A</v>
      </c>
      <c r="AC11" s="270" t="s">
        <v>92</v>
      </c>
      <c r="AD11" s="270" t="str">
        <f>R7</f>
        <v>B</v>
      </c>
      <c r="AE11" s="262" t="s">
        <v>699</v>
      </c>
      <c r="AF11" s="262"/>
      <c r="AG11" s="262"/>
      <c r="AH11" s="262"/>
      <c r="AI11" s="262"/>
      <c r="AJ11" s="262"/>
      <c r="AK11" s="262"/>
      <c r="AL11" s="262"/>
      <c r="AM11" s="262"/>
      <c r="AN11" s="262"/>
    </row>
    <row r="12" spans="1:40">
      <c r="A12" s="262"/>
      <c r="B12" s="262"/>
      <c r="C12" s="262"/>
      <c r="D12" s="262"/>
      <c r="E12" s="262"/>
      <c r="F12" s="262"/>
      <c r="G12" s="262"/>
      <c r="H12" s="262"/>
      <c r="I12" s="262"/>
      <c r="J12" s="262"/>
      <c r="K12" s="262"/>
      <c r="L12" s="262"/>
      <c r="M12" s="262"/>
      <c r="N12" s="262"/>
      <c r="O12" s="262"/>
      <c r="P12" s="262"/>
      <c r="Q12" s="268"/>
      <c r="R12" s="262"/>
      <c r="S12" s="262"/>
      <c r="T12" s="262"/>
      <c r="U12" s="262"/>
      <c r="V12" s="262"/>
      <c r="W12" s="272" t="s">
        <v>698</v>
      </c>
      <c r="X12" s="272" t="str">
        <f>R8</f>
        <v>C</v>
      </c>
      <c r="Y12" s="273" t="s">
        <v>92</v>
      </c>
      <c r="Z12" s="272" t="str">
        <f>R7</f>
        <v>B</v>
      </c>
      <c r="AA12" s="268" t="s">
        <v>696</v>
      </c>
      <c r="AB12" s="272"/>
      <c r="AC12" s="272"/>
      <c r="AD12" s="272"/>
      <c r="AE12" s="272"/>
      <c r="AF12" s="262"/>
      <c r="AG12" s="268"/>
      <c r="AH12" s="262"/>
      <c r="AI12" s="262"/>
      <c r="AJ12" s="262"/>
      <c r="AK12" s="262"/>
      <c r="AL12" s="262"/>
      <c r="AM12" s="262"/>
      <c r="AN12" s="262"/>
    </row>
    <row r="13" spans="1:40">
      <c r="A13" s="262"/>
      <c r="B13" s="262"/>
      <c r="C13" s="262"/>
      <c r="D13" s="262"/>
      <c r="E13" s="262"/>
      <c r="F13" s="262"/>
      <c r="G13" s="262"/>
      <c r="H13" s="262"/>
      <c r="I13" s="262"/>
      <c r="J13" s="262"/>
      <c r="K13" s="262"/>
      <c r="L13" s="262"/>
      <c r="M13" s="262"/>
      <c r="N13" s="262"/>
      <c r="O13" s="262"/>
      <c r="P13" s="262"/>
      <c r="Q13" s="268"/>
      <c r="R13" s="262"/>
      <c r="S13" s="262"/>
      <c r="T13" s="262"/>
      <c r="U13" s="262"/>
      <c r="V13" s="262"/>
      <c r="W13" s="274"/>
      <c r="X13" s="274"/>
      <c r="Y13" s="275"/>
      <c r="Z13" s="274"/>
      <c r="AA13" s="268"/>
      <c r="AB13" s="274"/>
      <c r="AC13" s="274"/>
      <c r="AD13" s="274"/>
      <c r="AE13" s="274"/>
      <c r="AF13" s="262"/>
      <c r="AG13" s="268"/>
      <c r="AH13" s="262"/>
      <c r="AI13" s="262"/>
      <c r="AJ13" s="262"/>
      <c r="AK13" s="262"/>
      <c r="AL13" s="262"/>
      <c r="AM13" s="262"/>
      <c r="AN13" s="262"/>
    </row>
    <row r="14" spans="1:40">
      <c r="A14" s="262"/>
      <c r="B14" s="262"/>
      <c r="C14" s="262"/>
      <c r="D14" s="262"/>
      <c r="E14" s="259" t="s">
        <v>700</v>
      </c>
      <c r="F14" s="262"/>
      <c r="G14" s="262"/>
      <c r="H14" s="262"/>
      <c r="I14" s="262"/>
      <c r="J14" s="262"/>
      <c r="K14" s="262"/>
      <c r="L14" s="262"/>
      <c r="M14" s="262"/>
      <c r="N14" s="262"/>
      <c r="O14" s="262"/>
      <c r="P14" s="262"/>
      <c r="Q14" s="263" t="s">
        <v>689</v>
      </c>
      <c r="R14" s="1285">
        <f>U9</f>
        <v>1.25</v>
      </c>
      <c r="S14" s="1285"/>
      <c r="T14" s="276" t="s">
        <v>92</v>
      </c>
      <c r="U14" s="269" t="s">
        <v>701</v>
      </c>
      <c r="V14" s="1287">
        <f>U9</f>
        <v>1.25</v>
      </c>
      <c r="W14" s="1287"/>
      <c r="X14" s="277" t="s">
        <v>92</v>
      </c>
      <c r="Y14" s="1287">
        <f>U10</f>
        <v>1.2230000000000001</v>
      </c>
      <c r="Z14" s="1287"/>
      <c r="AA14" s="269" t="s">
        <v>702</v>
      </c>
      <c r="AB14" s="1283">
        <f>T6</f>
        <v>24702210.68</v>
      </c>
      <c r="AC14" s="1283"/>
      <c r="AD14" s="1283"/>
      <c r="AE14" s="1283"/>
      <c r="AF14" s="1283"/>
      <c r="AG14" s="278" t="s">
        <v>92</v>
      </c>
      <c r="AH14" s="1283">
        <f>T7</f>
        <v>20000000</v>
      </c>
      <c r="AI14" s="1283"/>
      <c r="AJ14" s="1283"/>
      <c r="AK14" s="1283"/>
      <c r="AL14" s="1283"/>
      <c r="AM14" s="279" t="s">
        <v>699</v>
      </c>
      <c r="AN14" s="280"/>
    </row>
    <row r="15" spans="1:40">
      <c r="A15" s="262"/>
      <c r="B15" s="262"/>
      <c r="C15" s="262"/>
      <c r="D15" s="262"/>
      <c r="E15" s="262"/>
      <c r="F15" s="262"/>
      <c r="G15" s="262"/>
      <c r="H15" s="262"/>
      <c r="I15" s="262"/>
      <c r="J15" s="262"/>
      <c r="K15" s="262"/>
      <c r="L15" s="262"/>
      <c r="M15" s="262"/>
      <c r="N15" s="262"/>
      <c r="O15" s="262"/>
      <c r="P15" s="262"/>
      <c r="Q15" s="268"/>
      <c r="R15" s="267"/>
      <c r="S15" s="267"/>
      <c r="T15" s="267"/>
      <c r="U15" s="267"/>
      <c r="V15" s="281" t="s">
        <v>698</v>
      </c>
      <c r="W15" s="1284">
        <f>T8</f>
        <v>25000000</v>
      </c>
      <c r="X15" s="1284"/>
      <c r="Y15" s="1284"/>
      <c r="Z15" s="1284"/>
      <c r="AA15" s="1284"/>
      <c r="AB15" s="282" t="s">
        <v>92</v>
      </c>
      <c r="AC15" s="1284">
        <f>T7</f>
        <v>20000000</v>
      </c>
      <c r="AD15" s="1284"/>
      <c r="AE15" s="1284"/>
      <c r="AF15" s="1284"/>
      <c r="AG15" s="1284"/>
      <c r="AH15" s="267" t="s">
        <v>696</v>
      </c>
      <c r="AI15" s="262"/>
      <c r="AJ15" s="262"/>
      <c r="AK15" s="262"/>
      <c r="AL15" s="262"/>
      <c r="AM15" s="262"/>
      <c r="AN15" s="262"/>
    </row>
    <row r="16" spans="1:40">
      <c r="A16" s="262"/>
      <c r="B16" s="262"/>
      <c r="C16" s="262"/>
      <c r="D16" s="262"/>
      <c r="E16" s="262"/>
      <c r="F16" s="262"/>
      <c r="G16" s="262"/>
      <c r="H16" s="262"/>
      <c r="I16" s="262"/>
      <c r="J16" s="262"/>
      <c r="K16" s="262"/>
      <c r="L16" s="262"/>
      <c r="M16" s="262"/>
      <c r="N16" s="262"/>
      <c r="O16" s="262"/>
      <c r="P16" s="262"/>
      <c r="Q16" s="268"/>
      <c r="R16" s="262"/>
      <c r="S16" s="262"/>
      <c r="T16" s="262"/>
      <c r="U16" s="262"/>
      <c r="V16" s="262"/>
      <c r="W16" s="274"/>
      <c r="X16" s="274"/>
      <c r="Y16" s="275"/>
      <c r="Z16" s="274"/>
      <c r="AA16" s="268"/>
      <c r="AB16" s="274"/>
      <c r="AC16" s="274"/>
      <c r="AD16" s="274"/>
      <c r="AE16" s="274"/>
      <c r="AF16" s="262"/>
      <c r="AG16" s="268"/>
      <c r="AH16" s="262"/>
      <c r="AI16" s="262"/>
      <c r="AJ16" s="262"/>
      <c r="AK16" s="262"/>
      <c r="AL16" s="262"/>
      <c r="AM16" s="262"/>
      <c r="AN16" s="262"/>
    </row>
    <row r="17" spans="1:40">
      <c r="A17" s="262"/>
      <c r="B17" s="262"/>
      <c r="C17" s="262"/>
      <c r="D17" s="262"/>
      <c r="E17" s="262"/>
      <c r="F17" s="262"/>
      <c r="G17" s="262"/>
      <c r="H17" s="262"/>
      <c r="I17" s="262"/>
      <c r="J17" s="262"/>
      <c r="K17" s="262"/>
      <c r="L17" s="262"/>
      <c r="M17" s="262"/>
      <c r="N17" s="262"/>
      <c r="O17" s="262"/>
      <c r="P17" s="262"/>
      <c r="Q17" s="262" t="s">
        <v>689</v>
      </c>
      <c r="R17" s="1285">
        <f>R14</f>
        <v>1.25</v>
      </c>
      <c r="S17" s="1286"/>
      <c r="T17" s="283" t="s">
        <v>703</v>
      </c>
      <c r="U17" s="1287">
        <f>V14-Y14</f>
        <v>2.6999999999999913E-2</v>
      </c>
      <c r="V17" s="1287"/>
      <c r="W17" s="284" t="s">
        <v>702</v>
      </c>
      <c r="X17" s="1288">
        <f>AB14-AH14</f>
        <v>4702210.68</v>
      </c>
      <c r="Y17" s="1288"/>
      <c r="Z17" s="1288"/>
      <c r="AA17" s="1288"/>
      <c r="AB17" s="285" t="s">
        <v>699</v>
      </c>
      <c r="AC17" s="279"/>
      <c r="AD17" s="262"/>
      <c r="AE17" s="262"/>
      <c r="AF17" s="262"/>
      <c r="AG17" s="262"/>
      <c r="AH17" s="262"/>
      <c r="AI17" s="262"/>
      <c r="AJ17" s="262"/>
      <c r="AK17" s="262"/>
      <c r="AL17" s="262"/>
      <c r="AM17" s="262"/>
      <c r="AN17" s="262"/>
    </row>
    <row r="18" spans="1:40">
      <c r="A18" s="262"/>
      <c r="B18" s="262"/>
      <c r="C18" s="262"/>
      <c r="D18" s="262"/>
      <c r="E18" s="262"/>
      <c r="F18" s="262"/>
      <c r="G18" s="262"/>
      <c r="H18" s="262"/>
      <c r="I18" s="262"/>
      <c r="J18" s="262"/>
      <c r="K18" s="262"/>
      <c r="L18" s="262"/>
      <c r="M18" s="262"/>
      <c r="N18" s="262"/>
      <c r="O18" s="262"/>
      <c r="P18" s="262"/>
      <c r="Q18" s="262"/>
      <c r="R18" s="276"/>
      <c r="S18" s="268"/>
      <c r="T18" s="262"/>
      <c r="U18" s="281"/>
      <c r="V18" s="1289">
        <f>W15-AC15</f>
        <v>5000000</v>
      </c>
      <c r="W18" s="1289"/>
      <c r="X18" s="1289"/>
      <c r="Y18" s="1289"/>
      <c r="Z18" s="1289"/>
      <c r="AA18" s="264"/>
      <c r="AB18" s="264"/>
      <c r="AC18" s="262"/>
      <c r="AD18" s="262"/>
      <c r="AE18" s="262"/>
      <c r="AF18" s="262"/>
      <c r="AG18" s="262"/>
      <c r="AH18" s="262"/>
      <c r="AI18" s="262"/>
      <c r="AJ18" s="262"/>
      <c r="AK18" s="262"/>
      <c r="AL18" s="262"/>
      <c r="AM18" s="262"/>
      <c r="AN18" s="262"/>
    </row>
    <row r="19" spans="1:40">
      <c r="A19" s="262"/>
      <c r="B19" s="262"/>
      <c r="C19" s="262"/>
      <c r="D19" s="262"/>
      <c r="E19" s="262"/>
      <c r="F19" s="262"/>
      <c r="G19" s="262"/>
      <c r="H19" s="262"/>
      <c r="I19" s="262"/>
      <c r="J19" s="262"/>
      <c r="K19" s="262"/>
      <c r="L19" s="262"/>
      <c r="M19" s="262"/>
      <c r="N19" s="262"/>
      <c r="O19" s="262"/>
      <c r="P19" s="262"/>
      <c r="Q19" s="262" t="s">
        <v>689</v>
      </c>
      <c r="R19" s="1285">
        <f>R17</f>
        <v>1.25</v>
      </c>
      <c r="S19" s="1285"/>
      <c r="T19" s="268" t="s">
        <v>92</v>
      </c>
      <c r="U19" s="1285">
        <f>IF(X17&gt;0,((U17*X17)/V18),"0.0000")</f>
        <v>2.5391937671999914E-2</v>
      </c>
      <c r="V19" s="1285"/>
      <c r="W19" s="1285"/>
      <c r="X19" s="282"/>
      <c r="Y19" s="282"/>
      <c r="Z19" s="282"/>
      <c r="AA19" s="264"/>
      <c r="AB19" s="264"/>
      <c r="AC19" s="262"/>
      <c r="AD19" s="262"/>
      <c r="AE19" s="262"/>
      <c r="AF19" s="262"/>
      <c r="AG19" s="262"/>
      <c r="AH19" s="262"/>
      <c r="AI19" s="262"/>
      <c r="AJ19" s="262"/>
      <c r="AK19" s="262"/>
      <c r="AL19" s="262"/>
      <c r="AM19" s="262"/>
      <c r="AN19" s="286">
        <f>+R19-U19</f>
        <v>1.224608062328</v>
      </c>
    </row>
    <row r="20" spans="1:40">
      <c r="A20" s="262"/>
      <c r="B20" s="262"/>
      <c r="C20" s="262"/>
      <c r="D20" s="262"/>
      <c r="E20" s="262"/>
      <c r="F20" s="262"/>
      <c r="G20" s="262"/>
      <c r="H20" s="262"/>
      <c r="I20" s="262"/>
      <c r="J20" s="262"/>
      <c r="K20" s="262"/>
      <c r="L20" s="262"/>
      <c r="M20" s="262"/>
      <c r="N20" s="262"/>
      <c r="O20" s="262"/>
      <c r="P20" s="262"/>
      <c r="Q20" s="262"/>
      <c r="R20" s="1285"/>
      <c r="S20" s="1285"/>
      <c r="T20" s="262"/>
      <c r="U20" s="281"/>
      <c r="V20" s="282"/>
      <c r="W20" s="282"/>
      <c r="X20" s="282"/>
      <c r="Y20" s="282"/>
      <c r="Z20" s="282"/>
      <c r="AA20" s="264"/>
      <c r="AB20" s="264"/>
      <c r="AC20" s="262"/>
      <c r="AD20" s="262"/>
      <c r="AE20" s="262"/>
      <c r="AF20" s="262"/>
      <c r="AG20" s="262"/>
      <c r="AH20" s="262"/>
      <c r="AI20" s="262"/>
      <c r="AJ20" s="262"/>
      <c r="AK20" s="262"/>
      <c r="AL20" s="262"/>
      <c r="AM20" s="262"/>
      <c r="AN20" s="262"/>
    </row>
    <row r="21" spans="1:40">
      <c r="A21" s="259"/>
      <c r="B21" s="259"/>
      <c r="C21" s="259"/>
      <c r="D21" s="259"/>
      <c r="E21" s="259" t="s">
        <v>704</v>
      </c>
      <c r="F21" s="259"/>
      <c r="G21" s="259"/>
      <c r="H21" s="259"/>
      <c r="I21" s="259"/>
      <c r="J21" s="259"/>
      <c r="K21" s="259"/>
      <c r="L21" s="259"/>
      <c r="M21" s="259"/>
      <c r="N21" s="259"/>
      <c r="O21" s="259"/>
      <c r="P21" s="259"/>
      <c r="Q21" s="259" t="s">
        <v>689</v>
      </c>
      <c r="R21" s="1290">
        <f>ROUNDDOWN(R19-U19,4)</f>
        <v>1.2245999999999999</v>
      </c>
      <c r="S21" s="1290"/>
      <c r="T21" s="259"/>
      <c r="U21" s="287"/>
      <c r="V21" s="288"/>
      <c r="W21" s="288"/>
      <c r="X21" s="288"/>
      <c r="Y21" s="288"/>
      <c r="Z21" s="288"/>
      <c r="AA21" s="289"/>
      <c r="AB21" s="289"/>
      <c r="AC21" s="259"/>
      <c r="AD21" s="259"/>
      <c r="AE21" s="259"/>
      <c r="AF21" s="259"/>
      <c r="AG21" s="259"/>
      <c r="AH21" s="259"/>
      <c r="AI21" s="259"/>
      <c r="AJ21" s="259"/>
      <c r="AK21" s="259"/>
      <c r="AL21" s="259"/>
      <c r="AM21" s="259"/>
      <c r="AN21" s="259"/>
    </row>
    <row r="22" spans="1:40">
      <c r="A22" s="259"/>
      <c r="B22" s="259"/>
      <c r="C22" s="259"/>
      <c r="D22" s="259"/>
      <c r="E22" s="259"/>
      <c r="F22" s="259"/>
      <c r="G22" s="259"/>
      <c r="H22" s="259"/>
      <c r="I22" s="259"/>
      <c r="J22" s="259"/>
      <c r="K22" s="259"/>
      <c r="L22" s="259"/>
      <c r="M22" s="259"/>
      <c r="N22" s="259"/>
      <c r="O22" s="259"/>
      <c r="P22" s="259"/>
      <c r="Q22" s="259"/>
      <c r="R22" s="290"/>
      <c r="S22" s="290"/>
      <c r="T22" s="259"/>
      <c r="U22" s="287"/>
      <c r="V22" s="288"/>
      <c r="W22" s="288"/>
      <c r="X22" s="288"/>
      <c r="Y22" s="288"/>
      <c r="Z22" s="288"/>
      <c r="AA22" s="289"/>
      <c r="AB22" s="289"/>
      <c r="AC22" s="259"/>
      <c r="AD22" s="259"/>
      <c r="AE22" s="259"/>
      <c r="AF22" s="259"/>
      <c r="AG22" s="259"/>
      <c r="AH22" s="259"/>
      <c r="AI22" s="259"/>
      <c r="AJ22" s="259"/>
      <c r="AK22" s="259"/>
      <c r="AL22" s="259"/>
      <c r="AM22" s="259"/>
      <c r="AN22" s="259"/>
    </row>
    <row r="23" spans="1:40">
      <c r="A23" s="262"/>
      <c r="B23" s="262"/>
      <c r="C23" s="262"/>
      <c r="D23" s="262"/>
      <c r="E23" s="262"/>
      <c r="F23" s="262"/>
      <c r="G23" s="262"/>
      <c r="H23" s="262"/>
      <c r="I23" s="259"/>
      <c r="J23" s="262"/>
      <c r="K23" s="262"/>
      <c r="L23" s="262"/>
      <c r="M23" s="262"/>
      <c r="N23" s="262"/>
      <c r="O23" s="262"/>
      <c r="P23" s="262"/>
      <c r="Q23" s="262"/>
      <c r="R23" s="262"/>
      <c r="S23" s="262"/>
      <c r="T23" s="262"/>
      <c r="U23" s="262"/>
      <c r="V23" s="291"/>
      <c r="W23" s="259"/>
      <c r="X23" s="259"/>
      <c r="Y23" s="259"/>
      <c r="Z23" s="259"/>
      <c r="AA23" s="281"/>
      <c r="AB23" s="281"/>
      <c r="AC23" s="264"/>
      <c r="AD23" s="264"/>
      <c r="AE23" s="264"/>
      <c r="AF23" s="264"/>
      <c r="AG23" s="262"/>
      <c r="AH23" s="262"/>
      <c r="AI23" s="262"/>
      <c r="AJ23" s="262"/>
      <c r="AK23" s="262"/>
      <c r="AL23" s="262"/>
      <c r="AM23" s="262"/>
      <c r="AN23" s="262"/>
    </row>
    <row r="24" spans="1:40">
      <c r="A24" s="262"/>
      <c r="B24" s="262"/>
      <c r="C24" s="262"/>
      <c r="D24" s="262"/>
      <c r="E24" s="262"/>
      <c r="F24" s="262"/>
      <c r="G24" s="262"/>
      <c r="H24" s="262"/>
      <c r="I24" s="259" t="s">
        <v>705</v>
      </c>
      <c r="J24" s="262"/>
      <c r="K24" s="262"/>
      <c r="L24" s="262"/>
      <c r="M24" s="262"/>
      <c r="N24" s="262"/>
      <c r="O24" s="262"/>
      <c r="P24" s="262"/>
      <c r="Q24" s="262"/>
      <c r="R24" s="262"/>
      <c r="S24" s="262"/>
      <c r="T24" s="262"/>
      <c r="U24" s="262" t="s">
        <v>689</v>
      </c>
      <c r="V24" s="1281">
        <f>W3*R21</f>
        <v>30250327.198727999</v>
      </c>
      <c r="W24" s="1282"/>
      <c r="X24" s="1282"/>
      <c r="Y24" s="1282"/>
      <c r="Z24" s="1282"/>
      <c r="AA24" s="281"/>
      <c r="AB24" s="281"/>
      <c r="AC24" s="264"/>
      <c r="AD24" s="264"/>
      <c r="AE24" s="264"/>
      <c r="AF24" s="264"/>
      <c r="AG24" s="262"/>
      <c r="AH24" s="262"/>
      <c r="AI24" s="262"/>
      <c r="AJ24" s="262"/>
      <c r="AK24" s="262"/>
      <c r="AL24" s="262"/>
      <c r="AM24" s="262"/>
      <c r="AN24" s="262"/>
    </row>
    <row r="25" spans="1:40">
      <c r="A25" s="262"/>
      <c r="B25" s="262"/>
      <c r="C25" s="262"/>
      <c r="D25" s="262"/>
      <c r="E25" s="259"/>
      <c r="F25" s="262"/>
      <c r="G25" s="262"/>
      <c r="H25" s="262"/>
      <c r="I25" s="262"/>
      <c r="J25" s="262"/>
      <c r="K25" s="262"/>
      <c r="L25" s="262"/>
      <c r="M25" s="262"/>
      <c r="N25" s="262"/>
      <c r="O25" s="262"/>
      <c r="P25" s="262"/>
      <c r="Q25" s="262"/>
      <c r="R25" s="291"/>
      <c r="S25" s="259"/>
      <c r="T25" s="259"/>
      <c r="U25" s="259"/>
      <c r="V25" s="259"/>
      <c r="W25" s="281"/>
      <c r="X25" s="281"/>
      <c r="Y25" s="264"/>
      <c r="Z25" s="264"/>
      <c r="AA25" s="264"/>
      <c r="AB25" s="264"/>
      <c r="AC25" s="262"/>
      <c r="AD25" s="262"/>
      <c r="AE25" s="262"/>
      <c r="AF25" s="262"/>
      <c r="AG25" s="262"/>
      <c r="AH25" s="262"/>
      <c r="AI25" s="262"/>
      <c r="AJ25" s="262"/>
      <c r="AK25" s="262"/>
      <c r="AL25" s="262"/>
      <c r="AM25" s="262"/>
      <c r="AN25" s="262"/>
    </row>
    <row r="26" spans="1:40">
      <c r="A26" s="262"/>
      <c r="B26" s="262"/>
      <c r="C26" s="262"/>
      <c r="D26" s="262"/>
      <c r="E26" s="259"/>
      <c r="F26" s="262"/>
      <c r="G26" s="262"/>
      <c r="H26" s="262"/>
      <c r="I26" s="262"/>
      <c r="J26" s="262"/>
      <c r="K26" s="262"/>
      <c r="L26" s="262"/>
      <c r="M26" s="262"/>
      <c r="N26" s="262"/>
      <c r="O26" s="262"/>
      <c r="P26" s="262"/>
      <c r="Q26" s="262"/>
      <c r="R26" s="291"/>
      <c r="S26" s="259"/>
      <c r="T26" s="259"/>
      <c r="U26" s="259"/>
      <c r="V26" s="259"/>
      <c r="W26" s="281"/>
      <c r="X26" s="281"/>
      <c r="Y26" s="264"/>
      <c r="Z26" s="264"/>
      <c r="AA26" s="264"/>
      <c r="AB26" s="264"/>
      <c r="AC26" s="262"/>
      <c r="AD26" s="262"/>
      <c r="AE26" s="262"/>
      <c r="AF26" s="262"/>
      <c r="AG26" s="262"/>
      <c r="AH26" s="262"/>
      <c r="AI26" s="262"/>
      <c r="AJ26" s="262"/>
      <c r="AK26" s="262"/>
      <c r="AL26" s="262"/>
      <c r="AM26" s="262"/>
      <c r="AN26" s="262"/>
    </row>
  </sheetData>
  <mergeCells count="24">
    <mergeCell ref="T8:X8"/>
    <mergeCell ref="A1:AM1"/>
    <mergeCell ref="A2:AM2"/>
    <mergeCell ref="W3:AB3"/>
    <mergeCell ref="T6:X6"/>
    <mergeCell ref="T7:X7"/>
    <mergeCell ref="U9:X9"/>
    <mergeCell ref="U10:X10"/>
    <mergeCell ref="R14:S14"/>
    <mergeCell ref="V14:W14"/>
    <mergeCell ref="Y14:Z14"/>
    <mergeCell ref="V24:Z24"/>
    <mergeCell ref="AH14:AL14"/>
    <mergeCell ref="W15:AA15"/>
    <mergeCell ref="AC15:AG15"/>
    <mergeCell ref="R17:S17"/>
    <mergeCell ref="U17:V17"/>
    <mergeCell ref="X17:AA17"/>
    <mergeCell ref="AB14:AF14"/>
    <mergeCell ref="V18:Z18"/>
    <mergeCell ref="R19:S19"/>
    <mergeCell ref="U19:W19"/>
    <mergeCell ref="R20:S20"/>
    <mergeCell ref="R21:S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6</vt:i4>
      </vt:variant>
      <vt:variant>
        <vt:lpstr>ช่วงที่มีชื่อ</vt:lpstr>
      </vt:variant>
      <vt:variant>
        <vt:i4>7</vt:i4>
      </vt:variant>
    </vt:vector>
  </HeadingPairs>
  <TitlesOfParts>
    <vt:vector size="13" baseType="lpstr">
      <vt:lpstr>สรุป Factor F-แบบรวม</vt:lpstr>
      <vt:lpstr>สรุปส่วนงาน</vt:lpstr>
      <vt:lpstr>BOQ-30-11-2564</vt:lpstr>
      <vt:lpstr>ว281</vt:lpstr>
      <vt:lpstr>F</vt:lpstr>
      <vt:lpstr>คำนวณFactor F</vt:lpstr>
      <vt:lpstr>factor_table</vt:lpstr>
      <vt:lpstr>'BOQ-30-11-2564'!Print_Area</vt:lpstr>
      <vt:lpstr>F!Print_Area</vt:lpstr>
      <vt:lpstr>'สรุป Factor F-แบบรวม'!Print_Area</vt:lpstr>
      <vt:lpstr>สรุปส่วนงาน!Print_Area</vt:lpstr>
      <vt:lpstr>'BOQ-30-11-2564'!Print_Titles</vt:lpstr>
      <vt:lpstr>สรุปส่วนงาน!Print_Titles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dumnern</dc:creator>
  <cp:lastModifiedBy>Windows User</cp:lastModifiedBy>
  <cp:lastPrinted>2022-01-10T04:46:01Z</cp:lastPrinted>
  <dcterms:created xsi:type="dcterms:W3CDTF">2002-03-10T15:35:13Z</dcterms:created>
  <dcterms:modified xsi:type="dcterms:W3CDTF">2022-05-04T07:39:48Z</dcterms:modified>
</cp:coreProperties>
</file>